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THU'!$A$6:$P$119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J13" i="8" l="1"/>
  <c r="M13" i="8" s="1"/>
  <c r="H13" i="8"/>
  <c r="J29" i="8" l="1"/>
  <c r="M29" i="8" s="1"/>
  <c r="H29" i="8"/>
  <c r="H28" i="8"/>
  <c r="J28" i="8" s="1"/>
  <c r="M28" i="8" s="1"/>
  <c r="J27" i="8"/>
  <c r="M27" i="8" s="1"/>
  <c r="J26" i="8"/>
  <c r="M26" i="8" s="1"/>
  <c r="H27" i="8"/>
  <c r="H26" i="8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I86" i="9"/>
  <c r="I85" i="9"/>
  <c r="L85" i="9" s="1"/>
  <c r="O85" i="9" s="1"/>
  <c r="I84" i="9"/>
  <c r="I83" i="9"/>
  <c r="I82" i="9"/>
  <c r="I81" i="9"/>
  <c r="L81" i="9" s="1"/>
  <c r="O81" i="9" s="1"/>
  <c r="I80" i="9"/>
  <c r="H24" i="8"/>
  <c r="J24" i="8" s="1"/>
  <c r="M24" i="8" s="1"/>
  <c r="I79" i="9"/>
  <c r="M78" i="9"/>
  <c r="I78" i="9"/>
  <c r="I77" i="9"/>
  <c r="I76" i="9"/>
  <c r="L76" i="9" s="1"/>
  <c r="M76" i="9" s="1"/>
  <c r="I75" i="9"/>
  <c r="I74" i="9"/>
  <c r="I73" i="9"/>
  <c r="I72" i="9"/>
  <c r="L72" i="9" s="1"/>
  <c r="I71" i="9"/>
  <c r="H23" i="8"/>
  <c r="J23" i="8" s="1"/>
  <c r="M23" i="8" s="1"/>
  <c r="I70" i="9"/>
  <c r="I69" i="9"/>
  <c r="J22" i="8"/>
  <c r="M22" i="8" s="1"/>
  <c r="H22" i="8"/>
  <c r="O64" i="9"/>
  <c r="O68" i="9"/>
  <c r="J63" i="9"/>
  <c r="I68" i="9"/>
  <c r="I67" i="9"/>
  <c r="I66" i="9"/>
  <c r="I65" i="9"/>
  <c r="I64" i="9"/>
  <c r="I63" i="9"/>
  <c r="I62" i="9"/>
  <c r="I61" i="9"/>
  <c r="I60" i="9"/>
  <c r="I59" i="9"/>
  <c r="I58" i="9"/>
  <c r="L58" i="9" s="1"/>
  <c r="I57" i="9"/>
  <c r="I56" i="9"/>
  <c r="L56" i="9" s="1"/>
  <c r="I55" i="9"/>
  <c r="L55" i="9" s="1"/>
  <c r="I54" i="9"/>
  <c r="L54" i="9" s="1"/>
  <c r="L57" i="9"/>
  <c r="L59" i="9"/>
  <c r="L60" i="9"/>
  <c r="L61" i="9"/>
  <c r="O61" i="9" s="1"/>
  <c r="L62" i="9"/>
  <c r="O62" i="9" s="1"/>
  <c r="L63" i="9"/>
  <c r="O63" i="9" s="1"/>
  <c r="L64" i="9"/>
  <c r="L65" i="9"/>
  <c r="O65" i="9" s="1"/>
  <c r="L66" i="9"/>
  <c r="O66" i="9" s="1"/>
  <c r="L67" i="9"/>
  <c r="O67" i="9" s="1"/>
  <c r="L68" i="9"/>
  <c r="L69" i="9"/>
  <c r="M69" i="9" s="1"/>
  <c r="L70" i="9"/>
  <c r="M70" i="9" s="1"/>
  <c r="L71" i="9"/>
  <c r="L73" i="9"/>
  <c r="L74" i="9"/>
  <c r="L75" i="9"/>
  <c r="L77" i="9"/>
  <c r="M77" i="9" s="1"/>
  <c r="L78" i="9"/>
  <c r="L79" i="9"/>
  <c r="M79" i="9" s="1"/>
  <c r="L80" i="9"/>
  <c r="O80" i="9" s="1"/>
  <c r="L82" i="9"/>
  <c r="O82" i="9" s="1"/>
  <c r="L83" i="9"/>
  <c r="O83" i="9" s="1"/>
  <c r="L84" i="9"/>
  <c r="O84" i="9" s="1"/>
  <c r="L86" i="9"/>
  <c r="O86" i="9" s="1"/>
  <c r="L87" i="9"/>
  <c r="O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O95" i="9" s="1"/>
  <c r="L96" i="9"/>
  <c r="O96" i="9" s="1"/>
  <c r="L97" i="9"/>
  <c r="O97" i="9" s="1"/>
  <c r="L98" i="9"/>
  <c r="O98" i="9" s="1"/>
  <c r="L99" i="9"/>
  <c r="O99" i="9" s="1"/>
  <c r="L100" i="9"/>
  <c r="O100" i="9" s="1"/>
  <c r="L101" i="9"/>
  <c r="I53" i="9"/>
  <c r="L53" i="9" s="1"/>
  <c r="O53" i="9" s="1"/>
  <c r="I52" i="9" l="1"/>
  <c r="L52" i="9" s="1"/>
  <c r="O52" i="9" s="1"/>
  <c r="I51" i="9"/>
  <c r="L51" i="9" s="1"/>
  <c r="M51" i="9" s="1"/>
  <c r="I50" i="9"/>
  <c r="L50" i="9" s="1"/>
  <c r="O50" i="9" s="1"/>
  <c r="L47" i="9"/>
  <c r="O47" i="9" s="1"/>
  <c r="L46" i="9"/>
  <c r="O46" i="9" s="1"/>
  <c r="I49" i="9"/>
  <c r="L49" i="9" s="1"/>
  <c r="O49" i="9" s="1"/>
  <c r="I48" i="9"/>
  <c r="L48" i="9" s="1"/>
  <c r="O48" i="9" s="1"/>
  <c r="I47" i="9"/>
  <c r="I46" i="9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M39" i="9" s="1"/>
  <c r="I38" i="9"/>
  <c r="L38" i="9" s="1"/>
  <c r="M38" i="9" s="1"/>
  <c r="I37" i="9"/>
  <c r="L37" i="9" s="1"/>
  <c r="M37" i="9" s="1"/>
  <c r="I36" i="9"/>
  <c r="L36" i="9" s="1"/>
  <c r="M36" i="9" s="1"/>
  <c r="I35" i="9"/>
  <c r="L35" i="9" s="1"/>
  <c r="M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7" i="8"/>
  <c r="M17" i="8" s="1"/>
  <c r="H17" i="8"/>
  <c r="H16" i="8"/>
  <c r="J16" i="8" s="1"/>
  <c r="M16" i="8" s="1"/>
  <c r="H15" i="8"/>
  <c r="J15" i="8" s="1"/>
  <c r="M15" i="8" s="1"/>
  <c r="L24" i="9"/>
  <c r="O24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L22" i="9"/>
  <c r="M22" i="9" s="1"/>
  <c r="I22" i="9"/>
  <c r="I21" i="9"/>
  <c r="L21" i="9" s="1"/>
  <c r="M21" i="9" s="1"/>
  <c r="I20" i="9"/>
  <c r="L20" i="9" s="1"/>
  <c r="M20" i="9" s="1"/>
  <c r="I19" i="9"/>
  <c r="L19" i="9" s="1"/>
  <c r="M19" i="9" s="1"/>
  <c r="L17" i="9"/>
  <c r="O17" i="9" s="1"/>
  <c r="I18" i="9"/>
  <c r="L18" i="9" s="1"/>
  <c r="O18" i="9" s="1"/>
  <c r="I17" i="9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7" i="8" l="1"/>
  <c r="G115" i="9" l="1"/>
  <c r="D31" i="11" l="1"/>
  <c r="AI14" i="10"/>
  <c r="E11" i="5" s="1"/>
  <c r="F11" i="5" s="1"/>
  <c r="G11" i="5" l="1"/>
  <c r="L11" i="5" s="1"/>
  <c r="J56" i="4" l="1"/>
  <c r="E31" i="11"/>
  <c r="H17" i="5" s="1"/>
  <c r="F31" i="11"/>
  <c r="H13" i="5" s="1"/>
  <c r="J57" i="4" l="1"/>
  <c r="H16" i="5" l="1"/>
  <c r="L119" i="9" l="1"/>
  <c r="L118" i="9"/>
  <c r="L115" i="9" l="1"/>
  <c r="L116" i="9" s="1"/>
  <c r="L117" i="9"/>
  <c r="I115" i="9"/>
  <c r="AI17" i="10"/>
  <c r="E16" i="5" s="1"/>
  <c r="F16" i="5" s="1"/>
  <c r="G16" i="5" l="1"/>
  <c r="L16" i="5" s="1"/>
  <c r="F78" i="1"/>
  <c r="D78" i="1"/>
  <c r="G37" i="8"/>
  <c r="H37" i="8"/>
  <c r="J37" i="8"/>
  <c r="G116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J58" i="4" s="1"/>
  <c r="J61" i="4" s="1"/>
  <c r="L61" i="4" s="1"/>
  <c r="G14" i="5"/>
  <c r="L14" i="5"/>
  <c r="L18" i="5" l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<sst xmlns="http://schemas.openxmlformats.org/spreadsheetml/2006/main" count="730" uniqueCount="227">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</sst>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3" xfId="1" applyNumberFormat="1" applyFont="1" applyBorder="1" applyAlignment="1">
      <alignment vertical="center"/>
    </xf>
    <xf numFmtId="9" fontId="20" fillId="0" borderId="13" xfId="2" applyFont="1" applyBorder="1" applyAlignment="1">
      <alignment vertical="center"/>
    </xf>
    <xf numFmtId="168" fontId="20" fillId="0" borderId="13" xfId="1" applyNumberFormat="1" applyFont="1" applyBorder="1" applyAlignment="1">
      <alignment vertical="center"/>
    </xf>
    <xf numFmtId="168" fontId="20" fillId="0" borderId="13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2" xfId="0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4" activePane="bottomLeft" state="frozen"/>
      <selection pane="bottomLeft" activeCell="D14" sqref="D14"/>
    </sheetView>
  </sheetViews>
  <sheetFormatPr defaultColWidth="9.140625" defaultRowHeight="15" x14ac:dyDescent="0.25"/>
  <cols>
    <col min="1" max="1" width="11.42578125" style="153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8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9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9"/>
      <c r="B3" s="111"/>
      <c r="C3" s="112"/>
      <c r="D3" s="113"/>
      <c r="E3" s="113"/>
      <c r="F3" s="116"/>
      <c r="G3" s="116"/>
      <c r="H3" s="117"/>
    </row>
    <row r="4" spans="1:8" x14ac:dyDescent="0.25">
      <c r="A4" s="461" t="s">
        <v>148</v>
      </c>
      <c r="B4" s="461"/>
      <c r="C4" s="461"/>
      <c r="D4" s="461"/>
      <c r="E4" s="461"/>
      <c r="F4" s="461"/>
      <c r="G4" s="461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62" t="s">
        <v>4</v>
      </c>
      <c r="B6" s="462" t="s">
        <v>5</v>
      </c>
      <c r="C6" s="464" t="s">
        <v>6</v>
      </c>
      <c r="D6" s="466" t="s">
        <v>7</v>
      </c>
      <c r="E6" s="466"/>
      <c r="F6" s="466" t="s">
        <v>8</v>
      </c>
      <c r="G6" s="466"/>
    </row>
    <row r="7" spans="1:8" s="115" customFormat="1" ht="14.45" customHeight="1" x14ac:dyDescent="0.25">
      <c r="A7" s="463"/>
      <c r="B7" s="463"/>
      <c r="C7" s="465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x14ac:dyDescent="0.25">
      <c r="A8" s="150"/>
      <c r="B8" s="101"/>
      <c r="C8" s="102"/>
      <c r="D8" s="103"/>
      <c r="E8" s="120"/>
      <c r="F8" s="103"/>
      <c r="G8" s="120"/>
    </row>
    <row r="9" spans="1:8" x14ac:dyDescent="0.25">
      <c r="A9" s="150"/>
      <c r="B9" s="101"/>
      <c r="C9" s="102"/>
      <c r="D9" s="103"/>
      <c r="E9" s="120"/>
      <c r="F9" s="103"/>
      <c r="G9" s="120"/>
    </row>
    <row r="10" spans="1:8" x14ac:dyDescent="0.25">
      <c r="A10" s="150"/>
      <c r="B10" s="101"/>
      <c r="C10" s="102"/>
      <c r="D10" s="103"/>
      <c r="E10" s="120"/>
      <c r="F10" s="103"/>
      <c r="G10" s="120"/>
    </row>
    <row r="11" spans="1:8" x14ac:dyDescent="0.25">
      <c r="A11" s="150"/>
      <c r="B11" s="101"/>
      <c r="C11" s="102"/>
      <c r="D11" s="103"/>
      <c r="E11" s="120"/>
      <c r="F11" s="103"/>
      <c r="G11" s="120"/>
    </row>
    <row r="12" spans="1:8" x14ac:dyDescent="0.25">
      <c r="A12" s="150"/>
      <c r="B12" s="101"/>
      <c r="C12" s="102"/>
      <c r="D12" s="103"/>
      <c r="E12" s="120"/>
      <c r="F12" s="103"/>
      <c r="G12" s="120"/>
    </row>
    <row r="13" spans="1:8" x14ac:dyDescent="0.25">
      <c r="A13" s="150"/>
      <c r="B13" s="101"/>
      <c r="C13" s="102"/>
      <c r="D13" s="103"/>
      <c r="E13" s="120"/>
      <c r="F13" s="103"/>
      <c r="G13" s="120"/>
    </row>
    <row r="14" spans="1:8" x14ac:dyDescent="0.25">
      <c r="A14" s="150"/>
      <c r="B14" s="101"/>
      <c r="C14" s="102"/>
      <c r="D14" s="103"/>
      <c r="E14" s="120"/>
      <c r="F14" s="103"/>
      <c r="G14" s="120"/>
    </row>
    <row r="15" spans="1:8" x14ac:dyDescent="0.25">
      <c r="A15" s="150"/>
      <c r="B15" s="101"/>
      <c r="C15" s="102"/>
      <c r="D15" s="103"/>
      <c r="E15" s="120"/>
      <c r="F15" s="103"/>
      <c r="G15" s="120"/>
    </row>
    <row r="16" spans="1:8" x14ac:dyDescent="0.25">
      <c r="A16" s="150"/>
      <c r="B16" s="101"/>
      <c r="C16" s="102"/>
      <c r="D16" s="103"/>
      <c r="E16" s="120"/>
      <c r="F16" s="103"/>
      <c r="G16" s="120"/>
    </row>
    <row r="17" spans="1:7" x14ac:dyDescent="0.25">
      <c r="A17" s="150"/>
      <c r="B17" s="101"/>
      <c r="C17" s="102"/>
      <c r="D17" s="103"/>
      <c r="E17" s="120"/>
      <c r="F17" s="103"/>
      <c r="G17" s="120"/>
    </row>
    <row r="18" spans="1:7" x14ac:dyDescent="0.25">
      <c r="A18" s="150"/>
      <c r="B18" s="101"/>
      <c r="C18" s="102"/>
      <c r="D18" s="103"/>
      <c r="E18" s="120"/>
      <c r="F18" s="103"/>
      <c r="G18" s="120"/>
    </row>
    <row r="19" spans="1:7" x14ac:dyDescent="0.25">
      <c r="A19" s="150"/>
      <c r="B19" s="101"/>
      <c r="C19" s="102"/>
      <c r="D19" s="103"/>
      <c r="E19" s="120"/>
      <c r="F19" s="103"/>
      <c r="G19" s="120"/>
    </row>
    <row r="20" spans="1:7" x14ac:dyDescent="0.25">
      <c r="A20" s="150"/>
      <c r="B20" s="101"/>
      <c r="C20" s="102"/>
      <c r="D20" s="103"/>
      <c r="E20" s="120"/>
      <c r="F20" s="103"/>
      <c r="G20" s="120"/>
    </row>
    <row r="21" spans="1:7" x14ac:dyDescent="0.25">
      <c r="A21" s="150"/>
      <c r="B21" s="101"/>
      <c r="C21" s="102"/>
      <c r="D21" s="103"/>
      <c r="E21" s="120"/>
      <c r="F21" s="103"/>
      <c r="G21" s="120"/>
    </row>
    <row r="22" spans="1:7" x14ac:dyDescent="0.25">
      <c r="A22" s="150"/>
      <c r="B22" s="101"/>
      <c r="C22" s="102"/>
      <c r="D22" s="103"/>
      <c r="E22" s="120"/>
      <c r="F22" s="103"/>
      <c r="G22" s="120"/>
    </row>
    <row r="23" spans="1:7" x14ac:dyDescent="0.25">
      <c r="A23" s="150"/>
      <c r="B23" s="101"/>
      <c r="C23" s="102"/>
      <c r="D23" s="103"/>
      <c r="E23" s="120"/>
      <c r="F23" s="103"/>
      <c r="G23" s="120"/>
    </row>
    <row r="24" spans="1:7" x14ac:dyDescent="0.25">
      <c r="A24" s="150"/>
      <c r="B24" s="101"/>
      <c r="C24" s="102"/>
      <c r="D24" s="103"/>
      <c r="E24" s="120"/>
      <c r="F24" s="103"/>
      <c r="G24" s="120"/>
    </row>
    <row r="25" spans="1:7" x14ac:dyDescent="0.25">
      <c r="A25" s="150"/>
      <c r="B25" s="101"/>
      <c r="C25" s="102"/>
      <c r="D25" s="103"/>
      <c r="E25" s="120"/>
      <c r="F25" s="103"/>
      <c r="G25" s="120"/>
    </row>
    <row r="26" spans="1:7" x14ac:dyDescent="0.25">
      <c r="A26" s="150"/>
      <c r="B26" s="101"/>
      <c r="C26" s="102"/>
      <c r="D26" s="103"/>
      <c r="E26" s="120"/>
      <c r="F26" s="103"/>
      <c r="G26" s="120"/>
    </row>
    <row r="27" spans="1:7" x14ac:dyDescent="0.25">
      <c r="A27" s="150"/>
      <c r="B27" s="101"/>
      <c r="C27" s="121"/>
      <c r="D27" s="103"/>
      <c r="E27" s="120"/>
      <c r="F27" s="103"/>
      <c r="G27" s="120"/>
    </row>
    <row r="28" spans="1:7" x14ac:dyDescent="0.25">
      <c r="A28" s="150"/>
      <c r="B28" s="101"/>
      <c r="C28" s="102"/>
      <c r="D28" s="103"/>
      <c r="E28" s="120"/>
      <c r="F28" s="103"/>
      <c r="G28" s="122"/>
    </row>
    <row r="29" spans="1:7" x14ac:dyDescent="0.25">
      <c r="A29" s="150"/>
      <c r="B29" s="101"/>
      <c r="C29" s="102"/>
      <c r="D29" s="103"/>
      <c r="E29" s="120"/>
      <c r="F29" s="103"/>
      <c r="G29" s="122"/>
    </row>
    <row r="30" spans="1:7" x14ac:dyDescent="0.25">
      <c r="A30" s="150"/>
      <c r="B30" s="101"/>
      <c r="C30" s="102"/>
      <c r="D30" s="103"/>
      <c r="E30" s="120"/>
      <c r="F30" s="103"/>
      <c r="G30" s="122"/>
    </row>
    <row r="31" spans="1:7" x14ac:dyDescent="0.25">
      <c r="A31" s="150"/>
      <c r="B31" s="101"/>
      <c r="C31" s="123"/>
      <c r="D31" s="103"/>
      <c r="E31" s="120"/>
      <c r="F31" s="103"/>
      <c r="G31" s="122"/>
    </row>
    <row r="32" spans="1:7" x14ac:dyDescent="0.25">
      <c r="A32" s="150"/>
      <c r="B32" s="101"/>
      <c r="C32" s="102"/>
      <c r="D32" s="103"/>
      <c r="E32" s="120"/>
      <c r="F32" s="103"/>
      <c r="G32" s="122"/>
    </row>
    <row r="33" spans="1:7" x14ac:dyDescent="0.25">
      <c r="A33" s="150"/>
      <c r="B33" s="101"/>
      <c r="C33" s="121"/>
      <c r="D33" s="103"/>
      <c r="E33" s="120"/>
      <c r="F33" s="103"/>
      <c r="G33" s="122"/>
    </row>
    <row r="34" spans="1:7" x14ac:dyDescent="0.25">
      <c r="A34" s="150"/>
      <c r="B34" s="101"/>
      <c r="C34" s="121"/>
      <c r="D34" s="103"/>
      <c r="E34" s="120"/>
      <c r="F34" s="103"/>
      <c r="G34" s="122"/>
    </row>
    <row r="35" spans="1:7" x14ac:dyDescent="0.25">
      <c r="A35" s="150"/>
      <c r="B35" s="101"/>
      <c r="C35" s="102"/>
      <c r="D35" s="103"/>
      <c r="E35" s="120"/>
      <c r="F35" s="103"/>
      <c r="G35" s="122"/>
    </row>
    <row r="36" spans="1:7" x14ac:dyDescent="0.25">
      <c r="A36" s="150"/>
      <c r="B36" s="101"/>
      <c r="C36" s="102"/>
      <c r="D36" s="103"/>
      <c r="E36" s="120"/>
      <c r="F36" s="103"/>
      <c r="G36" s="122"/>
    </row>
    <row r="37" spans="1:7" x14ac:dyDescent="0.25">
      <c r="A37" s="150"/>
      <c r="B37" s="101"/>
      <c r="C37" s="102"/>
      <c r="D37" s="103"/>
      <c r="E37" s="120"/>
      <c r="F37" s="103"/>
      <c r="G37" s="122"/>
    </row>
    <row r="38" spans="1:7" x14ac:dyDescent="0.25">
      <c r="A38" s="150"/>
      <c r="B38" s="101"/>
      <c r="C38" s="102"/>
      <c r="D38" s="103"/>
      <c r="E38" s="120"/>
      <c r="F38" s="103"/>
      <c r="G38" s="122"/>
    </row>
    <row r="39" spans="1:7" x14ac:dyDescent="0.25">
      <c r="A39" s="150"/>
      <c r="B39" s="101"/>
      <c r="C39" s="102"/>
      <c r="D39" s="103"/>
      <c r="E39" s="120"/>
      <c r="F39" s="103"/>
      <c r="G39" s="122"/>
    </row>
    <row r="40" spans="1:7" x14ac:dyDescent="0.25">
      <c r="A40" s="150"/>
      <c r="B40" s="101"/>
      <c r="C40" s="102"/>
      <c r="D40" s="103"/>
      <c r="E40" s="120"/>
      <c r="F40" s="103"/>
      <c r="G40" s="122"/>
    </row>
    <row r="41" spans="1:7" x14ac:dyDescent="0.25">
      <c r="A41" s="150"/>
      <c r="B41" s="101"/>
      <c r="C41" s="102"/>
      <c r="D41" s="103"/>
      <c r="E41" s="120"/>
      <c r="F41" s="103"/>
      <c r="G41" s="122"/>
    </row>
    <row r="42" spans="1:7" x14ac:dyDescent="0.25">
      <c r="A42" s="150"/>
      <c r="B42" s="101"/>
      <c r="C42" s="102"/>
      <c r="D42" s="103"/>
      <c r="E42" s="120"/>
      <c r="F42" s="103"/>
      <c r="G42" s="122"/>
    </row>
    <row r="43" spans="1:7" x14ac:dyDescent="0.25">
      <c r="A43" s="150"/>
      <c r="B43" s="101"/>
      <c r="C43" s="102"/>
      <c r="D43" s="103"/>
      <c r="E43" s="120"/>
      <c r="F43" s="103"/>
      <c r="G43" s="122"/>
    </row>
    <row r="44" spans="1:7" x14ac:dyDescent="0.25">
      <c r="A44" s="150"/>
      <c r="B44" s="101"/>
      <c r="C44" s="102"/>
      <c r="D44" s="103"/>
      <c r="E44" s="120"/>
      <c r="F44" s="103"/>
      <c r="G44" s="122"/>
    </row>
    <row r="45" spans="1:7" x14ac:dyDescent="0.25">
      <c r="A45" s="150"/>
      <c r="B45" s="101"/>
      <c r="C45" s="102"/>
      <c r="D45" s="103"/>
      <c r="E45" s="120"/>
      <c r="F45" s="103"/>
      <c r="G45" s="122"/>
    </row>
    <row r="46" spans="1:7" x14ac:dyDescent="0.25">
      <c r="A46" s="150"/>
      <c r="B46" s="101"/>
      <c r="C46" s="102"/>
      <c r="D46" s="103"/>
      <c r="E46" s="120"/>
      <c r="F46" s="103"/>
      <c r="G46" s="122"/>
    </row>
    <row r="47" spans="1:7" x14ac:dyDescent="0.25">
      <c r="A47" s="150"/>
      <c r="B47" s="101"/>
      <c r="C47" s="102"/>
      <c r="D47" s="103"/>
      <c r="E47" s="120"/>
      <c r="F47" s="103"/>
      <c r="G47" s="122"/>
    </row>
    <row r="48" spans="1:7" x14ac:dyDescent="0.25">
      <c r="A48" s="150"/>
      <c r="B48" s="101"/>
      <c r="C48" s="102"/>
      <c r="D48" s="103"/>
      <c r="E48" s="120"/>
      <c r="F48" s="103"/>
      <c r="G48" s="122"/>
    </row>
    <row r="49" spans="1:7" x14ac:dyDescent="0.25">
      <c r="A49" s="150"/>
      <c r="B49" s="101"/>
      <c r="C49" s="102"/>
      <c r="D49" s="103"/>
      <c r="E49" s="120"/>
      <c r="F49" s="103"/>
      <c r="G49" s="122"/>
    </row>
    <row r="50" spans="1:7" x14ac:dyDescent="0.25">
      <c r="A50" s="150"/>
      <c r="B50" s="101"/>
      <c r="C50" s="102"/>
      <c r="D50" s="103"/>
      <c r="E50" s="120"/>
      <c r="F50" s="103"/>
      <c r="G50" s="122"/>
    </row>
    <row r="51" spans="1:7" x14ac:dyDescent="0.25">
      <c r="A51" s="150"/>
      <c r="B51" s="101"/>
      <c r="C51" s="102"/>
      <c r="D51" s="103"/>
      <c r="E51" s="120"/>
      <c r="F51" s="103"/>
      <c r="G51" s="122"/>
    </row>
    <row r="52" spans="1:7" x14ac:dyDescent="0.25">
      <c r="A52" s="150"/>
      <c r="B52" s="101"/>
      <c r="C52" s="102"/>
      <c r="D52" s="103"/>
      <c r="E52" s="120"/>
      <c r="F52" s="103"/>
      <c r="G52" s="122"/>
    </row>
    <row r="53" spans="1:7" x14ac:dyDescent="0.25">
      <c r="A53" s="248"/>
      <c r="B53" s="249"/>
      <c r="C53" s="250"/>
      <c r="D53" s="103"/>
      <c r="E53" s="120"/>
      <c r="F53" s="103"/>
      <c r="G53" s="122"/>
    </row>
    <row r="54" spans="1:7" x14ac:dyDescent="0.25">
      <c r="A54" s="150"/>
      <c r="B54" s="101"/>
      <c r="C54" s="102"/>
      <c r="D54" s="103" t="s">
        <v>49</v>
      </c>
      <c r="E54" s="120"/>
      <c r="F54" s="103"/>
      <c r="G54" s="122"/>
    </row>
    <row r="55" spans="1:7" x14ac:dyDescent="0.25">
      <c r="A55" s="150"/>
      <c r="B55" s="101"/>
      <c r="C55" s="102"/>
      <c r="D55" s="103"/>
      <c r="E55" s="120"/>
      <c r="F55" s="103"/>
      <c r="G55" s="122"/>
    </row>
    <row r="56" spans="1:7" x14ac:dyDescent="0.25">
      <c r="A56" s="150"/>
      <c r="B56" s="101"/>
      <c r="C56" s="102"/>
      <c r="D56" s="103"/>
      <c r="E56" s="120"/>
      <c r="F56" s="103"/>
      <c r="G56" s="122"/>
    </row>
    <row r="57" spans="1:7" x14ac:dyDescent="0.25">
      <c r="A57" s="150"/>
      <c r="B57" s="101"/>
      <c r="C57" s="102"/>
      <c r="D57" s="103"/>
      <c r="E57" s="120"/>
      <c r="F57" s="103"/>
      <c r="G57" s="122"/>
    </row>
    <row r="58" spans="1:7" x14ac:dyDescent="0.25">
      <c r="A58" s="150"/>
      <c r="B58" s="101"/>
      <c r="C58" s="102"/>
      <c r="D58" s="103"/>
      <c r="E58" s="120"/>
      <c r="F58" s="103"/>
      <c r="G58" s="122"/>
    </row>
    <row r="59" spans="1:7" x14ac:dyDescent="0.25">
      <c r="A59" s="150"/>
      <c r="B59" s="101"/>
      <c r="C59" s="102"/>
      <c r="D59" s="103"/>
      <c r="E59" s="120"/>
      <c r="F59" s="103"/>
      <c r="G59" s="122"/>
    </row>
    <row r="60" spans="1:7" x14ac:dyDescent="0.25">
      <c r="A60" s="150"/>
      <c r="B60" s="101"/>
      <c r="C60" s="102"/>
      <c r="D60" s="103"/>
      <c r="E60" s="120"/>
      <c r="F60" s="103"/>
      <c r="G60" s="122"/>
    </row>
    <row r="61" spans="1:7" x14ac:dyDescent="0.25">
      <c r="A61" s="150"/>
      <c r="B61" s="101"/>
      <c r="C61" s="102"/>
      <c r="D61" s="103"/>
      <c r="E61" s="120"/>
      <c r="F61" s="103"/>
      <c r="G61" s="122"/>
    </row>
    <row r="62" spans="1:7" x14ac:dyDescent="0.25">
      <c r="A62" s="150"/>
      <c r="B62" s="101"/>
      <c r="C62" s="102"/>
      <c r="D62" s="103"/>
      <c r="E62" s="120"/>
      <c r="F62" s="103"/>
      <c r="G62" s="122"/>
    </row>
    <row r="63" spans="1:7" x14ac:dyDescent="0.25">
      <c r="A63" s="150"/>
      <c r="B63" s="101"/>
      <c r="C63" s="102"/>
      <c r="D63" s="103"/>
      <c r="E63" s="120"/>
      <c r="F63" s="103"/>
      <c r="G63" s="122"/>
    </row>
    <row r="64" spans="1:7" x14ac:dyDescent="0.25">
      <c r="A64" s="150"/>
      <c r="B64" s="101"/>
      <c r="C64" s="102"/>
      <c r="D64" s="103"/>
      <c r="E64" s="120"/>
      <c r="F64" s="103"/>
      <c r="G64" s="122"/>
    </row>
    <row r="65" spans="1:7" x14ac:dyDescent="0.25">
      <c r="A65" s="150"/>
      <c r="B65" s="101"/>
      <c r="C65" s="102"/>
      <c r="D65" s="103"/>
      <c r="E65" s="120"/>
      <c r="F65" s="103"/>
      <c r="G65" s="122"/>
    </row>
    <row r="66" spans="1:7" x14ac:dyDescent="0.25">
      <c r="A66" s="150"/>
      <c r="B66" s="101"/>
      <c r="C66" s="123"/>
      <c r="D66" s="103"/>
      <c r="E66" s="120"/>
      <c r="F66" s="103"/>
      <c r="G66" s="122"/>
    </row>
    <row r="67" spans="1:7" x14ac:dyDescent="0.25">
      <c r="A67" s="150"/>
      <c r="B67" s="101"/>
      <c r="C67" s="123"/>
      <c r="D67" s="103"/>
      <c r="E67" s="120"/>
      <c r="F67" s="103"/>
      <c r="G67" s="122"/>
    </row>
    <row r="68" spans="1:7" x14ac:dyDescent="0.25">
      <c r="A68" s="150"/>
      <c r="B68" s="101"/>
      <c r="C68" s="123"/>
      <c r="D68" s="103"/>
      <c r="E68" s="120"/>
      <c r="F68" s="103"/>
      <c r="G68" s="122"/>
    </row>
    <row r="69" spans="1:7" x14ac:dyDescent="0.25">
      <c r="A69" s="150"/>
      <c r="B69" s="101"/>
      <c r="C69" s="102"/>
      <c r="D69" s="103"/>
      <c r="E69" s="120"/>
      <c r="F69" s="103"/>
      <c r="G69" s="122"/>
    </row>
    <row r="70" spans="1:7" x14ac:dyDescent="0.25">
      <c r="A70" s="150"/>
      <c r="B70" s="101"/>
      <c r="C70" s="102"/>
      <c r="D70" s="103"/>
      <c r="E70" s="120"/>
      <c r="F70" s="103"/>
      <c r="G70" s="122"/>
    </row>
    <row r="71" spans="1:7" x14ac:dyDescent="0.25">
      <c r="A71" s="150"/>
      <c r="B71" s="101"/>
      <c r="C71" s="102"/>
      <c r="D71" s="103"/>
      <c r="E71" s="120"/>
      <c r="F71" s="103"/>
      <c r="G71" s="122"/>
    </row>
    <row r="72" spans="1:7" x14ac:dyDescent="0.25">
      <c r="A72" s="150"/>
      <c r="B72" s="101"/>
      <c r="C72" s="102"/>
      <c r="D72" s="103"/>
      <c r="E72" s="120"/>
      <c r="F72" s="103"/>
      <c r="G72" s="122"/>
    </row>
    <row r="73" spans="1:7" x14ac:dyDescent="0.25">
      <c r="A73" s="150"/>
      <c r="B73" s="101"/>
      <c r="C73" s="102"/>
      <c r="D73" s="103"/>
      <c r="E73" s="120"/>
      <c r="F73" s="103"/>
      <c r="G73" s="122"/>
    </row>
    <row r="74" spans="1:7" x14ac:dyDescent="0.25">
      <c r="A74" s="150"/>
      <c r="B74" s="101"/>
      <c r="C74" s="102"/>
      <c r="D74" s="103"/>
      <c r="E74" s="120"/>
      <c r="F74" s="103"/>
      <c r="G74" s="122"/>
    </row>
    <row r="75" spans="1:7" x14ac:dyDescent="0.25">
      <c r="A75" s="150"/>
      <c r="B75" s="101"/>
      <c r="C75" s="102"/>
      <c r="D75" s="103"/>
      <c r="E75" s="120"/>
      <c r="F75" s="103"/>
      <c r="G75" s="122"/>
    </row>
    <row r="76" spans="1:7" x14ac:dyDescent="0.25">
      <c r="A76" s="150"/>
      <c r="B76" s="101"/>
      <c r="C76" s="102"/>
      <c r="D76" s="103"/>
      <c r="E76" s="120"/>
      <c r="F76" s="103"/>
      <c r="G76" s="122"/>
    </row>
    <row r="77" spans="1:7" x14ac:dyDescent="0.25">
      <c r="A77" s="150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58" t="s">
        <v>10</v>
      </c>
      <c r="B78" s="459"/>
      <c r="C78" s="460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1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457" t="s">
        <v>83</v>
      </c>
      <c r="B80" s="457"/>
      <c r="C80" s="126"/>
      <c r="D80" s="127"/>
      <c r="E80" s="127"/>
      <c r="F80" s="127"/>
      <c r="G80" s="127"/>
    </row>
    <row r="81" spans="1:8" s="125" customFormat="1" ht="14.25" x14ac:dyDescent="0.2">
      <c r="A81" s="151"/>
      <c r="B81" s="126"/>
      <c r="C81" s="126"/>
      <c r="D81" s="127"/>
      <c r="E81" s="127"/>
      <c r="F81" s="127"/>
      <c r="G81" s="127"/>
    </row>
    <row r="82" spans="1:8" s="125" customFormat="1" x14ac:dyDescent="0.25">
      <c r="A82" s="242"/>
      <c r="B82" s="243"/>
      <c r="C82" s="244"/>
      <c r="D82" s="245"/>
      <c r="E82" s="246"/>
      <c r="F82" s="245"/>
      <c r="G82" s="247"/>
    </row>
    <row r="83" spans="1:8" s="125" customFormat="1" x14ac:dyDescent="0.25">
      <c r="A83" s="242"/>
      <c r="B83" s="243"/>
      <c r="C83" s="244"/>
      <c r="D83" s="245"/>
      <c r="E83" s="246"/>
      <c r="F83" s="245"/>
      <c r="G83" s="247"/>
    </row>
    <row r="84" spans="1:8" s="125" customFormat="1" ht="14.25" x14ac:dyDescent="0.2">
      <c r="A84" s="151"/>
      <c r="B84" s="126"/>
      <c r="C84" s="126"/>
      <c r="D84" s="127"/>
      <c r="E84" s="127"/>
      <c r="F84" s="127"/>
      <c r="G84" s="127"/>
    </row>
    <row r="85" spans="1:8" s="68" customFormat="1" x14ac:dyDescent="0.25">
      <c r="A85" s="152"/>
      <c r="B85" s="94" t="s">
        <v>111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2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zoomScale="90" zoomScaleNormal="90" workbookViewId="0">
      <pane ySplit="8" topLeftCell="A96" activePane="bottomLeft" state="frozen"/>
      <selection pane="bottomLeft" activeCell="H105" sqref="H105"/>
    </sheetView>
  </sheetViews>
  <sheetFormatPr defaultColWidth="9.140625" defaultRowHeight="15" x14ac:dyDescent="0.25"/>
  <cols>
    <col min="1" max="1" width="9.140625" style="323"/>
    <col min="2" max="2" width="11.5703125" style="336" customWidth="1"/>
    <col min="3" max="3" width="9.140625" style="323"/>
    <col min="4" max="4" width="12.7109375" style="323" bestFit="1" customWidth="1"/>
    <col min="5" max="5" width="12.42578125" style="323" bestFit="1" customWidth="1"/>
    <col min="6" max="7" width="9.140625" style="323"/>
    <col min="8" max="8" width="14.140625" style="346" bestFit="1" customWidth="1"/>
    <col min="9" max="9" width="18.42578125" style="346" customWidth="1"/>
    <col min="10" max="10" width="13" style="346" bestFit="1" customWidth="1"/>
    <col min="11" max="11" width="9.140625" style="347"/>
    <col min="12" max="12" width="15.85546875" style="346" bestFit="1" customWidth="1"/>
    <col min="13" max="13" width="15" style="346" bestFit="1" customWidth="1"/>
    <col min="14" max="14" width="12.85546875" style="346" bestFit="1" customWidth="1"/>
    <col min="15" max="15" width="15.28515625" style="346" bestFit="1" customWidth="1"/>
    <col min="16" max="16" width="16.42578125" style="323" customWidth="1"/>
    <col min="17" max="18" width="13" style="323" bestFit="1" customWidth="1"/>
    <col min="19" max="16384" width="9.140625" style="323"/>
  </cols>
  <sheetData>
    <row r="1" spans="1:17" s="310" customFormat="1" x14ac:dyDescent="0.25">
      <c r="A1" s="485" t="s">
        <v>0</v>
      </c>
      <c r="B1" s="485"/>
      <c r="C1" s="485"/>
      <c r="D1" s="485"/>
      <c r="E1" s="485"/>
      <c r="H1" s="311"/>
      <c r="I1" s="311"/>
      <c r="J1" s="311"/>
      <c r="K1" s="312"/>
      <c r="L1" s="311"/>
      <c r="M1" s="311"/>
      <c r="N1" s="313"/>
      <c r="O1" s="311"/>
    </row>
    <row r="2" spans="1:17" s="310" customFormat="1" x14ac:dyDescent="0.25">
      <c r="A2" s="316" t="s">
        <v>2</v>
      </c>
      <c r="B2" s="315"/>
      <c r="C2" s="314"/>
      <c r="D2" s="314"/>
      <c r="E2" s="314"/>
      <c r="H2" s="311"/>
      <c r="I2" s="311"/>
      <c r="J2" s="311"/>
      <c r="K2" s="312"/>
      <c r="L2" s="311"/>
      <c r="M2" s="311"/>
      <c r="N2" s="317"/>
      <c r="O2" s="311"/>
    </row>
    <row r="3" spans="1:17" s="310" customFormat="1" x14ac:dyDescent="0.25">
      <c r="A3" s="486" t="s">
        <v>39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</row>
    <row r="4" spans="1:17" s="310" customFormat="1" x14ac:dyDescent="0.25">
      <c r="A4" s="486" t="s">
        <v>147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</row>
    <row r="5" spans="1:17" s="310" customFormat="1" x14ac:dyDescent="0.2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7"/>
      <c r="L5" s="487"/>
      <c r="M5" s="311"/>
      <c r="N5" s="311"/>
      <c r="O5" s="311"/>
    </row>
    <row r="6" spans="1:17" s="318" customFormat="1" ht="42" customHeight="1" x14ac:dyDescent="0.25">
      <c r="A6" s="488" t="s">
        <v>77</v>
      </c>
      <c r="B6" s="490" t="s">
        <v>27</v>
      </c>
      <c r="C6" s="488" t="s">
        <v>28</v>
      </c>
      <c r="D6" s="494" t="s">
        <v>40</v>
      </c>
      <c r="E6" s="494"/>
      <c r="F6" s="495" t="s">
        <v>29</v>
      </c>
      <c r="G6" s="495"/>
      <c r="H6" s="495"/>
      <c r="I6" s="495"/>
      <c r="J6" s="495"/>
      <c r="K6" s="495"/>
      <c r="L6" s="495"/>
      <c r="M6" s="496"/>
      <c r="N6" s="496"/>
      <c r="O6" s="496"/>
      <c r="P6" s="497" t="s">
        <v>20</v>
      </c>
    </row>
    <row r="7" spans="1:17" s="318" customFormat="1" ht="38.25" customHeight="1" x14ac:dyDescent="0.25">
      <c r="A7" s="489"/>
      <c r="B7" s="491"/>
      <c r="C7" s="489"/>
      <c r="D7" s="488" t="s">
        <v>41</v>
      </c>
      <c r="E7" s="488" t="s">
        <v>42</v>
      </c>
      <c r="F7" s="488" t="s">
        <v>31</v>
      </c>
      <c r="G7" s="488" t="s">
        <v>32</v>
      </c>
      <c r="H7" s="492" t="s">
        <v>33</v>
      </c>
      <c r="I7" s="492" t="s">
        <v>43</v>
      </c>
      <c r="J7" s="499" t="s">
        <v>35</v>
      </c>
      <c r="K7" s="499"/>
      <c r="L7" s="492" t="s">
        <v>44</v>
      </c>
      <c r="M7" s="492" t="s">
        <v>45</v>
      </c>
      <c r="N7" s="492" t="s">
        <v>46</v>
      </c>
      <c r="O7" s="492" t="s">
        <v>47</v>
      </c>
      <c r="P7" s="498"/>
    </row>
    <row r="8" spans="1:17" s="318" customFormat="1" ht="12.75" x14ac:dyDescent="0.25">
      <c r="A8" s="489"/>
      <c r="B8" s="491"/>
      <c r="C8" s="489"/>
      <c r="D8" s="489"/>
      <c r="E8" s="489"/>
      <c r="F8" s="489"/>
      <c r="G8" s="489"/>
      <c r="H8" s="493"/>
      <c r="I8" s="493"/>
      <c r="J8" s="319" t="s">
        <v>85</v>
      </c>
      <c r="K8" s="320" t="s">
        <v>48</v>
      </c>
      <c r="L8" s="493"/>
      <c r="M8" s="493"/>
      <c r="N8" s="493"/>
      <c r="O8" s="493"/>
      <c r="P8" s="498"/>
    </row>
    <row r="9" spans="1:17" x14ac:dyDescent="0.25">
      <c r="A9" s="239">
        <v>1164</v>
      </c>
      <c r="B9" s="400">
        <v>44013</v>
      </c>
      <c r="C9" s="239" t="s">
        <v>162</v>
      </c>
      <c r="D9" s="239" t="s">
        <v>163</v>
      </c>
      <c r="E9" s="239" t="s">
        <v>177</v>
      </c>
      <c r="F9" s="239" t="s">
        <v>164</v>
      </c>
      <c r="G9" s="239">
        <v>2</v>
      </c>
      <c r="H9" s="321">
        <v>485000</v>
      </c>
      <c r="I9" s="321">
        <f>G9*H9</f>
        <v>970000</v>
      </c>
      <c r="J9" s="321"/>
      <c r="K9" s="322">
        <v>0.41</v>
      </c>
      <c r="L9" s="321">
        <f>I9*(1-K9)</f>
        <v>572300.00000000012</v>
      </c>
      <c r="M9" s="321">
        <f>L9</f>
        <v>572300.00000000012</v>
      </c>
      <c r="N9" s="321"/>
      <c r="O9" s="321"/>
      <c r="P9" s="239" t="s">
        <v>165</v>
      </c>
    </row>
    <row r="10" spans="1:17" x14ac:dyDescent="0.25">
      <c r="A10" s="239">
        <v>1175</v>
      </c>
      <c r="B10" s="400">
        <v>44013</v>
      </c>
      <c r="C10" s="239" t="s">
        <v>162</v>
      </c>
      <c r="D10" s="239" t="s">
        <v>166</v>
      </c>
      <c r="E10" s="239" t="s">
        <v>177</v>
      </c>
      <c r="F10" s="239" t="s">
        <v>167</v>
      </c>
      <c r="G10" s="239">
        <v>1</v>
      </c>
      <c r="H10" s="321">
        <v>225000</v>
      </c>
      <c r="I10" s="321">
        <f t="shared" ref="I10:I100" si="0">G10*H10</f>
        <v>225000</v>
      </c>
      <c r="J10" s="321">
        <v>5000</v>
      </c>
      <c r="K10" s="322"/>
      <c r="L10" s="321">
        <f>I10-J10</f>
        <v>220000</v>
      </c>
      <c r="M10" s="321">
        <f>L10</f>
        <v>220000</v>
      </c>
      <c r="N10" s="321"/>
      <c r="O10" s="321"/>
      <c r="P10" s="239" t="s">
        <v>165</v>
      </c>
    </row>
    <row r="11" spans="1:17" x14ac:dyDescent="0.25">
      <c r="A11" s="467">
        <v>1165</v>
      </c>
      <c r="B11" s="476">
        <v>44013</v>
      </c>
      <c r="C11" s="467" t="s">
        <v>162</v>
      </c>
      <c r="D11" s="467"/>
      <c r="E11" s="467" t="s">
        <v>177</v>
      </c>
      <c r="F11" s="366" t="s">
        <v>167</v>
      </c>
      <c r="G11" s="366">
        <v>1</v>
      </c>
      <c r="H11" s="367">
        <v>225000</v>
      </c>
      <c r="I11" s="367">
        <f t="shared" si="0"/>
        <v>225000</v>
      </c>
      <c r="J11" s="367"/>
      <c r="K11" s="369">
        <v>0.41</v>
      </c>
      <c r="L11" s="367">
        <f>I11*(1-K11)</f>
        <v>132750.00000000003</v>
      </c>
      <c r="M11" s="367">
        <f t="shared" ref="M11:M16" si="1">L11</f>
        <v>132750.00000000003</v>
      </c>
      <c r="N11" s="367"/>
      <c r="O11" s="367"/>
      <c r="P11" s="467" t="s">
        <v>165</v>
      </c>
    </row>
    <row r="12" spans="1:17" ht="14.45" customHeight="1" x14ac:dyDescent="0.25">
      <c r="A12" s="469"/>
      <c r="B12" s="478"/>
      <c r="C12" s="469"/>
      <c r="D12" s="469"/>
      <c r="E12" s="469"/>
      <c r="F12" s="373" t="s">
        <v>168</v>
      </c>
      <c r="G12" s="373">
        <v>1</v>
      </c>
      <c r="H12" s="374">
        <v>465000</v>
      </c>
      <c r="I12" s="374">
        <f t="shared" si="0"/>
        <v>465000</v>
      </c>
      <c r="J12" s="374"/>
      <c r="K12" s="376">
        <v>0.41</v>
      </c>
      <c r="L12" s="374">
        <f>I12*(1-K12)</f>
        <v>274350.00000000006</v>
      </c>
      <c r="M12" s="374">
        <f t="shared" si="1"/>
        <v>274350.00000000006</v>
      </c>
      <c r="N12" s="374"/>
      <c r="O12" s="374"/>
      <c r="P12" s="469"/>
      <c r="Q12" s="324"/>
    </row>
    <row r="13" spans="1:17" x14ac:dyDescent="0.25">
      <c r="A13" s="467">
        <v>1180</v>
      </c>
      <c r="B13" s="476">
        <v>25628</v>
      </c>
      <c r="C13" s="467" t="s">
        <v>169</v>
      </c>
      <c r="D13" s="467" t="s">
        <v>170</v>
      </c>
      <c r="E13" s="467"/>
      <c r="F13" s="366" t="s">
        <v>171</v>
      </c>
      <c r="G13" s="366">
        <v>1</v>
      </c>
      <c r="H13" s="367">
        <v>455000</v>
      </c>
      <c r="I13" s="367">
        <f t="shared" si="0"/>
        <v>455000</v>
      </c>
      <c r="J13" s="367"/>
      <c r="K13" s="369">
        <v>0.41</v>
      </c>
      <c r="L13" s="367">
        <f t="shared" ref="L13:L50" si="2">I13*(1-K13)</f>
        <v>268450.00000000006</v>
      </c>
      <c r="M13" s="367">
        <f t="shared" si="1"/>
        <v>268450.00000000006</v>
      </c>
      <c r="N13" s="367"/>
      <c r="O13" s="367"/>
      <c r="P13" s="223"/>
    </row>
    <row r="14" spans="1:17" x14ac:dyDescent="0.25">
      <c r="A14" s="469"/>
      <c r="B14" s="478"/>
      <c r="C14" s="469"/>
      <c r="D14" s="469"/>
      <c r="E14" s="469"/>
      <c r="F14" s="373" t="s">
        <v>168</v>
      </c>
      <c r="G14" s="373">
        <v>1</v>
      </c>
      <c r="H14" s="405">
        <v>465000</v>
      </c>
      <c r="I14" s="374">
        <f t="shared" si="0"/>
        <v>465000</v>
      </c>
      <c r="J14" s="374"/>
      <c r="K14" s="376">
        <v>0.41</v>
      </c>
      <c r="L14" s="374">
        <f t="shared" si="2"/>
        <v>274350.00000000006</v>
      </c>
      <c r="M14" s="374">
        <f t="shared" si="1"/>
        <v>274350.00000000006</v>
      </c>
      <c r="N14" s="374"/>
      <c r="O14" s="374"/>
      <c r="P14" s="232"/>
    </row>
    <row r="15" spans="1:17" x14ac:dyDescent="0.25">
      <c r="A15" s="239">
        <v>1181</v>
      </c>
      <c r="B15" s="400">
        <v>44015</v>
      </c>
      <c r="C15" s="239" t="s">
        <v>162</v>
      </c>
      <c r="D15" s="326"/>
      <c r="E15" s="326" t="s">
        <v>177</v>
      </c>
      <c r="F15" s="239" t="s">
        <v>172</v>
      </c>
      <c r="G15" s="239">
        <v>1</v>
      </c>
      <c r="H15" s="353">
        <v>455000</v>
      </c>
      <c r="I15" s="321">
        <f t="shared" si="0"/>
        <v>455000</v>
      </c>
      <c r="J15" s="325"/>
      <c r="K15" s="322">
        <v>0.41</v>
      </c>
      <c r="L15" s="321">
        <f t="shared" si="2"/>
        <v>268450.00000000006</v>
      </c>
      <c r="M15" s="325">
        <f t="shared" si="1"/>
        <v>268450.00000000006</v>
      </c>
      <c r="N15" s="321"/>
      <c r="O15" s="321"/>
      <c r="P15" s="326" t="s">
        <v>165</v>
      </c>
    </row>
    <row r="16" spans="1:17" x14ac:dyDescent="0.25">
      <c r="A16" s="393">
        <v>1178</v>
      </c>
      <c r="B16" s="395">
        <v>44016</v>
      </c>
      <c r="C16" s="393" t="s">
        <v>173</v>
      </c>
      <c r="D16" s="397"/>
      <c r="E16" s="397" t="s">
        <v>177</v>
      </c>
      <c r="F16" s="393" t="s">
        <v>164</v>
      </c>
      <c r="G16" s="393">
        <v>1</v>
      </c>
      <c r="H16" s="411">
        <v>485000</v>
      </c>
      <c r="I16" s="325">
        <f t="shared" si="0"/>
        <v>485000</v>
      </c>
      <c r="J16" s="325"/>
      <c r="K16" s="412">
        <v>0.41</v>
      </c>
      <c r="L16" s="325">
        <f t="shared" si="2"/>
        <v>286150.00000000006</v>
      </c>
      <c r="M16" s="325">
        <f t="shared" si="1"/>
        <v>286150.00000000006</v>
      </c>
      <c r="N16" s="325"/>
      <c r="O16" s="325"/>
      <c r="P16" s="397" t="s">
        <v>165</v>
      </c>
    </row>
    <row r="17" spans="1:18" x14ac:dyDescent="0.25">
      <c r="A17" s="467">
        <v>1177</v>
      </c>
      <c r="B17" s="476">
        <v>44018</v>
      </c>
      <c r="C17" s="467"/>
      <c r="D17" s="479" t="s">
        <v>174</v>
      </c>
      <c r="E17" s="479" t="s">
        <v>175</v>
      </c>
      <c r="F17" s="366" t="s">
        <v>172</v>
      </c>
      <c r="G17" s="366">
        <v>2</v>
      </c>
      <c r="H17" s="406">
        <v>455000</v>
      </c>
      <c r="I17" s="367">
        <f t="shared" si="0"/>
        <v>910000</v>
      </c>
      <c r="J17" s="367"/>
      <c r="K17" s="369">
        <v>0.41</v>
      </c>
      <c r="L17" s="367">
        <f t="shared" si="2"/>
        <v>536900.00000000012</v>
      </c>
      <c r="M17" s="367"/>
      <c r="N17" s="367"/>
      <c r="O17" s="367">
        <f>L17</f>
        <v>536900.00000000012</v>
      </c>
      <c r="P17" s="380"/>
    </row>
    <row r="18" spans="1:18" x14ac:dyDescent="0.25">
      <c r="A18" s="469"/>
      <c r="B18" s="478"/>
      <c r="C18" s="469"/>
      <c r="D18" s="481"/>
      <c r="E18" s="481"/>
      <c r="F18" s="373" t="s">
        <v>176</v>
      </c>
      <c r="G18" s="373">
        <v>1</v>
      </c>
      <c r="H18" s="405">
        <v>455000</v>
      </c>
      <c r="I18" s="374">
        <f t="shared" si="0"/>
        <v>455000</v>
      </c>
      <c r="J18" s="374"/>
      <c r="K18" s="376">
        <v>0.41</v>
      </c>
      <c r="L18" s="374">
        <f t="shared" si="2"/>
        <v>268450.00000000006</v>
      </c>
      <c r="M18" s="374"/>
      <c r="N18" s="374"/>
      <c r="O18" s="374">
        <f>L18</f>
        <v>268450.00000000006</v>
      </c>
      <c r="P18" s="382"/>
    </row>
    <row r="19" spans="1:18" x14ac:dyDescent="0.25">
      <c r="A19" s="239">
        <v>1179</v>
      </c>
      <c r="B19" s="400">
        <v>44018</v>
      </c>
      <c r="C19" s="239" t="s">
        <v>162</v>
      </c>
      <c r="D19" s="239"/>
      <c r="E19" s="239"/>
      <c r="F19" s="239" t="s">
        <v>171</v>
      </c>
      <c r="G19" s="239">
        <v>2</v>
      </c>
      <c r="H19" s="353">
        <v>455000</v>
      </c>
      <c r="I19" s="321">
        <f t="shared" si="0"/>
        <v>910000</v>
      </c>
      <c r="J19" s="325"/>
      <c r="K19" s="322">
        <v>0.41</v>
      </c>
      <c r="L19" s="321">
        <f t="shared" si="2"/>
        <v>536900.00000000012</v>
      </c>
      <c r="M19" s="325">
        <f>L19</f>
        <v>536900.00000000012</v>
      </c>
      <c r="N19" s="321"/>
      <c r="O19" s="321"/>
      <c r="P19" s="326" t="s">
        <v>165</v>
      </c>
    </row>
    <row r="20" spans="1:18" x14ac:dyDescent="0.25">
      <c r="A20" s="467">
        <v>1183</v>
      </c>
      <c r="B20" s="476">
        <v>44019</v>
      </c>
      <c r="C20" s="467" t="s">
        <v>174</v>
      </c>
      <c r="D20" s="479" t="s">
        <v>174</v>
      </c>
      <c r="E20" s="479" t="s">
        <v>177</v>
      </c>
      <c r="F20" s="366" t="s">
        <v>178</v>
      </c>
      <c r="G20" s="366">
        <v>1</v>
      </c>
      <c r="H20" s="406">
        <v>475000</v>
      </c>
      <c r="I20" s="367">
        <f t="shared" si="0"/>
        <v>475000</v>
      </c>
      <c r="J20" s="367"/>
      <c r="K20" s="369">
        <v>0.41</v>
      </c>
      <c r="L20" s="367">
        <f t="shared" si="2"/>
        <v>280250.00000000006</v>
      </c>
      <c r="M20" s="367">
        <f>L20</f>
        <v>280250.00000000006</v>
      </c>
      <c r="N20" s="367"/>
      <c r="O20" s="367"/>
      <c r="P20" s="380"/>
    </row>
    <row r="21" spans="1:18" ht="14.45" customHeight="1" x14ac:dyDescent="0.25">
      <c r="A21" s="468"/>
      <c r="B21" s="477"/>
      <c r="C21" s="468"/>
      <c r="D21" s="480"/>
      <c r="E21" s="480"/>
      <c r="F21" s="370" t="s">
        <v>164</v>
      </c>
      <c r="G21" s="370">
        <v>1</v>
      </c>
      <c r="H21" s="371">
        <v>485000</v>
      </c>
      <c r="I21" s="371">
        <f t="shared" si="0"/>
        <v>485000</v>
      </c>
      <c r="J21" s="377"/>
      <c r="K21" s="372">
        <v>0.41</v>
      </c>
      <c r="L21" s="230">
        <f t="shared" si="2"/>
        <v>286150.00000000006</v>
      </c>
      <c r="M21" s="230">
        <f>L21</f>
        <v>286150.00000000006</v>
      </c>
      <c r="N21" s="371"/>
      <c r="O21" s="371"/>
      <c r="P21" s="379"/>
    </row>
    <row r="22" spans="1:18" ht="14.45" customHeight="1" x14ac:dyDescent="0.25">
      <c r="A22" s="469"/>
      <c r="B22" s="478"/>
      <c r="C22" s="469"/>
      <c r="D22" s="481"/>
      <c r="E22" s="481"/>
      <c r="F22" s="373" t="s">
        <v>172</v>
      </c>
      <c r="G22" s="373">
        <v>1</v>
      </c>
      <c r="H22" s="374">
        <v>455000</v>
      </c>
      <c r="I22" s="374">
        <f t="shared" si="0"/>
        <v>455000</v>
      </c>
      <c r="J22" s="381"/>
      <c r="K22" s="376">
        <v>0.41</v>
      </c>
      <c r="L22" s="375">
        <f t="shared" si="2"/>
        <v>268450.00000000006</v>
      </c>
      <c r="M22" s="375">
        <f>L22</f>
        <v>268450.00000000006</v>
      </c>
      <c r="N22" s="374"/>
      <c r="O22" s="374"/>
      <c r="P22" s="373"/>
      <c r="R22" s="324"/>
    </row>
    <row r="23" spans="1:18" x14ac:dyDescent="0.25">
      <c r="A23" s="473">
        <v>493</v>
      </c>
      <c r="B23" s="482">
        <v>44020</v>
      </c>
      <c r="C23" s="473"/>
      <c r="D23" s="473" t="s">
        <v>181</v>
      </c>
      <c r="E23" s="473" t="s">
        <v>182</v>
      </c>
      <c r="F23" s="413" t="s">
        <v>171</v>
      </c>
      <c r="G23" s="413">
        <v>12</v>
      </c>
      <c r="H23" s="414">
        <v>455000</v>
      </c>
      <c r="I23" s="414">
        <f t="shared" si="0"/>
        <v>5460000</v>
      </c>
      <c r="J23" s="415"/>
      <c r="K23" s="416">
        <v>0.5</v>
      </c>
      <c r="L23" s="417">
        <f t="shared" si="2"/>
        <v>2730000</v>
      </c>
      <c r="M23" s="417"/>
      <c r="N23" s="414"/>
      <c r="O23" s="414">
        <f>L23</f>
        <v>2730000</v>
      </c>
      <c r="P23" s="413"/>
    </row>
    <row r="24" spans="1:18" ht="14.45" customHeight="1" x14ac:dyDescent="0.25">
      <c r="A24" s="474"/>
      <c r="B24" s="483"/>
      <c r="C24" s="474"/>
      <c r="D24" s="474"/>
      <c r="E24" s="474"/>
      <c r="F24" s="370" t="s">
        <v>168</v>
      </c>
      <c r="G24" s="370">
        <v>12</v>
      </c>
      <c r="H24" s="371">
        <v>465000</v>
      </c>
      <c r="I24" s="371">
        <f t="shared" si="0"/>
        <v>5580000</v>
      </c>
      <c r="J24" s="377"/>
      <c r="K24" s="372">
        <v>0.5</v>
      </c>
      <c r="L24" s="230">
        <f t="shared" si="2"/>
        <v>2790000</v>
      </c>
      <c r="M24" s="371"/>
      <c r="N24" s="371"/>
      <c r="O24" s="414">
        <f t="shared" ref="O24:O30" si="3">L24</f>
        <v>2790000</v>
      </c>
      <c r="P24" s="370"/>
    </row>
    <row r="25" spans="1:18" ht="14.45" customHeight="1" x14ac:dyDescent="0.25">
      <c r="A25" s="474"/>
      <c r="B25" s="483"/>
      <c r="C25" s="474"/>
      <c r="D25" s="474"/>
      <c r="E25" s="474"/>
      <c r="F25" s="370" t="s">
        <v>178</v>
      </c>
      <c r="G25" s="370">
        <v>12</v>
      </c>
      <c r="H25" s="371">
        <v>475000</v>
      </c>
      <c r="I25" s="371">
        <f t="shared" si="0"/>
        <v>5700000</v>
      </c>
      <c r="J25" s="377"/>
      <c r="K25" s="372">
        <v>0.5</v>
      </c>
      <c r="L25" s="230">
        <f t="shared" si="2"/>
        <v>2850000</v>
      </c>
      <c r="M25" s="371"/>
      <c r="N25" s="371"/>
      <c r="O25" s="414">
        <f t="shared" si="3"/>
        <v>2850000</v>
      </c>
      <c r="P25" s="370"/>
    </row>
    <row r="26" spans="1:18" ht="14.45" customHeight="1" x14ac:dyDescent="0.25">
      <c r="A26" s="474"/>
      <c r="B26" s="483"/>
      <c r="C26" s="474"/>
      <c r="D26" s="474"/>
      <c r="E26" s="474"/>
      <c r="F26" s="370" t="s">
        <v>164</v>
      </c>
      <c r="G26" s="370">
        <v>12</v>
      </c>
      <c r="H26" s="371">
        <v>485000</v>
      </c>
      <c r="I26" s="371">
        <f t="shared" si="0"/>
        <v>5820000</v>
      </c>
      <c r="J26" s="377"/>
      <c r="K26" s="372">
        <v>0.5</v>
      </c>
      <c r="L26" s="230">
        <f t="shared" si="2"/>
        <v>2910000</v>
      </c>
      <c r="M26" s="371"/>
      <c r="N26" s="371"/>
      <c r="O26" s="414">
        <f t="shared" si="3"/>
        <v>2910000</v>
      </c>
      <c r="P26" s="370"/>
    </row>
    <row r="27" spans="1:18" ht="14.45" customHeight="1" x14ac:dyDescent="0.25">
      <c r="A27" s="474"/>
      <c r="B27" s="483"/>
      <c r="C27" s="474"/>
      <c r="D27" s="474"/>
      <c r="E27" s="474"/>
      <c r="F27" s="370" t="s">
        <v>180</v>
      </c>
      <c r="G27" s="370">
        <v>12</v>
      </c>
      <c r="H27" s="371">
        <v>485000</v>
      </c>
      <c r="I27" s="371">
        <f t="shared" si="0"/>
        <v>5820000</v>
      </c>
      <c r="J27" s="378"/>
      <c r="K27" s="372">
        <v>0.5</v>
      </c>
      <c r="L27" s="230">
        <f t="shared" si="2"/>
        <v>2910000</v>
      </c>
      <c r="M27" s="371"/>
      <c r="N27" s="371"/>
      <c r="O27" s="414">
        <f t="shared" si="3"/>
        <v>2910000</v>
      </c>
      <c r="P27" s="370"/>
    </row>
    <row r="28" spans="1:18" ht="14.45" customHeight="1" x14ac:dyDescent="0.25">
      <c r="A28" s="474"/>
      <c r="B28" s="483"/>
      <c r="C28" s="474"/>
      <c r="D28" s="474"/>
      <c r="E28" s="474"/>
      <c r="F28" s="370" t="s">
        <v>172</v>
      </c>
      <c r="G28" s="370">
        <v>12</v>
      </c>
      <c r="H28" s="371">
        <v>455000</v>
      </c>
      <c r="I28" s="371">
        <f t="shared" si="0"/>
        <v>5460000</v>
      </c>
      <c r="J28" s="371"/>
      <c r="K28" s="372">
        <v>0.5</v>
      </c>
      <c r="L28" s="230">
        <f t="shared" si="2"/>
        <v>2730000</v>
      </c>
      <c r="M28" s="371"/>
      <c r="N28" s="371"/>
      <c r="O28" s="414">
        <f t="shared" si="3"/>
        <v>2730000</v>
      </c>
      <c r="P28" s="379"/>
    </row>
    <row r="29" spans="1:18" ht="14.45" customHeight="1" x14ac:dyDescent="0.25">
      <c r="A29" s="475"/>
      <c r="B29" s="484"/>
      <c r="C29" s="475"/>
      <c r="D29" s="475"/>
      <c r="E29" s="475"/>
      <c r="F29" s="373" t="s">
        <v>176</v>
      </c>
      <c r="G29" s="373">
        <v>12</v>
      </c>
      <c r="H29" s="374">
        <v>455000</v>
      </c>
      <c r="I29" s="374">
        <f t="shared" si="0"/>
        <v>5460000</v>
      </c>
      <c r="J29" s="374"/>
      <c r="K29" s="376">
        <v>0.5</v>
      </c>
      <c r="L29" s="375">
        <f t="shared" si="2"/>
        <v>2730000</v>
      </c>
      <c r="M29" s="374"/>
      <c r="N29" s="374"/>
      <c r="O29" s="414">
        <f t="shared" si="3"/>
        <v>2730000</v>
      </c>
      <c r="P29" s="373"/>
    </row>
    <row r="30" spans="1:18" x14ac:dyDescent="0.25">
      <c r="A30" s="239">
        <v>1189</v>
      </c>
      <c r="B30" s="400">
        <v>44020</v>
      </c>
      <c r="C30" s="239" t="s">
        <v>169</v>
      </c>
      <c r="D30" s="239" t="s">
        <v>186</v>
      </c>
      <c r="E30" s="326"/>
      <c r="F30" s="239" t="s">
        <v>180</v>
      </c>
      <c r="G30" s="239">
        <v>1</v>
      </c>
      <c r="H30" s="321">
        <v>485000</v>
      </c>
      <c r="I30" s="321">
        <f t="shared" si="0"/>
        <v>485000</v>
      </c>
      <c r="J30" s="321"/>
      <c r="K30" s="322">
        <v>1</v>
      </c>
      <c r="L30" s="321">
        <f t="shared" si="2"/>
        <v>0</v>
      </c>
      <c r="M30" s="321"/>
      <c r="N30" s="321"/>
      <c r="O30" s="321">
        <f t="shared" si="3"/>
        <v>0</v>
      </c>
      <c r="P30" s="239"/>
    </row>
    <row r="31" spans="1:18" x14ac:dyDescent="0.25">
      <c r="A31" s="394">
        <v>1190</v>
      </c>
      <c r="B31" s="396">
        <v>44020</v>
      </c>
      <c r="C31" s="394" t="s">
        <v>162</v>
      </c>
      <c r="D31" s="394" t="s">
        <v>166</v>
      </c>
      <c r="E31" s="398"/>
      <c r="F31" s="394" t="s">
        <v>167</v>
      </c>
      <c r="G31" s="394">
        <v>1</v>
      </c>
      <c r="H31" s="401">
        <v>225000</v>
      </c>
      <c r="I31" s="401">
        <f t="shared" si="0"/>
        <v>225000</v>
      </c>
      <c r="J31" s="401"/>
      <c r="K31" s="402">
        <v>0</v>
      </c>
      <c r="L31" s="401">
        <f t="shared" si="2"/>
        <v>225000</v>
      </c>
      <c r="M31" s="401">
        <f>L31</f>
        <v>225000</v>
      </c>
      <c r="N31" s="401"/>
      <c r="O31" s="401"/>
      <c r="P31" s="394" t="s">
        <v>165</v>
      </c>
    </row>
    <row r="32" spans="1:18" x14ac:dyDescent="0.25">
      <c r="A32" s="467">
        <v>1186</v>
      </c>
      <c r="B32" s="476">
        <v>44020</v>
      </c>
      <c r="C32" s="467"/>
      <c r="D32" s="479" t="s">
        <v>187</v>
      </c>
      <c r="E32" s="467" t="s">
        <v>188</v>
      </c>
      <c r="F32" s="366" t="s">
        <v>171</v>
      </c>
      <c r="G32" s="366">
        <v>36</v>
      </c>
      <c r="H32" s="367">
        <v>455000</v>
      </c>
      <c r="I32" s="367">
        <f t="shared" si="0"/>
        <v>16380000</v>
      </c>
      <c r="J32" s="367">
        <v>300000</v>
      </c>
      <c r="K32" s="369">
        <v>0.51</v>
      </c>
      <c r="L32" s="367">
        <f>I32*(1-K32)-J32</f>
        <v>7726200</v>
      </c>
      <c r="M32" s="367"/>
      <c r="N32" s="367"/>
      <c r="O32" s="367"/>
      <c r="P32" s="479" t="s">
        <v>189</v>
      </c>
    </row>
    <row r="33" spans="1:17" x14ac:dyDescent="0.25">
      <c r="A33" s="468"/>
      <c r="B33" s="477"/>
      <c r="C33" s="468"/>
      <c r="D33" s="480"/>
      <c r="E33" s="468"/>
      <c r="F33" s="370" t="s">
        <v>168</v>
      </c>
      <c r="G33" s="370">
        <v>24</v>
      </c>
      <c r="H33" s="371">
        <v>465000</v>
      </c>
      <c r="I33" s="371">
        <f t="shared" si="0"/>
        <v>11160000</v>
      </c>
      <c r="J33" s="371"/>
      <c r="K33" s="372">
        <v>0.51</v>
      </c>
      <c r="L33" s="371">
        <f t="shared" si="2"/>
        <v>5468400</v>
      </c>
      <c r="M33" s="371"/>
      <c r="N33" s="371"/>
      <c r="O33" s="371"/>
      <c r="P33" s="480"/>
    </row>
    <row r="34" spans="1:17" x14ac:dyDescent="0.25">
      <c r="A34" s="469"/>
      <c r="B34" s="478"/>
      <c r="C34" s="469"/>
      <c r="D34" s="481"/>
      <c r="E34" s="469"/>
      <c r="F34" s="373" t="s">
        <v>164</v>
      </c>
      <c r="G34" s="373">
        <v>12</v>
      </c>
      <c r="H34" s="374">
        <v>485000</v>
      </c>
      <c r="I34" s="374">
        <f t="shared" si="0"/>
        <v>5820000</v>
      </c>
      <c r="J34" s="374"/>
      <c r="K34" s="376">
        <v>0.51</v>
      </c>
      <c r="L34" s="374">
        <f t="shared" si="2"/>
        <v>2851800</v>
      </c>
      <c r="M34" s="374"/>
      <c r="N34" s="374"/>
      <c r="O34" s="374"/>
      <c r="P34" s="481"/>
    </row>
    <row r="35" spans="1:17" x14ac:dyDescent="0.25">
      <c r="A35" s="467">
        <v>1191</v>
      </c>
      <c r="B35" s="476">
        <v>44021</v>
      </c>
      <c r="C35" s="467"/>
      <c r="D35" s="479" t="s">
        <v>190</v>
      </c>
      <c r="E35" s="467" t="s">
        <v>191</v>
      </c>
      <c r="F35" s="366" t="s">
        <v>167</v>
      </c>
      <c r="G35" s="366">
        <v>47</v>
      </c>
      <c r="H35" s="367">
        <v>225000</v>
      </c>
      <c r="I35" s="367">
        <f t="shared" si="0"/>
        <v>10575000</v>
      </c>
      <c r="J35" s="367"/>
      <c r="K35" s="369">
        <v>0.41</v>
      </c>
      <c r="L35" s="367">
        <f t="shared" si="2"/>
        <v>6239250.0000000009</v>
      </c>
      <c r="M35" s="367">
        <f>L35</f>
        <v>6239250.0000000009</v>
      </c>
      <c r="N35" s="367"/>
      <c r="O35" s="367"/>
      <c r="P35" s="366"/>
    </row>
    <row r="36" spans="1:17" ht="14.45" customHeight="1" x14ac:dyDescent="0.25">
      <c r="A36" s="468"/>
      <c r="B36" s="477"/>
      <c r="C36" s="468"/>
      <c r="D36" s="480"/>
      <c r="E36" s="468"/>
      <c r="F36" s="370" t="s">
        <v>183</v>
      </c>
      <c r="G36" s="370">
        <v>13</v>
      </c>
      <c r="H36" s="371">
        <v>265000</v>
      </c>
      <c r="I36" s="371">
        <f t="shared" si="0"/>
        <v>3445000</v>
      </c>
      <c r="J36" s="371"/>
      <c r="K36" s="372">
        <v>0.41</v>
      </c>
      <c r="L36" s="371">
        <f t="shared" si="2"/>
        <v>2032550.0000000002</v>
      </c>
      <c r="M36" s="371">
        <f t="shared" ref="M36:M40" si="4">L36</f>
        <v>2032550.0000000002</v>
      </c>
      <c r="N36" s="371"/>
      <c r="O36" s="371"/>
      <c r="P36" s="370"/>
    </row>
    <row r="37" spans="1:17" ht="14.45" customHeight="1" x14ac:dyDescent="0.25">
      <c r="A37" s="468"/>
      <c r="B37" s="477"/>
      <c r="C37" s="468"/>
      <c r="D37" s="480"/>
      <c r="E37" s="468"/>
      <c r="F37" s="370" t="s">
        <v>184</v>
      </c>
      <c r="G37" s="370">
        <v>21</v>
      </c>
      <c r="H37" s="371">
        <v>275000</v>
      </c>
      <c r="I37" s="371">
        <f t="shared" si="0"/>
        <v>5775000</v>
      </c>
      <c r="J37" s="371"/>
      <c r="K37" s="372">
        <v>0.41</v>
      </c>
      <c r="L37" s="371">
        <f t="shared" si="2"/>
        <v>3407250.0000000005</v>
      </c>
      <c r="M37" s="371">
        <f t="shared" si="4"/>
        <v>3407250.0000000005</v>
      </c>
      <c r="N37" s="371"/>
      <c r="O37" s="371"/>
      <c r="P37" s="370"/>
    </row>
    <row r="38" spans="1:17" ht="14.45" customHeight="1" x14ac:dyDescent="0.25">
      <c r="A38" s="468"/>
      <c r="B38" s="477"/>
      <c r="C38" s="468"/>
      <c r="D38" s="480"/>
      <c r="E38" s="468"/>
      <c r="F38" s="370" t="s">
        <v>185</v>
      </c>
      <c r="G38" s="370">
        <v>8</v>
      </c>
      <c r="H38" s="371">
        <v>285000</v>
      </c>
      <c r="I38" s="371">
        <f t="shared" si="0"/>
        <v>2280000</v>
      </c>
      <c r="J38" s="371"/>
      <c r="K38" s="372">
        <v>0.41</v>
      </c>
      <c r="L38" s="371">
        <f t="shared" si="2"/>
        <v>1345200.0000000002</v>
      </c>
      <c r="M38" s="371">
        <f t="shared" si="4"/>
        <v>1345200.0000000002</v>
      </c>
      <c r="N38" s="371"/>
      <c r="O38" s="371"/>
      <c r="P38" s="370"/>
    </row>
    <row r="39" spans="1:17" ht="14.45" customHeight="1" x14ac:dyDescent="0.25">
      <c r="A39" s="469"/>
      <c r="B39" s="478"/>
      <c r="C39" s="469"/>
      <c r="D39" s="481"/>
      <c r="E39" s="469"/>
      <c r="F39" s="373" t="s">
        <v>192</v>
      </c>
      <c r="G39" s="373">
        <v>7</v>
      </c>
      <c r="H39" s="374">
        <v>285000</v>
      </c>
      <c r="I39" s="374">
        <f t="shared" si="0"/>
        <v>1995000</v>
      </c>
      <c r="J39" s="374"/>
      <c r="K39" s="376">
        <v>0.41</v>
      </c>
      <c r="L39" s="374">
        <f t="shared" si="2"/>
        <v>1177050.0000000002</v>
      </c>
      <c r="M39" s="374">
        <f t="shared" si="4"/>
        <v>1177050.0000000002</v>
      </c>
      <c r="N39" s="374"/>
      <c r="O39" s="374"/>
      <c r="P39" s="373"/>
    </row>
    <row r="40" spans="1:17" x14ac:dyDescent="0.25">
      <c r="A40" s="239">
        <v>1188</v>
      </c>
      <c r="B40" s="400">
        <v>44021</v>
      </c>
      <c r="C40" s="239" t="s">
        <v>194</v>
      </c>
      <c r="D40" s="326" t="s">
        <v>193</v>
      </c>
      <c r="E40" s="239"/>
      <c r="F40" s="239" t="s">
        <v>171</v>
      </c>
      <c r="G40" s="239">
        <v>1</v>
      </c>
      <c r="H40" s="321">
        <v>455000</v>
      </c>
      <c r="I40" s="321">
        <f t="shared" si="0"/>
        <v>455000</v>
      </c>
      <c r="J40" s="321"/>
      <c r="K40" s="322">
        <v>0.15</v>
      </c>
      <c r="L40" s="321">
        <f t="shared" si="2"/>
        <v>386750</v>
      </c>
      <c r="M40" s="321">
        <f t="shared" si="4"/>
        <v>386750</v>
      </c>
      <c r="N40" s="321"/>
      <c r="O40" s="321"/>
      <c r="P40" s="239" t="s">
        <v>165</v>
      </c>
    </row>
    <row r="41" spans="1:17" x14ac:dyDescent="0.25">
      <c r="A41" s="239">
        <v>1192</v>
      </c>
      <c r="B41" s="400">
        <v>44022</v>
      </c>
      <c r="C41" s="239" t="s">
        <v>169</v>
      </c>
      <c r="D41" s="326" t="s">
        <v>195</v>
      </c>
      <c r="E41" s="239" t="s">
        <v>196</v>
      </c>
      <c r="F41" s="239" t="s">
        <v>171</v>
      </c>
      <c r="G41" s="239">
        <v>4</v>
      </c>
      <c r="H41" s="321">
        <v>455000</v>
      </c>
      <c r="I41" s="321">
        <f t="shared" si="0"/>
        <v>1820000</v>
      </c>
      <c r="J41" s="321"/>
      <c r="K41" s="322">
        <v>0.41</v>
      </c>
      <c r="L41" s="321">
        <f t="shared" si="2"/>
        <v>1073800.0000000002</v>
      </c>
      <c r="M41" s="321"/>
      <c r="N41" s="321"/>
      <c r="O41" s="321">
        <f>L41</f>
        <v>1073800.0000000002</v>
      </c>
      <c r="P41" s="239" t="s">
        <v>197</v>
      </c>
    </row>
    <row r="42" spans="1:17" x14ac:dyDescent="0.25">
      <c r="A42" s="239">
        <v>1193</v>
      </c>
      <c r="B42" s="400">
        <v>44023</v>
      </c>
      <c r="C42" s="239" t="s">
        <v>169</v>
      </c>
      <c r="D42" s="326" t="s">
        <v>198</v>
      </c>
      <c r="E42" s="239" t="s">
        <v>199</v>
      </c>
      <c r="F42" s="239" t="s">
        <v>172</v>
      </c>
      <c r="G42" s="239">
        <v>3</v>
      </c>
      <c r="H42" s="321">
        <v>455000</v>
      </c>
      <c r="I42" s="321">
        <f t="shared" si="0"/>
        <v>1365000</v>
      </c>
      <c r="J42" s="321"/>
      <c r="K42" s="322">
        <v>0.41</v>
      </c>
      <c r="L42" s="321">
        <f t="shared" si="2"/>
        <v>805350.00000000012</v>
      </c>
      <c r="M42" s="321"/>
      <c r="N42" s="321"/>
      <c r="O42" s="321">
        <f>L42</f>
        <v>805350.00000000012</v>
      </c>
      <c r="P42" s="239"/>
    </row>
    <row r="43" spans="1:17" x14ac:dyDescent="0.25">
      <c r="A43" s="467">
        <v>495</v>
      </c>
      <c r="B43" s="476">
        <v>44023</v>
      </c>
      <c r="C43" s="467" t="s">
        <v>169</v>
      </c>
      <c r="D43" s="479" t="s">
        <v>200</v>
      </c>
      <c r="E43" s="467" t="s">
        <v>182</v>
      </c>
      <c r="F43" s="403" t="s">
        <v>171</v>
      </c>
      <c r="G43" s="403">
        <v>1</v>
      </c>
      <c r="H43" s="367">
        <v>455000</v>
      </c>
      <c r="I43" s="367">
        <f t="shared" si="0"/>
        <v>455000</v>
      </c>
      <c r="J43" s="367"/>
      <c r="K43" s="369">
        <v>0.41</v>
      </c>
      <c r="L43" s="367">
        <f t="shared" si="2"/>
        <v>268450.00000000006</v>
      </c>
      <c r="M43" s="367"/>
      <c r="N43" s="367"/>
      <c r="O43" s="367">
        <f>L43</f>
        <v>268450.00000000006</v>
      </c>
      <c r="P43" s="403"/>
    </row>
    <row r="44" spans="1:17" ht="14.45" customHeight="1" x14ac:dyDescent="0.25">
      <c r="A44" s="468"/>
      <c r="B44" s="477"/>
      <c r="C44" s="468"/>
      <c r="D44" s="480"/>
      <c r="E44" s="468"/>
      <c r="F44" s="418" t="s">
        <v>168</v>
      </c>
      <c r="G44" s="418">
        <v>1</v>
      </c>
      <c r="H44" s="371">
        <v>465000</v>
      </c>
      <c r="I44" s="371">
        <f t="shared" si="0"/>
        <v>465000</v>
      </c>
      <c r="J44" s="371"/>
      <c r="K44" s="372">
        <v>0.41</v>
      </c>
      <c r="L44" s="371">
        <f t="shared" si="2"/>
        <v>274350.00000000006</v>
      </c>
      <c r="M44" s="371"/>
      <c r="N44" s="371"/>
      <c r="O44" s="371">
        <f t="shared" ref="O44:O50" si="5">L44</f>
        <v>274350.00000000006</v>
      </c>
      <c r="P44" s="418"/>
    </row>
    <row r="45" spans="1:17" ht="14.45" customHeight="1" x14ac:dyDescent="0.25">
      <c r="A45" s="468"/>
      <c r="B45" s="477"/>
      <c r="C45" s="468"/>
      <c r="D45" s="480"/>
      <c r="E45" s="468"/>
      <c r="F45" s="418" t="s">
        <v>178</v>
      </c>
      <c r="G45" s="418">
        <v>1</v>
      </c>
      <c r="H45" s="371">
        <v>475000</v>
      </c>
      <c r="I45" s="371">
        <f t="shared" si="0"/>
        <v>475000</v>
      </c>
      <c r="J45" s="371"/>
      <c r="K45" s="372">
        <v>0.41</v>
      </c>
      <c r="L45" s="371">
        <f t="shared" si="2"/>
        <v>280250.00000000006</v>
      </c>
      <c r="M45" s="371"/>
      <c r="N45" s="371"/>
      <c r="O45" s="371">
        <f t="shared" si="5"/>
        <v>280250.00000000006</v>
      </c>
      <c r="P45" s="418"/>
    </row>
    <row r="46" spans="1:17" ht="14.45" customHeight="1" x14ac:dyDescent="0.25">
      <c r="A46" s="468"/>
      <c r="B46" s="477"/>
      <c r="C46" s="468"/>
      <c r="D46" s="480"/>
      <c r="E46" s="468"/>
      <c r="F46" s="418" t="s">
        <v>164</v>
      </c>
      <c r="G46" s="418">
        <v>1</v>
      </c>
      <c r="H46" s="371">
        <v>485000</v>
      </c>
      <c r="I46" s="371">
        <f t="shared" si="0"/>
        <v>485000</v>
      </c>
      <c r="J46" s="371"/>
      <c r="K46" s="372">
        <v>0.41</v>
      </c>
      <c r="L46" s="371">
        <f t="shared" si="2"/>
        <v>286150.00000000006</v>
      </c>
      <c r="M46" s="371"/>
      <c r="N46" s="371"/>
      <c r="O46" s="371">
        <f t="shared" si="5"/>
        <v>286150.00000000006</v>
      </c>
      <c r="P46" s="418"/>
    </row>
    <row r="47" spans="1:17" ht="14.45" customHeight="1" x14ac:dyDescent="0.25">
      <c r="A47" s="468"/>
      <c r="B47" s="477"/>
      <c r="C47" s="468"/>
      <c r="D47" s="480"/>
      <c r="E47" s="468"/>
      <c r="F47" s="418" t="s">
        <v>180</v>
      </c>
      <c r="G47" s="418">
        <v>1</v>
      </c>
      <c r="H47" s="371">
        <v>485000</v>
      </c>
      <c r="I47" s="371">
        <f t="shared" si="0"/>
        <v>485000</v>
      </c>
      <c r="J47" s="371"/>
      <c r="K47" s="372">
        <v>0.41</v>
      </c>
      <c r="L47" s="371">
        <f t="shared" si="2"/>
        <v>286150.00000000006</v>
      </c>
      <c r="M47" s="371"/>
      <c r="N47" s="371"/>
      <c r="O47" s="371">
        <f t="shared" si="5"/>
        <v>286150.00000000006</v>
      </c>
      <c r="P47" s="418"/>
      <c r="Q47" s="324"/>
    </row>
    <row r="48" spans="1:17" ht="14.45" customHeight="1" x14ac:dyDescent="0.25">
      <c r="A48" s="468"/>
      <c r="B48" s="477"/>
      <c r="C48" s="468"/>
      <c r="D48" s="480"/>
      <c r="E48" s="468"/>
      <c r="F48" s="418" t="s">
        <v>172</v>
      </c>
      <c r="G48" s="418">
        <v>1</v>
      </c>
      <c r="H48" s="371">
        <v>455000</v>
      </c>
      <c r="I48" s="371">
        <f t="shared" si="0"/>
        <v>455000</v>
      </c>
      <c r="J48" s="371"/>
      <c r="K48" s="372">
        <v>0.41</v>
      </c>
      <c r="L48" s="371">
        <f t="shared" si="2"/>
        <v>268450.00000000006</v>
      </c>
      <c r="M48" s="371"/>
      <c r="N48" s="371"/>
      <c r="O48" s="371">
        <f t="shared" si="5"/>
        <v>268450.00000000006</v>
      </c>
      <c r="P48" s="418"/>
      <c r="Q48" s="324"/>
    </row>
    <row r="49" spans="1:17" ht="14.45" customHeight="1" x14ac:dyDescent="0.25">
      <c r="A49" s="469"/>
      <c r="B49" s="478"/>
      <c r="C49" s="469"/>
      <c r="D49" s="481"/>
      <c r="E49" s="469"/>
      <c r="F49" s="404" t="s">
        <v>176</v>
      </c>
      <c r="G49" s="404">
        <v>1</v>
      </c>
      <c r="H49" s="374">
        <v>455000</v>
      </c>
      <c r="I49" s="374">
        <f t="shared" si="0"/>
        <v>455000</v>
      </c>
      <c r="J49" s="374"/>
      <c r="K49" s="376">
        <v>0.41</v>
      </c>
      <c r="L49" s="374">
        <f t="shared" si="2"/>
        <v>268450.00000000006</v>
      </c>
      <c r="M49" s="374"/>
      <c r="N49" s="374"/>
      <c r="O49" s="374">
        <f t="shared" si="5"/>
        <v>268450.00000000006</v>
      </c>
      <c r="P49" s="404"/>
      <c r="Q49" s="324"/>
    </row>
    <row r="50" spans="1:17" x14ac:dyDescent="0.25">
      <c r="A50" s="239">
        <v>1197</v>
      </c>
      <c r="B50" s="327">
        <v>44024</v>
      </c>
      <c r="C50" s="239" t="s">
        <v>169</v>
      </c>
      <c r="D50" s="326" t="s">
        <v>201</v>
      </c>
      <c r="E50" s="239" t="s">
        <v>202</v>
      </c>
      <c r="F50" s="239" t="s">
        <v>203</v>
      </c>
      <c r="G50" s="239">
        <v>24</v>
      </c>
      <c r="H50" s="321">
        <v>550000</v>
      </c>
      <c r="I50" s="321">
        <f t="shared" si="0"/>
        <v>13200000</v>
      </c>
      <c r="J50" s="321"/>
      <c r="K50" s="322">
        <v>0.41</v>
      </c>
      <c r="L50" s="321">
        <f t="shared" si="2"/>
        <v>7788000.0000000009</v>
      </c>
      <c r="M50" s="321"/>
      <c r="N50" s="321"/>
      <c r="O50" s="321">
        <f t="shared" si="5"/>
        <v>7788000.0000000009</v>
      </c>
      <c r="P50" s="239"/>
      <c r="Q50" s="324"/>
    </row>
    <row r="51" spans="1:17" x14ac:dyDescent="0.25">
      <c r="A51" s="239">
        <v>1198</v>
      </c>
      <c r="B51" s="327">
        <v>44025</v>
      </c>
      <c r="C51" s="239" t="s">
        <v>169</v>
      </c>
      <c r="D51" s="326" t="s">
        <v>204</v>
      </c>
      <c r="E51" s="239" t="s">
        <v>202</v>
      </c>
      <c r="F51" s="239" t="s">
        <v>164</v>
      </c>
      <c r="G51" s="239">
        <v>3</v>
      </c>
      <c r="H51" s="321">
        <v>485000</v>
      </c>
      <c r="I51" s="321">
        <f t="shared" si="0"/>
        <v>1455000</v>
      </c>
      <c r="J51" s="321">
        <v>60000</v>
      </c>
      <c r="K51" s="322">
        <v>0.41</v>
      </c>
      <c r="L51" s="321">
        <f>I51*(1-K51)-J51</f>
        <v>798450.00000000012</v>
      </c>
      <c r="M51" s="321">
        <f>L51</f>
        <v>798450.00000000012</v>
      </c>
      <c r="N51" s="321"/>
      <c r="O51" s="321"/>
      <c r="P51" s="239"/>
      <c r="Q51" s="324"/>
    </row>
    <row r="52" spans="1:17" x14ac:dyDescent="0.25">
      <c r="A52" s="467">
        <v>1199</v>
      </c>
      <c r="B52" s="476">
        <v>44026</v>
      </c>
      <c r="C52" s="467"/>
      <c r="D52" s="479" t="s">
        <v>205</v>
      </c>
      <c r="E52" s="467" t="s">
        <v>206</v>
      </c>
      <c r="F52" s="425" t="s">
        <v>164</v>
      </c>
      <c r="G52" s="425">
        <v>12</v>
      </c>
      <c r="H52" s="367">
        <v>485000</v>
      </c>
      <c r="I52" s="367">
        <f t="shared" si="0"/>
        <v>5820000</v>
      </c>
      <c r="J52" s="367"/>
      <c r="K52" s="369">
        <v>0.38</v>
      </c>
      <c r="L52" s="367">
        <f>I52*(1-K52)-J52</f>
        <v>3608400</v>
      </c>
      <c r="M52" s="367"/>
      <c r="N52" s="367"/>
      <c r="O52" s="367">
        <f>L52</f>
        <v>3608400</v>
      </c>
      <c r="P52" s="425"/>
      <c r="Q52" s="324"/>
    </row>
    <row r="53" spans="1:17" x14ac:dyDescent="0.25">
      <c r="A53" s="469"/>
      <c r="B53" s="478"/>
      <c r="C53" s="469"/>
      <c r="D53" s="481"/>
      <c r="E53" s="469"/>
      <c r="F53" s="427" t="s">
        <v>176</v>
      </c>
      <c r="G53" s="427">
        <v>12</v>
      </c>
      <c r="H53" s="374">
        <v>455000</v>
      </c>
      <c r="I53" s="374">
        <f t="shared" si="0"/>
        <v>5460000</v>
      </c>
      <c r="J53" s="374"/>
      <c r="K53" s="376">
        <v>0.38</v>
      </c>
      <c r="L53" s="374">
        <f>I53*(1-K53)-J53</f>
        <v>3385200</v>
      </c>
      <c r="M53" s="374"/>
      <c r="N53" s="374"/>
      <c r="O53" s="374">
        <f>L53</f>
        <v>3385200</v>
      </c>
      <c r="P53" s="427"/>
      <c r="Q53" s="324"/>
    </row>
    <row r="54" spans="1:17" x14ac:dyDescent="0.25">
      <c r="A54" s="467">
        <v>1200</v>
      </c>
      <c r="B54" s="476">
        <v>44026</v>
      </c>
      <c r="C54" s="467" t="s">
        <v>169</v>
      </c>
      <c r="D54" s="479" t="s">
        <v>208</v>
      </c>
      <c r="E54" s="467"/>
      <c r="F54" s="425" t="s">
        <v>171</v>
      </c>
      <c r="G54" s="425">
        <v>1</v>
      </c>
      <c r="H54" s="367">
        <v>455000</v>
      </c>
      <c r="I54" s="367">
        <f t="shared" si="0"/>
        <v>455000</v>
      </c>
      <c r="J54" s="367"/>
      <c r="K54" s="369">
        <v>1</v>
      </c>
      <c r="L54" s="367">
        <f t="shared" ref="L54:L101" si="6">I54*(1-K54)-J54</f>
        <v>0</v>
      </c>
      <c r="M54" s="367"/>
      <c r="N54" s="367"/>
      <c r="O54" s="367"/>
      <c r="P54" s="425"/>
      <c r="Q54" s="324"/>
    </row>
    <row r="55" spans="1:17" ht="14.45" customHeight="1" x14ac:dyDescent="0.25">
      <c r="A55" s="468"/>
      <c r="B55" s="477"/>
      <c r="C55" s="468"/>
      <c r="D55" s="480"/>
      <c r="E55" s="468"/>
      <c r="F55" s="426" t="s">
        <v>168</v>
      </c>
      <c r="G55" s="426">
        <v>1</v>
      </c>
      <c r="H55" s="371">
        <v>465000</v>
      </c>
      <c r="I55" s="371">
        <f t="shared" si="0"/>
        <v>465000</v>
      </c>
      <c r="J55" s="371"/>
      <c r="K55" s="372">
        <v>1</v>
      </c>
      <c r="L55" s="371">
        <f t="shared" si="6"/>
        <v>0</v>
      </c>
      <c r="M55" s="371"/>
      <c r="N55" s="371"/>
      <c r="O55" s="371"/>
      <c r="P55" s="426"/>
      <c r="Q55" s="324"/>
    </row>
    <row r="56" spans="1:17" ht="14.45" customHeight="1" x14ac:dyDescent="0.25">
      <c r="A56" s="468"/>
      <c r="B56" s="477"/>
      <c r="C56" s="468"/>
      <c r="D56" s="480"/>
      <c r="E56" s="468"/>
      <c r="F56" s="426" t="s">
        <v>178</v>
      </c>
      <c r="G56" s="426">
        <v>1</v>
      </c>
      <c r="H56" s="371">
        <v>475000</v>
      </c>
      <c r="I56" s="371">
        <f t="shared" si="0"/>
        <v>475000</v>
      </c>
      <c r="J56" s="371"/>
      <c r="K56" s="372">
        <v>1</v>
      </c>
      <c r="L56" s="371">
        <f t="shared" si="6"/>
        <v>0</v>
      </c>
      <c r="M56" s="371"/>
      <c r="N56" s="371"/>
      <c r="O56" s="371"/>
      <c r="P56" s="426"/>
      <c r="Q56" s="324"/>
    </row>
    <row r="57" spans="1:17" ht="14.45" customHeight="1" x14ac:dyDescent="0.25">
      <c r="A57" s="468"/>
      <c r="B57" s="477"/>
      <c r="C57" s="468"/>
      <c r="D57" s="480"/>
      <c r="E57" s="468"/>
      <c r="F57" s="426" t="s">
        <v>164</v>
      </c>
      <c r="G57" s="426">
        <v>1</v>
      </c>
      <c r="H57" s="371">
        <v>485000</v>
      </c>
      <c r="I57" s="371">
        <f t="shared" si="0"/>
        <v>485000</v>
      </c>
      <c r="J57" s="371"/>
      <c r="K57" s="372">
        <v>1</v>
      </c>
      <c r="L57" s="371">
        <f t="shared" si="6"/>
        <v>0</v>
      </c>
      <c r="M57" s="371"/>
      <c r="N57" s="371"/>
      <c r="O57" s="371"/>
      <c r="P57" s="426"/>
      <c r="Q57" s="324"/>
    </row>
    <row r="58" spans="1:17" ht="14.45" customHeight="1" x14ac:dyDescent="0.25">
      <c r="A58" s="468"/>
      <c r="B58" s="477"/>
      <c r="C58" s="468"/>
      <c r="D58" s="480"/>
      <c r="E58" s="468"/>
      <c r="F58" s="426" t="s">
        <v>180</v>
      </c>
      <c r="G58" s="426">
        <v>1</v>
      </c>
      <c r="H58" s="371">
        <v>485000</v>
      </c>
      <c r="I58" s="371">
        <f t="shared" si="0"/>
        <v>485000</v>
      </c>
      <c r="J58" s="371"/>
      <c r="K58" s="372">
        <v>1</v>
      </c>
      <c r="L58" s="371">
        <f t="shared" si="6"/>
        <v>0</v>
      </c>
      <c r="M58" s="371"/>
      <c r="N58" s="371"/>
      <c r="O58" s="371"/>
      <c r="P58" s="426"/>
      <c r="Q58" s="324"/>
    </row>
    <row r="59" spans="1:17" ht="14.45" customHeight="1" x14ac:dyDescent="0.25">
      <c r="A59" s="468"/>
      <c r="B59" s="477"/>
      <c r="C59" s="468"/>
      <c r="D59" s="480"/>
      <c r="E59" s="468"/>
      <c r="F59" s="426" t="s">
        <v>172</v>
      </c>
      <c r="G59" s="426">
        <v>1</v>
      </c>
      <c r="H59" s="371">
        <v>455000</v>
      </c>
      <c r="I59" s="371">
        <f t="shared" si="0"/>
        <v>455000</v>
      </c>
      <c r="J59" s="371"/>
      <c r="K59" s="372">
        <v>1</v>
      </c>
      <c r="L59" s="371">
        <f t="shared" si="6"/>
        <v>0</v>
      </c>
      <c r="M59" s="371"/>
      <c r="N59" s="371"/>
      <c r="O59" s="371"/>
      <c r="P59" s="426"/>
      <c r="Q59" s="324"/>
    </row>
    <row r="60" spans="1:17" ht="14.45" customHeight="1" x14ac:dyDescent="0.25">
      <c r="A60" s="469"/>
      <c r="B60" s="478"/>
      <c r="C60" s="469"/>
      <c r="D60" s="481"/>
      <c r="E60" s="469"/>
      <c r="F60" s="427" t="s">
        <v>176</v>
      </c>
      <c r="G60" s="427">
        <v>1</v>
      </c>
      <c r="H60" s="374">
        <v>455000</v>
      </c>
      <c r="I60" s="374">
        <f t="shared" si="0"/>
        <v>455000</v>
      </c>
      <c r="J60" s="374"/>
      <c r="K60" s="376">
        <v>1</v>
      </c>
      <c r="L60" s="374">
        <f t="shared" si="6"/>
        <v>0</v>
      </c>
      <c r="M60" s="374"/>
      <c r="N60" s="374"/>
      <c r="O60" s="374"/>
      <c r="P60" s="427"/>
      <c r="Q60" s="324"/>
    </row>
    <row r="61" spans="1:17" x14ac:dyDescent="0.25">
      <c r="A61" s="467">
        <v>603</v>
      </c>
      <c r="B61" s="476">
        <v>44027</v>
      </c>
      <c r="C61" s="467"/>
      <c r="D61" s="479" t="s">
        <v>209</v>
      </c>
      <c r="E61" s="467" t="s">
        <v>210</v>
      </c>
      <c r="F61" s="425" t="s">
        <v>171</v>
      </c>
      <c r="G61" s="425">
        <v>10</v>
      </c>
      <c r="H61" s="367">
        <v>455000</v>
      </c>
      <c r="I61" s="367">
        <f t="shared" si="0"/>
        <v>4550000</v>
      </c>
      <c r="J61" s="367">
        <v>4550000</v>
      </c>
      <c r="K61" s="369"/>
      <c r="L61" s="367">
        <f t="shared" si="6"/>
        <v>0</v>
      </c>
      <c r="M61" s="367"/>
      <c r="N61" s="367"/>
      <c r="O61" s="367">
        <f>L61</f>
        <v>0</v>
      </c>
      <c r="P61" s="425"/>
      <c r="Q61" s="324"/>
    </row>
    <row r="62" spans="1:17" ht="14.45" customHeight="1" x14ac:dyDescent="0.25">
      <c r="A62" s="468"/>
      <c r="B62" s="477"/>
      <c r="C62" s="468"/>
      <c r="D62" s="480"/>
      <c r="E62" s="468"/>
      <c r="F62" s="426" t="s">
        <v>168</v>
      </c>
      <c r="G62" s="426">
        <v>7</v>
      </c>
      <c r="H62" s="371">
        <v>465000</v>
      </c>
      <c r="I62" s="371">
        <f t="shared" si="0"/>
        <v>3255000</v>
      </c>
      <c r="J62" s="371">
        <v>3255000</v>
      </c>
      <c r="K62" s="372"/>
      <c r="L62" s="371">
        <f t="shared" si="6"/>
        <v>0</v>
      </c>
      <c r="M62" s="371"/>
      <c r="N62" s="371"/>
      <c r="O62" s="371">
        <f t="shared" ref="O62:O68" si="7">L62</f>
        <v>0</v>
      </c>
      <c r="P62" s="426"/>
      <c r="Q62" s="324"/>
    </row>
    <row r="63" spans="1:17" ht="14.45" customHeight="1" x14ac:dyDescent="0.25">
      <c r="A63" s="468"/>
      <c r="B63" s="477"/>
      <c r="C63" s="468"/>
      <c r="D63" s="480"/>
      <c r="E63" s="468"/>
      <c r="F63" s="426" t="s">
        <v>178</v>
      </c>
      <c r="G63" s="426">
        <v>7</v>
      </c>
      <c r="H63" s="371">
        <v>475000</v>
      </c>
      <c r="I63" s="371">
        <f t="shared" si="0"/>
        <v>3325000</v>
      </c>
      <c r="J63" s="371">
        <f>8140000-J62-J61</f>
        <v>335000</v>
      </c>
      <c r="K63" s="372"/>
      <c r="L63" s="371">
        <f t="shared" si="6"/>
        <v>2990000</v>
      </c>
      <c r="M63" s="371"/>
      <c r="N63" s="371"/>
      <c r="O63" s="371">
        <f t="shared" si="7"/>
        <v>2990000</v>
      </c>
      <c r="P63" s="426"/>
      <c r="Q63" s="324"/>
    </row>
    <row r="64" spans="1:17" ht="14.45" customHeight="1" x14ac:dyDescent="0.25">
      <c r="A64" s="468"/>
      <c r="B64" s="477"/>
      <c r="C64" s="468"/>
      <c r="D64" s="480"/>
      <c r="E64" s="468"/>
      <c r="F64" s="426" t="s">
        <v>164</v>
      </c>
      <c r="G64" s="426">
        <v>7</v>
      </c>
      <c r="H64" s="371">
        <v>485000</v>
      </c>
      <c r="I64" s="371">
        <f t="shared" si="0"/>
        <v>3395000</v>
      </c>
      <c r="J64" s="371"/>
      <c r="K64" s="372"/>
      <c r="L64" s="371">
        <f t="shared" si="6"/>
        <v>3395000</v>
      </c>
      <c r="M64" s="371"/>
      <c r="N64" s="371"/>
      <c r="O64" s="371">
        <f t="shared" si="7"/>
        <v>3395000</v>
      </c>
      <c r="P64" s="426"/>
      <c r="Q64" s="324"/>
    </row>
    <row r="65" spans="1:16" ht="14.45" customHeight="1" x14ac:dyDescent="0.25">
      <c r="A65" s="468"/>
      <c r="B65" s="477"/>
      <c r="C65" s="468"/>
      <c r="D65" s="480"/>
      <c r="E65" s="468"/>
      <c r="F65" s="426" t="s">
        <v>180</v>
      </c>
      <c r="G65" s="426">
        <v>7</v>
      </c>
      <c r="H65" s="371">
        <v>485000</v>
      </c>
      <c r="I65" s="371">
        <f t="shared" si="0"/>
        <v>3395000</v>
      </c>
      <c r="J65" s="371"/>
      <c r="K65" s="372"/>
      <c r="L65" s="371">
        <f t="shared" si="6"/>
        <v>3395000</v>
      </c>
      <c r="M65" s="371"/>
      <c r="N65" s="371"/>
      <c r="O65" s="371">
        <f t="shared" si="7"/>
        <v>3395000</v>
      </c>
      <c r="P65" s="231"/>
    </row>
    <row r="66" spans="1:16" ht="14.45" customHeight="1" x14ac:dyDescent="0.25">
      <c r="A66" s="468"/>
      <c r="B66" s="477"/>
      <c r="C66" s="468"/>
      <c r="D66" s="480"/>
      <c r="E66" s="468"/>
      <c r="F66" s="426" t="s">
        <v>203</v>
      </c>
      <c r="G66" s="426">
        <v>7</v>
      </c>
      <c r="H66" s="371">
        <v>550000</v>
      </c>
      <c r="I66" s="371">
        <f t="shared" si="0"/>
        <v>3850000</v>
      </c>
      <c r="J66" s="371"/>
      <c r="K66" s="372"/>
      <c r="L66" s="371">
        <f t="shared" si="6"/>
        <v>3850000</v>
      </c>
      <c r="M66" s="371"/>
      <c r="N66" s="371"/>
      <c r="O66" s="371">
        <f t="shared" si="7"/>
        <v>3850000</v>
      </c>
      <c r="P66" s="231"/>
    </row>
    <row r="67" spans="1:16" ht="14.45" customHeight="1" x14ac:dyDescent="0.25">
      <c r="A67" s="468"/>
      <c r="B67" s="477"/>
      <c r="C67" s="468"/>
      <c r="D67" s="480"/>
      <c r="E67" s="468"/>
      <c r="F67" s="426" t="s">
        <v>172</v>
      </c>
      <c r="G67" s="426">
        <v>7</v>
      </c>
      <c r="H67" s="371">
        <v>455000</v>
      </c>
      <c r="I67" s="371">
        <f t="shared" si="0"/>
        <v>3185000</v>
      </c>
      <c r="J67" s="371"/>
      <c r="K67" s="372"/>
      <c r="L67" s="371">
        <f t="shared" si="6"/>
        <v>3185000</v>
      </c>
      <c r="M67" s="371"/>
      <c r="N67" s="371"/>
      <c r="O67" s="371">
        <f t="shared" si="7"/>
        <v>3185000</v>
      </c>
      <c r="P67" s="231"/>
    </row>
    <row r="68" spans="1:16" ht="14.45" customHeight="1" x14ac:dyDescent="0.25">
      <c r="A68" s="469"/>
      <c r="B68" s="478"/>
      <c r="C68" s="469"/>
      <c r="D68" s="481"/>
      <c r="E68" s="469"/>
      <c r="F68" s="427" t="s">
        <v>176</v>
      </c>
      <c r="G68" s="427">
        <v>7</v>
      </c>
      <c r="H68" s="374">
        <v>455000</v>
      </c>
      <c r="I68" s="374">
        <f t="shared" si="0"/>
        <v>3185000</v>
      </c>
      <c r="J68" s="374"/>
      <c r="K68" s="376"/>
      <c r="L68" s="374">
        <f t="shared" si="6"/>
        <v>3185000</v>
      </c>
      <c r="M68" s="374"/>
      <c r="N68" s="374"/>
      <c r="O68" s="374">
        <f t="shared" si="7"/>
        <v>3185000</v>
      </c>
      <c r="P68" s="235"/>
    </row>
    <row r="69" spans="1:16" x14ac:dyDescent="0.25">
      <c r="A69" s="239">
        <v>605</v>
      </c>
      <c r="B69" s="327">
        <v>44028</v>
      </c>
      <c r="C69" s="239" t="s">
        <v>174</v>
      </c>
      <c r="D69" s="239" t="s">
        <v>194</v>
      </c>
      <c r="E69" s="239"/>
      <c r="F69" s="239" t="s">
        <v>176</v>
      </c>
      <c r="G69" s="239">
        <v>1</v>
      </c>
      <c r="H69" s="321">
        <v>455000</v>
      </c>
      <c r="I69" s="321">
        <f t="shared" si="0"/>
        <v>455000</v>
      </c>
      <c r="J69" s="321"/>
      <c r="K69" s="322">
        <v>0.41</v>
      </c>
      <c r="L69" s="321">
        <f t="shared" si="6"/>
        <v>268450.00000000006</v>
      </c>
      <c r="M69" s="321">
        <f>L69</f>
        <v>268450.00000000006</v>
      </c>
      <c r="N69" s="321"/>
      <c r="O69" s="321"/>
      <c r="P69" s="141" t="s">
        <v>165</v>
      </c>
    </row>
    <row r="70" spans="1:16" x14ac:dyDescent="0.25">
      <c r="A70" s="239">
        <v>604</v>
      </c>
      <c r="B70" s="327">
        <v>44028</v>
      </c>
      <c r="C70" s="239" t="s">
        <v>162</v>
      </c>
      <c r="D70" s="239"/>
      <c r="E70" s="239"/>
      <c r="F70" s="239" t="s">
        <v>203</v>
      </c>
      <c r="G70" s="239">
        <v>1</v>
      </c>
      <c r="H70" s="321">
        <v>550000</v>
      </c>
      <c r="I70" s="321">
        <f t="shared" si="0"/>
        <v>550000</v>
      </c>
      <c r="J70" s="321"/>
      <c r="K70" s="322">
        <v>0.56000000000000005</v>
      </c>
      <c r="L70" s="321">
        <f t="shared" si="6"/>
        <v>241999.99999999997</v>
      </c>
      <c r="M70" s="321">
        <f>L70</f>
        <v>241999.99999999997</v>
      </c>
      <c r="N70" s="321"/>
      <c r="O70" s="321"/>
      <c r="P70" s="141" t="s">
        <v>165</v>
      </c>
    </row>
    <row r="71" spans="1:16" x14ac:dyDescent="0.25">
      <c r="A71" s="467">
        <v>498</v>
      </c>
      <c r="B71" s="470">
        <v>44029</v>
      </c>
      <c r="C71" s="467" t="s">
        <v>169</v>
      </c>
      <c r="D71" s="467" t="s">
        <v>211</v>
      </c>
      <c r="E71" s="467" t="s">
        <v>212</v>
      </c>
      <c r="F71" s="425" t="s">
        <v>171</v>
      </c>
      <c r="G71" s="425">
        <v>1</v>
      </c>
      <c r="H71" s="367">
        <v>455000</v>
      </c>
      <c r="I71" s="367">
        <f t="shared" si="0"/>
        <v>455000</v>
      </c>
      <c r="J71" s="367"/>
      <c r="K71" s="369">
        <v>1</v>
      </c>
      <c r="L71" s="367">
        <f t="shared" si="6"/>
        <v>0</v>
      </c>
      <c r="M71" s="367"/>
      <c r="N71" s="367"/>
      <c r="O71" s="367"/>
      <c r="P71" s="226"/>
    </row>
    <row r="72" spans="1:16" ht="14.45" customHeight="1" x14ac:dyDescent="0.25">
      <c r="A72" s="469"/>
      <c r="B72" s="472"/>
      <c r="C72" s="469"/>
      <c r="D72" s="469"/>
      <c r="E72" s="469"/>
      <c r="F72" s="427" t="s">
        <v>168</v>
      </c>
      <c r="G72" s="427">
        <v>1</v>
      </c>
      <c r="H72" s="374">
        <v>465000</v>
      </c>
      <c r="I72" s="374">
        <f t="shared" si="0"/>
        <v>465000</v>
      </c>
      <c r="J72" s="374"/>
      <c r="K72" s="376">
        <v>1</v>
      </c>
      <c r="L72" s="374">
        <f t="shared" si="6"/>
        <v>0</v>
      </c>
      <c r="M72" s="374"/>
      <c r="N72" s="374"/>
      <c r="O72" s="374"/>
      <c r="P72" s="235"/>
    </row>
    <row r="73" spans="1:16" x14ac:dyDescent="0.25">
      <c r="A73" s="467">
        <v>499</v>
      </c>
      <c r="B73" s="470">
        <v>44029</v>
      </c>
      <c r="C73" s="467"/>
      <c r="D73" s="467" t="s">
        <v>213</v>
      </c>
      <c r="E73" s="467"/>
      <c r="F73" s="425" t="s">
        <v>171</v>
      </c>
      <c r="G73" s="425">
        <v>24</v>
      </c>
      <c r="H73" s="367">
        <v>455000</v>
      </c>
      <c r="I73" s="367">
        <f t="shared" si="0"/>
        <v>10920000</v>
      </c>
      <c r="J73" s="367"/>
      <c r="K73" s="369">
        <v>0.5</v>
      </c>
      <c r="L73" s="367">
        <f t="shared" si="6"/>
        <v>5460000</v>
      </c>
      <c r="M73" s="367"/>
      <c r="N73" s="367"/>
      <c r="O73" s="367"/>
      <c r="P73" s="226"/>
    </row>
    <row r="74" spans="1:16" ht="14.45" customHeight="1" x14ac:dyDescent="0.25">
      <c r="A74" s="468"/>
      <c r="B74" s="471"/>
      <c r="C74" s="468"/>
      <c r="D74" s="468"/>
      <c r="E74" s="468"/>
      <c r="F74" s="426" t="s">
        <v>178</v>
      </c>
      <c r="G74" s="426">
        <v>12</v>
      </c>
      <c r="H74" s="371">
        <v>475000</v>
      </c>
      <c r="I74" s="371">
        <f t="shared" si="0"/>
        <v>5700000</v>
      </c>
      <c r="J74" s="371"/>
      <c r="K74" s="372">
        <v>0.5</v>
      </c>
      <c r="L74" s="371">
        <f t="shared" si="6"/>
        <v>2850000</v>
      </c>
      <c r="M74" s="371"/>
      <c r="N74" s="371"/>
      <c r="O74" s="371"/>
      <c r="P74" s="426"/>
    </row>
    <row r="75" spans="1:16" ht="14.45" customHeight="1" x14ac:dyDescent="0.25">
      <c r="A75" s="469"/>
      <c r="B75" s="472"/>
      <c r="C75" s="469"/>
      <c r="D75" s="469"/>
      <c r="E75" s="469"/>
      <c r="F75" s="427" t="s">
        <v>164</v>
      </c>
      <c r="G75" s="427">
        <v>12</v>
      </c>
      <c r="H75" s="374">
        <v>485000</v>
      </c>
      <c r="I75" s="374">
        <f t="shared" si="0"/>
        <v>5820000</v>
      </c>
      <c r="J75" s="374"/>
      <c r="K75" s="376">
        <v>0.5</v>
      </c>
      <c r="L75" s="374">
        <f t="shared" si="6"/>
        <v>2910000</v>
      </c>
      <c r="M75" s="374"/>
      <c r="N75" s="374"/>
      <c r="O75" s="374"/>
      <c r="P75" s="427"/>
    </row>
    <row r="76" spans="1:16" x14ac:dyDescent="0.25">
      <c r="A76" s="467">
        <v>607</v>
      </c>
      <c r="B76" s="470">
        <v>44029</v>
      </c>
      <c r="C76" s="467" t="s">
        <v>162</v>
      </c>
      <c r="D76" s="467" t="s">
        <v>163</v>
      </c>
      <c r="E76" s="467" t="s">
        <v>188</v>
      </c>
      <c r="F76" s="425" t="s">
        <v>168</v>
      </c>
      <c r="G76" s="425">
        <v>8</v>
      </c>
      <c r="H76" s="367">
        <v>465000</v>
      </c>
      <c r="I76" s="367">
        <f t="shared" si="0"/>
        <v>3720000</v>
      </c>
      <c r="J76" s="367"/>
      <c r="K76" s="369">
        <v>0.56000000000000005</v>
      </c>
      <c r="L76" s="367">
        <f t="shared" si="6"/>
        <v>1636799.9999999998</v>
      </c>
      <c r="M76" s="367">
        <f>L76</f>
        <v>1636799.9999999998</v>
      </c>
      <c r="N76" s="367"/>
      <c r="O76" s="367"/>
      <c r="P76" s="467" t="s">
        <v>165</v>
      </c>
    </row>
    <row r="77" spans="1:16" ht="14.45" customHeight="1" x14ac:dyDescent="0.25">
      <c r="A77" s="468"/>
      <c r="B77" s="471"/>
      <c r="C77" s="468"/>
      <c r="D77" s="468"/>
      <c r="E77" s="468"/>
      <c r="F77" s="426" t="s">
        <v>164</v>
      </c>
      <c r="G77" s="426">
        <v>2</v>
      </c>
      <c r="H77" s="371">
        <v>485000</v>
      </c>
      <c r="I77" s="371">
        <f t="shared" si="0"/>
        <v>970000</v>
      </c>
      <c r="J77" s="371"/>
      <c r="K77" s="372">
        <v>0.56000000000000005</v>
      </c>
      <c r="L77" s="371">
        <f t="shared" si="6"/>
        <v>426799.99999999994</v>
      </c>
      <c r="M77" s="371">
        <f t="shared" ref="M77:M78" si="8">L77</f>
        <v>426799.99999999994</v>
      </c>
      <c r="N77" s="371"/>
      <c r="O77" s="371"/>
      <c r="P77" s="468"/>
    </row>
    <row r="78" spans="1:16" ht="14.45" customHeight="1" x14ac:dyDescent="0.25">
      <c r="A78" s="469"/>
      <c r="B78" s="472"/>
      <c r="C78" s="469"/>
      <c r="D78" s="469"/>
      <c r="E78" s="469"/>
      <c r="F78" s="427" t="s">
        <v>176</v>
      </c>
      <c r="G78" s="427">
        <v>6</v>
      </c>
      <c r="H78" s="374">
        <v>455000</v>
      </c>
      <c r="I78" s="374">
        <f t="shared" si="0"/>
        <v>2730000</v>
      </c>
      <c r="J78" s="374"/>
      <c r="K78" s="376">
        <v>0.56000000000000005</v>
      </c>
      <c r="L78" s="374">
        <f t="shared" si="6"/>
        <v>1201199.9999999998</v>
      </c>
      <c r="M78" s="374">
        <f t="shared" si="8"/>
        <v>1201199.9999999998</v>
      </c>
      <c r="N78" s="374"/>
      <c r="O78" s="374"/>
      <c r="P78" s="469"/>
    </row>
    <row r="79" spans="1:16" x14ac:dyDescent="0.25">
      <c r="A79" s="429">
        <v>609</v>
      </c>
      <c r="B79" s="435">
        <v>44029</v>
      </c>
      <c r="C79" s="429" t="s">
        <v>214</v>
      </c>
      <c r="D79" s="429" t="s">
        <v>214</v>
      </c>
      <c r="E79" s="429"/>
      <c r="F79" s="429" t="s">
        <v>164</v>
      </c>
      <c r="G79" s="429">
        <v>6</v>
      </c>
      <c r="H79" s="401">
        <v>485000</v>
      </c>
      <c r="I79" s="401">
        <f t="shared" si="0"/>
        <v>2910000</v>
      </c>
      <c r="J79" s="401"/>
      <c r="K79" s="402">
        <v>0.56000000000000005</v>
      </c>
      <c r="L79" s="401">
        <f t="shared" si="6"/>
        <v>1280399.9999999998</v>
      </c>
      <c r="M79" s="401">
        <f>L79</f>
        <v>1280399.9999999998</v>
      </c>
      <c r="N79" s="401"/>
      <c r="O79" s="401"/>
      <c r="P79" s="429"/>
    </row>
    <row r="80" spans="1:16" x14ac:dyDescent="0.25">
      <c r="A80" s="467">
        <v>611</v>
      </c>
      <c r="B80" s="470">
        <v>44032</v>
      </c>
      <c r="C80" s="467"/>
      <c r="D80" s="467" t="s">
        <v>215</v>
      </c>
      <c r="E80" s="467" t="s">
        <v>216</v>
      </c>
      <c r="F80" s="425" t="s">
        <v>171</v>
      </c>
      <c r="G80" s="425">
        <v>300</v>
      </c>
      <c r="H80" s="367">
        <v>455000</v>
      </c>
      <c r="I80" s="367">
        <f t="shared" si="0"/>
        <v>136500000</v>
      </c>
      <c r="J80" s="367"/>
      <c r="K80" s="369">
        <v>0.5</v>
      </c>
      <c r="L80" s="367">
        <f t="shared" si="6"/>
        <v>68250000</v>
      </c>
      <c r="M80" s="367"/>
      <c r="N80" s="367"/>
      <c r="O80" s="367">
        <f>L80</f>
        <v>68250000</v>
      </c>
      <c r="P80" s="425"/>
    </row>
    <row r="81" spans="1:16" ht="14.45" customHeight="1" x14ac:dyDescent="0.25">
      <c r="A81" s="468"/>
      <c r="B81" s="471"/>
      <c r="C81" s="468"/>
      <c r="D81" s="468"/>
      <c r="E81" s="468"/>
      <c r="F81" s="426" t="s">
        <v>168</v>
      </c>
      <c r="G81" s="426">
        <v>180</v>
      </c>
      <c r="H81" s="371">
        <v>465000</v>
      </c>
      <c r="I81" s="371">
        <f t="shared" si="0"/>
        <v>83700000</v>
      </c>
      <c r="J81" s="371"/>
      <c r="K81" s="372">
        <v>0.5</v>
      </c>
      <c r="L81" s="371">
        <f t="shared" si="6"/>
        <v>41850000</v>
      </c>
      <c r="M81" s="371"/>
      <c r="N81" s="371"/>
      <c r="O81" s="371">
        <f t="shared" ref="O81:O87" si="9">L81</f>
        <v>41850000</v>
      </c>
      <c r="P81" s="426"/>
    </row>
    <row r="82" spans="1:16" ht="14.45" customHeight="1" x14ac:dyDescent="0.25">
      <c r="A82" s="468"/>
      <c r="B82" s="471"/>
      <c r="C82" s="468"/>
      <c r="D82" s="468"/>
      <c r="E82" s="468"/>
      <c r="F82" s="426" t="s">
        <v>178</v>
      </c>
      <c r="G82" s="426">
        <v>120</v>
      </c>
      <c r="H82" s="371">
        <v>475000</v>
      </c>
      <c r="I82" s="371">
        <f t="shared" si="0"/>
        <v>57000000</v>
      </c>
      <c r="J82" s="371"/>
      <c r="K82" s="372">
        <v>0.5</v>
      </c>
      <c r="L82" s="371">
        <f t="shared" si="6"/>
        <v>28500000</v>
      </c>
      <c r="M82" s="371"/>
      <c r="N82" s="371"/>
      <c r="O82" s="371">
        <f t="shared" si="9"/>
        <v>28500000</v>
      </c>
      <c r="P82" s="426"/>
    </row>
    <row r="83" spans="1:16" ht="14.45" customHeight="1" x14ac:dyDescent="0.25">
      <c r="A83" s="468"/>
      <c r="B83" s="471"/>
      <c r="C83" s="468"/>
      <c r="D83" s="468"/>
      <c r="E83" s="468"/>
      <c r="F83" s="426" t="s">
        <v>164</v>
      </c>
      <c r="G83" s="426">
        <v>240</v>
      </c>
      <c r="H83" s="371">
        <v>485000</v>
      </c>
      <c r="I83" s="371">
        <f t="shared" si="0"/>
        <v>116400000</v>
      </c>
      <c r="J83" s="371"/>
      <c r="K83" s="372">
        <v>0.5</v>
      </c>
      <c r="L83" s="371">
        <f t="shared" si="6"/>
        <v>58200000</v>
      </c>
      <c r="M83" s="371"/>
      <c r="N83" s="371"/>
      <c r="O83" s="371">
        <f t="shared" si="9"/>
        <v>58200000</v>
      </c>
      <c r="P83" s="426"/>
    </row>
    <row r="84" spans="1:16" ht="14.45" customHeight="1" x14ac:dyDescent="0.25">
      <c r="A84" s="468"/>
      <c r="B84" s="471"/>
      <c r="C84" s="468"/>
      <c r="D84" s="468"/>
      <c r="E84" s="468"/>
      <c r="F84" s="426" t="s">
        <v>180</v>
      </c>
      <c r="G84" s="426">
        <v>60</v>
      </c>
      <c r="H84" s="371">
        <v>485000</v>
      </c>
      <c r="I84" s="371">
        <f t="shared" si="0"/>
        <v>29100000</v>
      </c>
      <c r="J84" s="371"/>
      <c r="K84" s="372">
        <v>0.5</v>
      </c>
      <c r="L84" s="371">
        <f t="shared" si="6"/>
        <v>14550000</v>
      </c>
      <c r="M84" s="371"/>
      <c r="N84" s="371"/>
      <c r="O84" s="371">
        <f t="shared" si="9"/>
        <v>14550000</v>
      </c>
      <c r="P84" s="426"/>
    </row>
    <row r="85" spans="1:16" ht="14.45" customHeight="1" x14ac:dyDescent="0.25">
      <c r="A85" s="468"/>
      <c r="B85" s="471"/>
      <c r="C85" s="468"/>
      <c r="D85" s="468"/>
      <c r="E85" s="468"/>
      <c r="F85" s="426" t="s">
        <v>203</v>
      </c>
      <c r="G85" s="426">
        <v>240</v>
      </c>
      <c r="H85" s="371">
        <v>550000</v>
      </c>
      <c r="I85" s="371">
        <f t="shared" si="0"/>
        <v>132000000</v>
      </c>
      <c r="J85" s="371"/>
      <c r="K85" s="372">
        <v>0.5</v>
      </c>
      <c r="L85" s="371">
        <f t="shared" si="6"/>
        <v>66000000</v>
      </c>
      <c r="M85" s="371"/>
      <c r="N85" s="371"/>
      <c r="O85" s="371">
        <f t="shared" si="9"/>
        <v>66000000</v>
      </c>
      <c r="P85" s="426"/>
    </row>
    <row r="86" spans="1:16" ht="14.45" customHeight="1" x14ac:dyDescent="0.25">
      <c r="A86" s="468"/>
      <c r="B86" s="471"/>
      <c r="C86" s="468"/>
      <c r="D86" s="468"/>
      <c r="E86" s="468"/>
      <c r="F86" s="426" t="s">
        <v>172</v>
      </c>
      <c r="G86" s="426">
        <v>84</v>
      </c>
      <c r="H86" s="371">
        <v>455000</v>
      </c>
      <c r="I86" s="371">
        <f t="shared" si="0"/>
        <v>38220000</v>
      </c>
      <c r="J86" s="371"/>
      <c r="K86" s="372">
        <v>0.5</v>
      </c>
      <c r="L86" s="371">
        <f t="shared" si="6"/>
        <v>19110000</v>
      </c>
      <c r="M86" s="371"/>
      <c r="N86" s="371"/>
      <c r="O86" s="371">
        <f t="shared" si="9"/>
        <v>19110000</v>
      </c>
      <c r="P86" s="426"/>
    </row>
    <row r="87" spans="1:16" ht="14.45" customHeight="1" x14ac:dyDescent="0.25">
      <c r="A87" s="469"/>
      <c r="B87" s="472"/>
      <c r="C87" s="469"/>
      <c r="D87" s="469"/>
      <c r="E87" s="469"/>
      <c r="F87" s="427" t="s">
        <v>176</v>
      </c>
      <c r="G87" s="427">
        <v>240</v>
      </c>
      <c r="H87" s="374">
        <v>455000</v>
      </c>
      <c r="I87" s="374">
        <f t="shared" si="0"/>
        <v>109200000</v>
      </c>
      <c r="J87" s="374"/>
      <c r="K87" s="376">
        <v>0.5</v>
      </c>
      <c r="L87" s="374">
        <f t="shared" si="6"/>
        <v>54600000</v>
      </c>
      <c r="M87" s="374"/>
      <c r="N87" s="374"/>
      <c r="O87" s="374">
        <f t="shared" si="9"/>
        <v>54600000</v>
      </c>
      <c r="P87" s="427"/>
    </row>
    <row r="88" spans="1:16" x14ac:dyDescent="0.25">
      <c r="A88" s="467">
        <v>612</v>
      </c>
      <c r="B88" s="470">
        <v>44032</v>
      </c>
      <c r="C88" s="467" t="s">
        <v>173</v>
      </c>
      <c r="D88" s="467" t="s">
        <v>173</v>
      </c>
      <c r="E88" s="467"/>
      <c r="F88" s="425" t="s">
        <v>171</v>
      </c>
      <c r="G88" s="425">
        <v>12</v>
      </c>
      <c r="H88" s="367">
        <v>455000</v>
      </c>
      <c r="I88" s="367">
        <f t="shared" si="0"/>
        <v>5460000</v>
      </c>
      <c r="J88" s="367"/>
      <c r="K88" s="369">
        <v>0.41</v>
      </c>
      <c r="L88" s="367">
        <f t="shared" si="6"/>
        <v>3221400.0000000005</v>
      </c>
      <c r="M88" s="367">
        <f>L88</f>
        <v>3221400.0000000005</v>
      </c>
      <c r="N88" s="367"/>
      <c r="O88" s="367"/>
      <c r="P88" s="473" t="s">
        <v>165</v>
      </c>
    </row>
    <row r="89" spans="1:16" ht="14.45" customHeight="1" x14ac:dyDescent="0.25">
      <c r="A89" s="468"/>
      <c r="B89" s="471"/>
      <c r="C89" s="468"/>
      <c r="D89" s="468"/>
      <c r="E89" s="468"/>
      <c r="F89" s="426" t="s">
        <v>168</v>
      </c>
      <c r="G89" s="426">
        <v>12</v>
      </c>
      <c r="H89" s="371">
        <v>465000</v>
      </c>
      <c r="I89" s="371">
        <f t="shared" si="0"/>
        <v>5580000</v>
      </c>
      <c r="J89" s="371"/>
      <c r="K89" s="372">
        <v>0.41</v>
      </c>
      <c r="L89" s="371">
        <f t="shared" si="6"/>
        <v>3292200.0000000005</v>
      </c>
      <c r="M89" s="371">
        <f t="shared" ref="M89:M94" si="10">L89</f>
        <v>3292200.0000000005</v>
      </c>
      <c r="N89" s="371"/>
      <c r="O89" s="371"/>
      <c r="P89" s="474"/>
    </row>
    <row r="90" spans="1:16" ht="14.45" customHeight="1" x14ac:dyDescent="0.25">
      <c r="A90" s="468"/>
      <c r="B90" s="471"/>
      <c r="C90" s="468"/>
      <c r="D90" s="468"/>
      <c r="E90" s="468"/>
      <c r="F90" s="426" t="s">
        <v>178</v>
      </c>
      <c r="G90" s="426">
        <v>12</v>
      </c>
      <c r="H90" s="371">
        <v>475000</v>
      </c>
      <c r="I90" s="371">
        <f t="shared" si="0"/>
        <v>5700000</v>
      </c>
      <c r="J90" s="371"/>
      <c r="K90" s="372">
        <v>0.41</v>
      </c>
      <c r="L90" s="371">
        <f t="shared" si="6"/>
        <v>3363000.0000000005</v>
      </c>
      <c r="M90" s="371">
        <f t="shared" si="10"/>
        <v>3363000.0000000005</v>
      </c>
      <c r="N90" s="371"/>
      <c r="O90" s="371"/>
      <c r="P90" s="474"/>
    </row>
    <row r="91" spans="1:16" ht="14.45" customHeight="1" x14ac:dyDescent="0.25">
      <c r="A91" s="468"/>
      <c r="B91" s="471"/>
      <c r="C91" s="468"/>
      <c r="D91" s="468"/>
      <c r="E91" s="468"/>
      <c r="F91" s="426" t="s">
        <v>180</v>
      </c>
      <c r="G91" s="426">
        <v>12</v>
      </c>
      <c r="H91" s="371">
        <v>485000</v>
      </c>
      <c r="I91" s="371">
        <f t="shared" si="0"/>
        <v>5820000</v>
      </c>
      <c r="J91" s="371"/>
      <c r="K91" s="372">
        <v>0.41</v>
      </c>
      <c r="L91" s="371">
        <f t="shared" si="6"/>
        <v>3433800.0000000005</v>
      </c>
      <c r="M91" s="371">
        <f t="shared" si="10"/>
        <v>3433800.0000000005</v>
      </c>
      <c r="N91" s="371"/>
      <c r="O91" s="371"/>
      <c r="P91" s="474"/>
    </row>
    <row r="92" spans="1:16" ht="14.45" customHeight="1" x14ac:dyDescent="0.25">
      <c r="A92" s="468"/>
      <c r="B92" s="471"/>
      <c r="C92" s="468"/>
      <c r="D92" s="468"/>
      <c r="E92" s="468"/>
      <c r="F92" s="426" t="s">
        <v>203</v>
      </c>
      <c r="G92" s="426">
        <v>10</v>
      </c>
      <c r="H92" s="371">
        <v>550000</v>
      </c>
      <c r="I92" s="371">
        <f t="shared" si="0"/>
        <v>5500000</v>
      </c>
      <c r="J92" s="371"/>
      <c r="K92" s="372">
        <v>0.41</v>
      </c>
      <c r="L92" s="371">
        <f t="shared" si="6"/>
        <v>3245000.0000000005</v>
      </c>
      <c r="M92" s="371">
        <f t="shared" si="10"/>
        <v>3245000.0000000005</v>
      </c>
      <c r="N92" s="371"/>
      <c r="O92" s="371"/>
      <c r="P92" s="474"/>
    </row>
    <row r="93" spans="1:16" ht="14.45" customHeight="1" x14ac:dyDescent="0.25">
      <c r="A93" s="468"/>
      <c r="B93" s="471"/>
      <c r="C93" s="468"/>
      <c r="D93" s="468"/>
      <c r="E93" s="468"/>
      <c r="F93" s="426" t="s">
        <v>172</v>
      </c>
      <c r="G93" s="426">
        <v>12</v>
      </c>
      <c r="H93" s="371">
        <v>455000</v>
      </c>
      <c r="I93" s="371">
        <f t="shared" si="0"/>
        <v>5460000</v>
      </c>
      <c r="J93" s="371"/>
      <c r="K93" s="372">
        <v>0.41</v>
      </c>
      <c r="L93" s="371">
        <f t="shared" si="6"/>
        <v>3221400.0000000005</v>
      </c>
      <c r="M93" s="371">
        <f t="shared" si="10"/>
        <v>3221400.0000000005</v>
      </c>
      <c r="N93" s="371"/>
      <c r="O93" s="371"/>
      <c r="P93" s="474"/>
    </row>
    <row r="94" spans="1:16" ht="14.45" customHeight="1" x14ac:dyDescent="0.25">
      <c r="A94" s="469"/>
      <c r="B94" s="472"/>
      <c r="C94" s="469"/>
      <c r="D94" s="469"/>
      <c r="E94" s="469"/>
      <c r="F94" s="427" t="s">
        <v>176</v>
      </c>
      <c r="G94" s="427">
        <v>12</v>
      </c>
      <c r="H94" s="374">
        <v>455000</v>
      </c>
      <c r="I94" s="374">
        <f t="shared" si="0"/>
        <v>5460000</v>
      </c>
      <c r="J94" s="374"/>
      <c r="K94" s="376">
        <v>0.41</v>
      </c>
      <c r="L94" s="374">
        <f t="shared" si="6"/>
        <v>3221400.0000000005</v>
      </c>
      <c r="M94" s="374">
        <f t="shared" si="10"/>
        <v>3221400.0000000005</v>
      </c>
      <c r="N94" s="374"/>
      <c r="O94" s="374"/>
      <c r="P94" s="475"/>
    </row>
    <row r="95" spans="1:16" x14ac:dyDescent="0.25">
      <c r="A95" s="467">
        <v>613</v>
      </c>
      <c r="B95" s="470">
        <v>44032</v>
      </c>
      <c r="C95" s="467"/>
      <c r="D95" s="467" t="s">
        <v>187</v>
      </c>
      <c r="E95" s="467" t="s">
        <v>188</v>
      </c>
      <c r="F95" s="425" t="s">
        <v>171</v>
      </c>
      <c r="G95" s="425">
        <v>24</v>
      </c>
      <c r="H95" s="367">
        <v>455000</v>
      </c>
      <c r="I95" s="367">
        <f t="shared" si="0"/>
        <v>10920000</v>
      </c>
      <c r="J95" s="367">
        <v>250000</v>
      </c>
      <c r="K95" s="369">
        <v>0.51</v>
      </c>
      <c r="L95" s="367">
        <f t="shared" si="6"/>
        <v>5100800</v>
      </c>
      <c r="M95" s="367"/>
      <c r="N95" s="367"/>
      <c r="O95" s="367">
        <f t="shared" ref="O95:O100" si="11">L95</f>
        <v>5100800</v>
      </c>
      <c r="P95" s="425" t="s">
        <v>217</v>
      </c>
    </row>
    <row r="96" spans="1:16" ht="14.45" customHeight="1" x14ac:dyDescent="0.25">
      <c r="A96" s="468"/>
      <c r="B96" s="471"/>
      <c r="C96" s="468"/>
      <c r="D96" s="468"/>
      <c r="E96" s="468"/>
      <c r="F96" s="426" t="s">
        <v>168</v>
      </c>
      <c r="G96" s="426">
        <v>12</v>
      </c>
      <c r="H96" s="371">
        <v>465000</v>
      </c>
      <c r="I96" s="371">
        <f t="shared" si="0"/>
        <v>5580000</v>
      </c>
      <c r="J96" s="371"/>
      <c r="K96" s="372">
        <v>0.51</v>
      </c>
      <c r="L96" s="371">
        <f t="shared" si="6"/>
        <v>2734200</v>
      </c>
      <c r="M96" s="371"/>
      <c r="N96" s="371"/>
      <c r="O96" s="371">
        <f t="shared" si="11"/>
        <v>2734200</v>
      </c>
      <c r="P96" s="426"/>
    </row>
    <row r="97" spans="1:16" ht="14.45" customHeight="1" x14ac:dyDescent="0.25">
      <c r="A97" s="468"/>
      <c r="B97" s="471"/>
      <c r="C97" s="468"/>
      <c r="D97" s="468"/>
      <c r="E97" s="468"/>
      <c r="F97" s="426" t="s">
        <v>164</v>
      </c>
      <c r="G97" s="426">
        <v>12</v>
      </c>
      <c r="H97" s="371">
        <v>485000</v>
      </c>
      <c r="I97" s="371">
        <f t="shared" si="0"/>
        <v>5820000</v>
      </c>
      <c r="J97" s="371"/>
      <c r="K97" s="372">
        <v>0.51</v>
      </c>
      <c r="L97" s="371">
        <f t="shared" si="6"/>
        <v>2851800</v>
      </c>
      <c r="M97" s="371"/>
      <c r="N97" s="371"/>
      <c r="O97" s="371">
        <f t="shared" si="11"/>
        <v>2851800</v>
      </c>
      <c r="P97" s="426"/>
    </row>
    <row r="98" spans="1:16" ht="14.45" customHeight="1" x14ac:dyDescent="0.25">
      <c r="A98" s="469"/>
      <c r="B98" s="472"/>
      <c r="C98" s="469"/>
      <c r="D98" s="469"/>
      <c r="E98" s="469"/>
      <c r="F98" s="427" t="s">
        <v>180</v>
      </c>
      <c r="G98" s="427">
        <v>12</v>
      </c>
      <c r="H98" s="374">
        <v>485000</v>
      </c>
      <c r="I98" s="374">
        <f t="shared" si="0"/>
        <v>5820000</v>
      </c>
      <c r="J98" s="375"/>
      <c r="K98" s="376">
        <v>0.51</v>
      </c>
      <c r="L98" s="374">
        <f t="shared" si="6"/>
        <v>2851800</v>
      </c>
      <c r="M98" s="374"/>
      <c r="N98" s="374"/>
      <c r="O98" s="374">
        <f t="shared" si="11"/>
        <v>2851800</v>
      </c>
      <c r="P98" s="427"/>
    </row>
    <row r="99" spans="1:16" x14ac:dyDescent="0.25">
      <c r="A99" s="467">
        <v>500</v>
      </c>
      <c r="B99" s="470">
        <v>44032</v>
      </c>
      <c r="C99" s="467"/>
      <c r="D99" s="467" t="s">
        <v>218</v>
      </c>
      <c r="E99" s="467"/>
      <c r="F99" s="425" t="s">
        <v>171</v>
      </c>
      <c r="G99" s="425">
        <v>24</v>
      </c>
      <c r="H99" s="367">
        <v>455000</v>
      </c>
      <c r="I99" s="367">
        <f t="shared" si="0"/>
        <v>10920000</v>
      </c>
      <c r="J99" s="368"/>
      <c r="K99" s="369">
        <v>0.5</v>
      </c>
      <c r="L99" s="367">
        <f t="shared" si="6"/>
        <v>5460000</v>
      </c>
      <c r="M99" s="367"/>
      <c r="N99" s="367"/>
      <c r="O99" s="367">
        <f t="shared" si="11"/>
        <v>5460000</v>
      </c>
      <c r="P99" s="425"/>
    </row>
    <row r="100" spans="1:16" ht="14.45" customHeight="1" x14ac:dyDescent="0.25">
      <c r="A100" s="469"/>
      <c r="B100" s="472"/>
      <c r="C100" s="469"/>
      <c r="D100" s="469"/>
      <c r="E100" s="469"/>
      <c r="F100" s="427" t="s">
        <v>164</v>
      </c>
      <c r="G100" s="427">
        <v>12</v>
      </c>
      <c r="H100" s="374">
        <v>485000</v>
      </c>
      <c r="I100" s="374">
        <f t="shared" si="0"/>
        <v>5820000</v>
      </c>
      <c r="J100" s="375"/>
      <c r="K100" s="376">
        <v>0.5</v>
      </c>
      <c r="L100" s="374">
        <f t="shared" si="6"/>
        <v>2910000</v>
      </c>
      <c r="M100" s="374"/>
      <c r="N100" s="374"/>
      <c r="O100" s="374">
        <f t="shared" si="11"/>
        <v>2910000</v>
      </c>
      <c r="P100" s="427"/>
    </row>
    <row r="101" spans="1:16" x14ac:dyDescent="0.25">
      <c r="A101" s="473"/>
      <c r="B101" s="505">
        <v>44034</v>
      </c>
      <c r="C101" s="473"/>
      <c r="D101" s="473" t="s">
        <v>225</v>
      </c>
      <c r="E101" s="473" t="s">
        <v>226</v>
      </c>
      <c r="F101" s="413" t="s">
        <v>171</v>
      </c>
      <c r="G101" s="413">
        <v>6</v>
      </c>
      <c r="H101" s="414"/>
      <c r="I101" s="414"/>
      <c r="J101" s="417"/>
      <c r="K101" s="416"/>
      <c r="L101" s="401">
        <f t="shared" si="6"/>
        <v>0</v>
      </c>
      <c r="M101" s="414"/>
      <c r="N101" s="414"/>
      <c r="O101" s="414"/>
      <c r="P101" s="413"/>
    </row>
    <row r="102" spans="1:16" x14ac:dyDescent="0.25">
      <c r="A102" s="504"/>
      <c r="B102" s="506"/>
      <c r="C102" s="504"/>
      <c r="D102" s="504"/>
      <c r="E102" s="504"/>
      <c r="F102" s="370" t="s">
        <v>178</v>
      </c>
      <c r="G102" s="370">
        <v>6</v>
      </c>
      <c r="H102" s="371"/>
      <c r="I102" s="371"/>
      <c r="J102" s="230"/>
      <c r="K102" s="372"/>
      <c r="L102" s="371"/>
      <c r="M102" s="371"/>
      <c r="N102" s="371"/>
      <c r="O102" s="371"/>
      <c r="P102" s="370"/>
    </row>
    <row r="103" spans="1:16" x14ac:dyDescent="0.25">
      <c r="A103" s="370"/>
      <c r="B103" s="420"/>
      <c r="C103" s="370"/>
      <c r="D103" s="370"/>
      <c r="E103" s="370"/>
      <c r="F103" s="370"/>
      <c r="G103" s="370"/>
      <c r="H103" s="371"/>
      <c r="I103" s="371"/>
      <c r="J103" s="230"/>
      <c r="K103" s="372"/>
      <c r="L103" s="371"/>
      <c r="M103" s="371"/>
      <c r="N103" s="371"/>
      <c r="O103" s="371"/>
      <c r="P103" s="370"/>
    </row>
    <row r="104" spans="1:16" x14ac:dyDescent="0.25">
      <c r="A104" s="373"/>
      <c r="B104" s="421"/>
      <c r="C104" s="373"/>
      <c r="D104" s="373"/>
      <c r="E104" s="373"/>
      <c r="F104" s="373"/>
      <c r="G104" s="373"/>
      <c r="H104" s="374"/>
      <c r="I104" s="374"/>
      <c r="J104" s="375"/>
      <c r="K104" s="376"/>
      <c r="L104" s="374"/>
      <c r="M104" s="374"/>
      <c r="N104" s="374"/>
      <c r="O104" s="374"/>
      <c r="P104" s="373"/>
    </row>
    <row r="105" spans="1:16" x14ac:dyDescent="0.25">
      <c r="A105" s="239"/>
      <c r="B105" s="327"/>
      <c r="C105" s="239"/>
      <c r="D105" s="239"/>
      <c r="E105" s="239"/>
      <c r="F105" s="239"/>
      <c r="G105" s="239"/>
      <c r="H105" s="321"/>
      <c r="I105" s="321"/>
      <c r="J105" s="353"/>
      <c r="K105" s="322"/>
      <c r="L105" s="321"/>
      <c r="M105" s="321"/>
      <c r="N105" s="321"/>
      <c r="O105" s="321"/>
      <c r="P105" s="239"/>
    </row>
    <row r="106" spans="1:16" x14ac:dyDescent="0.25">
      <c r="A106" s="366"/>
      <c r="B106" s="419"/>
      <c r="C106" s="366"/>
      <c r="D106" s="366"/>
      <c r="E106" s="366"/>
      <c r="F106" s="366"/>
      <c r="G106" s="366"/>
      <c r="H106" s="367"/>
      <c r="I106" s="367"/>
      <c r="J106" s="368"/>
      <c r="K106" s="369"/>
      <c r="L106" s="367"/>
      <c r="M106" s="367"/>
      <c r="N106" s="367"/>
      <c r="O106" s="367"/>
      <c r="P106" s="366"/>
    </row>
    <row r="107" spans="1:16" x14ac:dyDescent="0.25">
      <c r="A107" s="370"/>
      <c r="B107" s="420"/>
      <c r="C107" s="370"/>
      <c r="D107" s="370"/>
      <c r="E107" s="370"/>
      <c r="F107" s="370"/>
      <c r="G107" s="370"/>
      <c r="H107" s="371"/>
      <c r="I107" s="371"/>
      <c r="J107" s="230"/>
      <c r="K107" s="372"/>
      <c r="L107" s="371"/>
      <c r="M107" s="371"/>
      <c r="N107" s="371"/>
      <c r="O107" s="371"/>
      <c r="P107" s="370"/>
    </row>
    <row r="108" spans="1:16" x14ac:dyDescent="0.25">
      <c r="A108" s="370"/>
      <c r="B108" s="420"/>
      <c r="C108" s="370"/>
      <c r="D108" s="370"/>
      <c r="E108" s="370"/>
      <c r="F108" s="370"/>
      <c r="G108" s="370"/>
      <c r="H108" s="371"/>
      <c r="I108" s="371"/>
      <c r="J108" s="230"/>
      <c r="K108" s="372"/>
      <c r="L108" s="371"/>
      <c r="M108" s="371"/>
      <c r="N108" s="371"/>
      <c r="O108" s="371"/>
      <c r="P108" s="370"/>
    </row>
    <row r="109" spans="1:16" x14ac:dyDescent="0.25">
      <c r="A109" s="370"/>
      <c r="B109" s="420"/>
      <c r="C109" s="370"/>
      <c r="D109" s="370"/>
      <c r="E109" s="370"/>
      <c r="F109" s="370"/>
      <c r="G109" s="370"/>
      <c r="H109" s="371"/>
      <c r="I109" s="371"/>
      <c r="J109" s="230"/>
      <c r="K109" s="372"/>
      <c r="L109" s="371"/>
      <c r="M109" s="371"/>
      <c r="N109" s="371"/>
      <c r="O109" s="371"/>
      <c r="P109" s="370"/>
    </row>
    <row r="110" spans="1:16" x14ac:dyDescent="0.25">
      <c r="A110" s="370"/>
      <c r="B110" s="420"/>
      <c r="C110" s="370"/>
      <c r="D110" s="370"/>
      <c r="E110" s="370"/>
      <c r="F110" s="370"/>
      <c r="G110" s="370"/>
      <c r="H110" s="371"/>
      <c r="I110" s="371"/>
      <c r="J110" s="230"/>
      <c r="K110" s="372"/>
      <c r="L110" s="371"/>
      <c r="M110" s="371"/>
      <c r="N110" s="371"/>
      <c r="O110" s="371"/>
      <c r="P110" s="370"/>
    </row>
    <row r="111" spans="1:16" x14ac:dyDescent="0.25">
      <c r="A111" s="370"/>
      <c r="B111" s="420"/>
      <c r="C111" s="370"/>
      <c r="D111" s="370"/>
      <c r="E111" s="370"/>
      <c r="F111" s="370"/>
      <c r="G111" s="370"/>
      <c r="H111" s="371"/>
      <c r="I111" s="371"/>
      <c r="J111" s="230"/>
      <c r="K111" s="372"/>
      <c r="L111" s="371"/>
      <c r="M111" s="371"/>
      <c r="N111" s="371"/>
      <c r="O111" s="371"/>
      <c r="P111" s="370"/>
    </row>
    <row r="112" spans="1:16" x14ac:dyDescent="0.25">
      <c r="A112" s="370"/>
      <c r="B112" s="420"/>
      <c r="C112" s="370"/>
      <c r="D112" s="370"/>
      <c r="E112" s="370"/>
      <c r="F112" s="370"/>
      <c r="G112" s="370"/>
      <c r="H112" s="371"/>
      <c r="I112" s="371"/>
      <c r="J112" s="230"/>
      <c r="K112" s="372"/>
      <c r="L112" s="371"/>
      <c r="M112" s="371"/>
      <c r="N112" s="371"/>
      <c r="O112" s="371"/>
      <c r="P112" s="370"/>
    </row>
    <row r="113" spans="1:17" x14ac:dyDescent="0.25">
      <c r="A113" s="373"/>
      <c r="B113" s="421"/>
      <c r="C113" s="373"/>
      <c r="D113" s="373"/>
      <c r="E113" s="373"/>
      <c r="F113" s="373"/>
      <c r="G113" s="373"/>
      <c r="H113" s="374"/>
      <c r="I113" s="374"/>
      <c r="J113" s="375"/>
      <c r="K113" s="376"/>
      <c r="L113" s="374"/>
      <c r="M113" s="374"/>
      <c r="N113" s="374"/>
      <c r="O113" s="374"/>
      <c r="P113" s="373"/>
    </row>
    <row r="114" spans="1:17" x14ac:dyDescent="0.25">
      <c r="A114" s="239"/>
      <c r="B114" s="327"/>
      <c r="C114" s="239"/>
      <c r="D114" s="239"/>
      <c r="E114" s="239"/>
      <c r="F114" s="239"/>
      <c r="G114" s="239"/>
      <c r="H114" s="321"/>
      <c r="I114" s="321"/>
      <c r="J114" s="321"/>
      <c r="K114" s="322"/>
      <c r="L114" s="321"/>
      <c r="M114" s="321"/>
      <c r="N114" s="321"/>
      <c r="O114" s="321"/>
      <c r="P114" s="239"/>
    </row>
    <row r="115" spans="1:17" s="334" customFormat="1" ht="12" x14ac:dyDescent="0.25">
      <c r="A115" s="502" t="s">
        <v>78</v>
      </c>
      <c r="B115" s="502"/>
      <c r="C115" s="502"/>
      <c r="D115" s="502"/>
      <c r="E115" s="502"/>
      <c r="F115" s="502"/>
      <c r="G115" s="328">
        <f>SUM(G9:G114)</f>
        <v>2131</v>
      </c>
      <c r="H115" s="407"/>
      <c r="I115" s="330">
        <f>SUM(I9:I114)</f>
        <v>989815000</v>
      </c>
      <c r="J115" s="331"/>
      <c r="K115" s="332"/>
      <c r="L115" s="333">
        <f>SUM(L9:L114)</f>
        <v>506617250</v>
      </c>
      <c r="M115" s="329"/>
      <c r="N115" s="329"/>
      <c r="O115" s="329"/>
      <c r="P115" s="503"/>
      <c r="Q115" s="500"/>
    </row>
    <row r="116" spans="1:17" s="334" customFormat="1" ht="12" x14ac:dyDescent="0.25">
      <c r="A116" s="501" t="s">
        <v>149</v>
      </c>
      <c r="B116" s="501"/>
      <c r="C116" s="501"/>
      <c r="D116" s="501"/>
      <c r="E116" s="501"/>
      <c r="F116" s="501"/>
      <c r="G116" s="328">
        <f>G115</f>
        <v>2131</v>
      </c>
      <c r="H116" s="407"/>
      <c r="I116" s="330"/>
      <c r="J116" s="331"/>
      <c r="K116" s="332"/>
      <c r="L116" s="333">
        <f>L115</f>
        <v>506617250</v>
      </c>
      <c r="M116" s="331"/>
      <c r="N116" s="331"/>
      <c r="O116" s="331"/>
      <c r="P116" s="503"/>
      <c r="Q116" s="500"/>
    </row>
    <row r="117" spans="1:17" s="334" customFormat="1" ht="12" x14ac:dyDescent="0.25">
      <c r="A117" s="501" t="s">
        <v>79</v>
      </c>
      <c r="B117" s="501"/>
      <c r="C117" s="501"/>
      <c r="D117" s="501"/>
      <c r="E117" s="501"/>
      <c r="F117" s="501"/>
      <c r="G117" s="335" t="s">
        <v>49</v>
      </c>
      <c r="H117" s="407"/>
      <c r="I117" s="331"/>
      <c r="J117" s="331"/>
      <c r="K117" s="335"/>
      <c r="L117" s="333">
        <f>SUM(M9:M114)</f>
        <v>47333900.000000007</v>
      </c>
      <c r="M117" s="331"/>
      <c r="N117" s="331"/>
      <c r="O117" s="331"/>
    </row>
    <row r="118" spans="1:17" s="334" customFormat="1" ht="12" x14ac:dyDescent="0.25">
      <c r="A118" s="501" t="s">
        <v>80</v>
      </c>
      <c r="B118" s="501"/>
      <c r="C118" s="501"/>
      <c r="D118" s="501"/>
      <c r="E118" s="501"/>
      <c r="F118" s="501"/>
      <c r="G118" s="335"/>
      <c r="H118" s="407"/>
      <c r="I118" s="329"/>
      <c r="J118" s="331"/>
      <c r="K118" s="332"/>
      <c r="L118" s="333">
        <f>SUM(N9:N114)</f>
        <v>0</v>
      </c>
      <c r="M118" s="331"/>
      <c r="N118" s="331"/>
      <c r="O118" s="331"/>
    </row>
    <row r="119" spans="1:17" s="334" customFormat="1" ht="12" x14ac:dyDescent="0.25">
      <c r="A119" s="501" t="s">
        <v>81</v>
      </c>
      <c r="B119" s="501"/>
      <c r="C119" s="501"/>
      <c r="D119" s="501"/>
      <c r="E119" s="501"/>
      <c r="F119" s="501"/>
      <c r="G119" s="335"/>
      <c r="H119" s="407"/>
      <c r="I119" s="329"/>
      <c r="J119" s="331"/>
      <c r="K119" s="332"/>
      <c r="L119" s="333">
        <f>SUM(O9:O114)</f>
        <v>432016950</v>
      </c>
      <c r="M119" s="331"/>
      <c r="N119" s="331"/>
      <c r="O119" s="331"/>
    </row>
    <row r="122" spans="1:17" x14ac:dyDescent="0.25">
      <c r="C122" s="337"/>
      <c r="E122" s="337" t="s">
        <v>111</v>
      </c>
      <c r="F122" s="337"/>
      <c r="G122" s="337"/>
      <c r="H122" s="408"/>
      <c r="I122" s="338"/>
      <c r="J122" s="339"/>
      <c r="K122" s="323"/>
      <c r="L122" s="339"/>
      <c r="M122" s="339"/>
      <c r="N122" s="339"/>
      <c r="O122" s="339"/>
    </row>
    <row r="123" spans="1:17" x14ac:dyDescent="0.25">
      <c r="C123" s="340"/>
      <c r="E123" s="340" t="s">
        <v>15</v>
      </c>
      <c r="F123" s="340"/>
      <c r="G123" s="340"/>
      <c r="H123" s="409"/>
      <c r="I123" s="341"/>
      <c r="J123" s="339"/>
      <c r="K123" s="323"/>
      <c r="L123" s="339"/>
      <c r="M123" s="339"/>
      <c r="N123" s="339"/>
      <c r="O123" s="339"/>
    </row>
    <row r="126" spans="1:17" s="342" customFormat="1" x14ac:dyDescent="0.25">
      <c r="B126" s="343"/>
      <c r="C126" s="337"/>
      <c r="E126" s="337"/>
      <c r="F126" s="344"/>
      <c r="G126" s="344"/>
      <c r="H126" s="410"/>
      <c r="I126" s="345"/>
      <c r="J126" s="345"/>
      <c r="L126" s="345"/>
      <c r="M126" s="345"/>
      <c r="N126" s="345"/>
      <c r="O126" s="345"/>
    </row>
  </sheetData>
  <autoFilter ref="A6:P11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28">
    <mergeCell ref="Q115:Q116"/>
    <mergeCell ref="A116:F116"/>
    <mergeCell ref="A117:F117"/>
    <mergeCell ref="A118:F118"/>
    <mergeCell ref="A119:F119"/>
    <mergeCell ref="A115:F115"/>
    <mergeCell ref="P115:P116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0" workbookViewId="0">
      <selection activeCell="I22" sqref="I22"/>
    </sheetView>
  </sheetViews>
  <sheetFormatPr defaultColWidth="9.140625" defaultRowHeight="15" x14ac:dyDescent="0.25"/>
  <cols>
    <col min="1" max="1" width="9.140625" style="240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8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519" t="s">
        <v>0</v>
      </c>
      <c r="B1" s="519"/>
      <c r="C1" s="519"/>
      <c r="D1" s="519"/>
    </row>
    <row r="2" spans="1:14" x14ac:dyDescent="0.25">
      <c r="A2" s="520" t="s">
        <v>2</v>
      </c>
      <c r="B2" s="520"/>
      <c r="C2" s="520"/>
      <c r="D2" s="520"/>
    </row>
    <row r="3" spans="1:14" ht="15.75" x14ac:dyDescent="0.25">
      <c r="A3" s="508" t="s">
        <v>57</v>
      </c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</row>
    <row r="4" spans="1:14" ht="15.75" x14ac:dyDescent="0.25">
      <c r="A4" s="509" t="s">
        <v>147</v>
      </c>
      <c r="B4" s="509"/>
      <c r="C4" s="509"/>
      <c r="D4" s="509"/>
      <c r="E4" s="509"/>
      <c r="F4" s="509"/>
      <c r="G4" s="509"/>
      <c r="H4" s="509"/>
      <c r="I4" s="510"/>
      <c r="J4" s="509"/>
      <c r="K4" s="509"/>
      <c r="L4" s="509"/>
      <c r="M4" s="509"/>
      <c r="N4" s="509"/>
    </row>
    <row r="5" spans="1:14" ht="14.45" customHeight="1" x14ac:dyDescent="0.25">
      <c r="A5" s="511" t="s">
        <v>18</v>
      </c>
      <c r="B5" s="512" t="s">
        <v>27</v>
      </c>
      <c r="C5" s="513" t="s">
        <v>28</v>
      </c>
      <c r="D5" s="392" t="s">
        <v>40</v>
      </c>
      <c r="E5" s="514" t="s">
        <v>29</v>
      </c>
      <c r="F5" s="514"/>
      <c r="G5" s="514"/>
      <c r="H5" s="514"/>
      <c r="I5" s="515"/>
      <c r="J5" s="516" t="s">
        <v>30</v>
      </c>
      <c r="K5" s="514" t="s">
        <v>58</v>
      </c>
      <c r="L5" s="514"/>
      <c r="M5" s="514"/>
      <c r="N5" s="513" t="s">
        <v>20</v>
      </c>
    </row>
    <row r="6" spans="1:14" ht="42.75" x14ac:dyDescent="0.25">
      <c r="A6" s="511"/>
      <c r="B6" s="512"/>
      <c r="C6" s="513"/>
      <c r="D6" s="389" t="s">
        <v>41</v>
      </c>
      <c r="E6" s="389" t="s">
        <v>31</v>
      </c>
      <c r="F6" s="389" t="s">
        <v>32</v>
      </c>
      <c r="G6" s="390" t="s">
        <v>33</v>
      </c>
      <c r="H6" s="383" t="s">
        <v>34</v>
      </c>
      <c r="I6" s="391" t="s">
        <v>35</v>
      </c>
      <c r="J6" s="516"/>
      <c r="K6" s="389" t="s">
        <v>45</v>
      </c>
      <c r="L6" s="389" t="s">
        <v>46</v>
      </c>
      <c r="M6" s="389" t="s">
        <v>47</v>
      </c>
      <c r="N6" s="513"/>
    </row>
    <row r="7" spans="1:14" x14ac:dyDescent="0.25">
      <c r="A7" s="467">
        <v>492</v>
      </c>
      <c r="B7" s="476">
        <v>44020</v>
      </c>
      <c r="C7" s="467"/>
      <c r="D7" s="467" t="s">
        <v>179</v>
      </c>
      <c r="E7" s="223" t="s">
        <v>167</v>
      </c>
      <c r="F7" s="223">
        <v>31</v>
      </c>
      <c r="G7" s="224">
        <v>225000</v>
      </c>
      <c r="H7" s="224">
        <f>G7*F7</f>
        <v>6975000</v>
      </c>
      <c r="I7" s="225">
        <v>0.5</v>
      </c>
      <c r="J7" s="368">
        <f>H7*(1-I7)</f>
        <v>3487500</v>
      </c>
      <c r="K7" s="223"/>
      <c r="L7" s="223"/>
      <c r="M7" s="422">
        <f>J7</f>
        <v>3487500</v>
      </c>
      <c r="N7" s="226"/>
    </row>
    <row r="8" spans="1:14" x14ac:dyDescent="0.25">
      <c r="A8" s="468"/>
      <c r="B8" s="477"/>
      <c r="C8" s="468"/>
      <c r="D8" s="468"/>
      <c r="E8" s="227" t="s">
        <v>171</v>
      </c>
      <c r="F8" s="227">
        <v>12</v>
      </c>
      <c r="G8" s="228">
        <v>455000</v>
      </c>
      <c r="H8" s="228">
        <f t="shared" ref="H8:H29" si="0">G8*F8</f>
        <v>5460000</v>
      </c>
      <c r="I8" s="229">
        <v>0.5</v>
      </c>
      <c r="J8" s="230">
        <f t="shared" ref="J8:J29" si="1">H8*(1-I8)</f>
        <v>2730000</v>
      </c>
      <c r="K8" s="227"/>
      <c r="L8" s="227"/>
      <c r="M8" s="422">
        <f t="shared" ref="M8:M29" si="2">J8</f>
        <v>2730000</v>
      </c>
      <c r="N8" s="231"/>
    </row>
    <row r="9" spans="1:14" x14ac:dyDescent="0.25">
      <c r="A9" s="468"/>
      <c r="B9" s="477"/>
      <c r="C9" s="468"/>
      <c r="D9" s="468"/>
      <c r="E9" s="227" t="s">
        <v>168</v>
      </c>
      <c r="F9" s="227">
        <v>12</v>
      </c>
      <c r="G9" s="228">
        <v>465000</v>
      </c>
      <c r="H9" s="228">
        <f t="shared" si="0"/>
        <v>5580000</v>
      </c>
      <c r="I9" s="229">
        <v>0.5</v>
      </c>
      <c r="J9" s="230">
        <f t="shared" si="1"/>
        <v>2790000</v>
      </c>
      <c r="K9" s="227"/>
      <c r="L9" s="227"/>
      <c r="M9" s="422">
        <f t="shared" si="2"/>
        <v>2790000</v>
      </c>
      <c r="N9" s="231"/>
    </row>
    <row r="10" spans="1:14" x14ac:dyDescent="0.25">
      <c r="A10" s="468"/>
      <c r="B10" s="477"/>
      <c r="C10" s="468"/>
      <c r="D10" s="468"/>
      <c r="E10" s="227" t="s">
        <v>178</v>
      </c>
      <c r="F10" s="227">
        <v>12</v>
      </c>
      <c r="G10" s="228">
        <v>475000</v>
      </c>
      <c r="H10" s="228">
        <f t="shared" si="0"/>
        <v>5700000</v>
      </c>
      <c r="I10" s="229">
        <v>0.5</v>
      </c>
      <c r="J10" s="230">
        <f t="shared" si="1"/>
        <v>2850000</v>
      </c>
      <c r="K10" s="227"/>
      <c r="L10" s="227"/>
      <c r="M10" s="422">
        <f t="shared" si="2"/>
        <v>2850000</v>
      </c>
      <c r="N10" s="231"/>
    </row>
    <row r="11" spans="1:14" x14ac:dyDescent="0.25">
      <c r="A11" s="468"/>
      <c r="B11" s="477"/>
      <c r="C11" s="468"/>
      <c r="D11" s="468"/>
      <c r="E11" s="227" t="s">
        <v>164</v>
      </c>
      <c r="F11" s="227">
        <v>12</v>
      </c>
      <c r="G11" s="228">
        <v>485000</v>
      </c>
      <c r="H11" s="228">
        <f t="shared" si="0"/>
        <v>5820000</v>
      </c>
      <c r="I11" s="229">
        <v>0.5</v>
      </c>
      <c r="J11" s="230">
        <f t="shared" si="1"/>
        <v>2910000</v>
      </c>
      <c r="K11" s="227"/>
      <c r="L11" s="227"/>
      <c r="M11" s="422">
        <f t="shared" si="2"/>
        <v>2910000</v>
      </c>
      <c r="N11" s="227"/>
    </row>
    <row r="12" spans="1:14" x14ac:dyDescent="0.25">
      <c r="A12" s="468"/>
      <c r="B12" s="477"/>
      <c r="C12" s="468"/>
      <c r="D12" s="468"/>
      <c r="E12" s="227" t="s">
        <v>180</v>
      </c>
      <c r="F12" s="227">
        <v>12</v>
      </c>
      <c r="G12" s="228">
        <v>485000</v>
      </c>
      <c r="H12" s="228">
        <f t="shared" si="0"/>
        <v>5820000</v>
      </c>
      <c r="I12" s="229">
        <v>0.5</v>
      </c>
      <c r="J12" s="230">
        <f t="shared" si="1"/>
        <v>2910000</v>
      </c>
      <c r="K12" s="227"/>
      <c r="L12" s="227"/>
      <c r="M12" s="422">
        <f t="shared" si="2"/>
        <v>2910000</v>
      </c>
      <c r="N12" s="231" t="s">
        <v>49</v>
      </c>
    </row>
    <row r="13" spans="1:14" x14ac:dyDescent="0.25">
      <c r="A13" s="517"/>
      <c r="B13" s="518"/>
      <c r="C13" s="517"/>
      <c r="D13" s="517"/>
      <c r="E13" s="452" t="s">
        <v>172</v>
      </c>
      <c r="F13" s="452">
        <v>12</v>
      </c>
      <c r="G13" s="453">
        <v>455000</v>
      </c>
      <c r="H13" s="453">
        <f t="shared" si="0"/>
        <v>5460000</v>
      </c>
      <c r="I13" s="454">
        <v>0.5</v>
      </c>
      <c r="J13" s="455">
        <f t="shared" si="1"/>
        <v>2730000</v>
      </c>
      <c r="K13" s="452"/>
      <c r="L13" s="452"/>
      <c r="M13" s="422">
        <f t="shared" si="2"/>
        <v>2730000</v>
      </c>
      <c r="N13" s="456"/>
    </row>
    <row r="14" spans="1:14" x14ac:dyDescent="0.25">
      <c r="A14" s="469"/>
      <c r="B14" s="478"/>
      <c r="C14" s="469"/>
      <c r="D14" s="469"/>
      <c r="E14" s="232" t="s">
        <v>176</v>
      </c>
      <c r="F14" s="232">
        <v>12</v>
      </c>
      <c r="G14" s="233">
        <v>455000</v>
      </c>
      <c r="H14" s="233">
        <f t="shared" si="0"/>
        <v>5460000</v>
      </c>
      <c r="I14" s="234">
        <v>0.5</v>
      </c>
      <c r="J14" s="375">
        <f t="shared" si="1"/>
        <v>2730000</v>
      </c>
      <c r="K14" s="232"/>
      <c r="L14" s="232"/>
      <c r="M14" s="422">
        <f t="shared" si="2"/>
        <v>2730000</v>
      </c>
      <c r="N14" s="235"/>
    </row>
    <row r="15" spans="1:14" x14ac:dyDescent="0.25">
      <c r="A15" s="467">
        <v>494</v>
      </c>
      <c r="B15" s="476">
        <v>44020</v>
      </c>
      <c r="C15" s="467"/>
      <c r="D15" s="467" t="s">
        <v>181</v>
      </c>
      <c r="E15" s="223" t="s">
        <v>183</v>
      </c>
      <c r="F15" s="223">
        <v>8</v>
      </c>
      <c r="G15" s="224">
        <v>165000</v>
      </c>
      <c r="H15" s="224">
        <f t="shared" si="0"/>
        <v>1320000</v>
      </c>
      <c r="I15" s="225">
        <v>0.5</v>
      </c>
      <c r="J15" s="368">
        <f t="shared" si="1"/>
        <v>660000</v>
      </c>
      <c r="K15" s="223"/>
      <c r="L15" s="223"/>
      <c r="M15" s="422">
        <f t="shared" si="2"/>
        <v>660000</v>
      </c>
      <c r="N15" s="226"/>
    </row>
    <row r="16" spans="1:14" x14ac:dyDescent="0.25">
      <c r="A16" s="468"/>
      <c r="B16" s="477"/>
      <c r="C16" s="468"/>
      <c r="D16" s="468"/>
      <c r="E16" s="227" t="s">
        <v>184</v>
      </c>
      <c r="F16" s="227">
        <v>8</v>
      </c>
      <c r="G16" s="228">
        <v>275000</v>
      </c>
      <c r="H16" s="228">
        <f t="shared" si="0"/>
        <v>2200000</v>
      </c>
      <c r="I16" s="229">
        <v>0.5</v>
      </c>
      <c r="J16" s="230">
        <f t="shared" si="1"/>
        <v>1100000</v>
      </c>
      <c r="K16" s="227"/>
      <c r="L16" s="227"/>
      <c r="M16" s="423">
        <f t="shared" si="2"/>
        <v>1100000</v>
      </c>
      <c r="N16" s="231"/>
    </row>
    <row r="17" spans="1:14" x14ac:dyDescent="0.25">
      <c r="A17" s="469"/>
      <c r="B17" s="478"/>
      <c r="C17" s="469"/>
      <c r="D17" s="469"/>
      <c r="E17" s="232" t="s">
        <v>185</v>
      </c>
      <c r="F17" s="232">
        <v>8</v>
      </c>
      <c r="G17" s="233">
        <v>285000</v>
      </c>
      <c r="H17" s="233">
        <f t="shared" si="0"/>
        <v>2280000</v>
      </c>
      <c r="I17" s="234">
        <v>0.5</v>
      </c>
      <c r="J17" s="375">
        <f t="shared" si="1"/>
        <v>1140000</v>
      </c>
      <c r="K17" s="232"/>
      <c r="L17" s="232"/>
      <c r="M17" s="424">
        <f t="shared" si="2"/>
        <v>1140000</v>
      </c>
      <c r="N17" s="235"/>
    </row>
    <row r="18" spans="1:14" x14ac:dyDescent="0.25">
      <c r="A18" s="467">
        <v>1194</v>
      </c>
      <c r="B18" s="476">
        <v>44021</v>
      </c>
      <c r="C18" s="467"/>
      <c r="D18" s="467" t="s">
        <v>190</v>
      </c>
      <c r="E18" s="223" t="s">
        <v>164</v>
      </c>
      <c r="F18" s="223">
        <v>12</v>
      </c>
      <c r="G18" s="224">
        <v>485000</v>
      </c>
      <c r="H18" s="224">
        <f t="shared" si="0"/>
        <v>5820000</v>
      </c>
      <c r="I18" s="225">
        <v>0.5</v>
      </c>
      <c r="J18" s="368">
        <f t="shared" si="1"/>
        <v>2910000</v>
      </c>
      <c r="K18" s="223"/>
      <c r="L18" s="223"/>
      <c r="M18" s="422">
        <f t="shared" si="2"/>
        <v>2910000</v>
      </c>
      <c r="N18" s="226"/>
    </row>
    <row r="19" spans="1:14" x14ac:dyDescent="0.25">
      <c r="A19" s="468"/>
      <c r="B19" s="477"/>
      <c r="C19" s="468"/>
      <c r="D19" s="468"/>
      <c r="E19" s="227" t="s">
        <v>180</v>
      </c>
      <c r="F19" s="227">
        <v>12</v>
      </c>
      <c r="G19" s="228">
        <v>485000</v>
      </c>
      <c r="H19" s="228">
        <f t="shared" si="0"/>
        <v>5820000</v>
      </c>
      <c r="I19" s="229">
        <v>0.5</v>
      </c>
      <c r="J19" s="230">
        <f t="shared" si="1"/>
        <v>2910000</v>
      </c>
      <c r="K19" s="227"/>
      <c r="L19" s="227"/>
      <c r="M19" s="423">
        <f t="shared" si="2"/>
        <v>2910000</v>
      </c>
      <c r="N19" s="231"/>
    </row>
    <row r="20" spans="1:14" x14ac:dyDescent="0.25">
      <c r="A20" s="468"/>
      <c r="B20" s="477"/>
      <c r="C20" s="468"/>
      <c r="D20" s="468"/>
      <c r="E20" s="227" t="s">
        <v>172</v>
      </c>
      <c r="F20" s="227">
        <v>8</v>
      </c>
      <c r="G20" s="228">
        <v>455000</v>
      </c>
      <c r="H20" s="228">
        <f t="shared" si="0"/>
        <v>3640000</v>
      </c>
      <c r="I20" s="229">
        <v>0.5</v>
      </c>
      <c r="J20" s="230">
        <f t="shared" si="1"/>
        <v>1820000</v>
      </c>
      <c r="K20" s="227"/>
      <c r="L20" s="227"/>
      <c r="M20" s="423">
        <f t="shared" si="2"/>
        <v>1820000</v>
      </c>
      <c r="N20" s="231"/>
    </row>
    <row r="21" spans="1:14" x14ac:dyDescent="0.25">
      <c r="A21" s="469"/>
      <c r="B21" s="478"/>
      <c r="C21" s="469"/>
      <c r="D21" s="469"/>
      <c r="E21" s="232" t="s">
        <v>176</v>
      </c>
      <c r="F21" s="232">
        <v>12</v>
      </c>
      <c r="G21" s="233">
        <v>455000</v>
      </c>
      <c r="H21" s="233">
        <f t="shared" si="0"/>
        <v>5460000</v>
      </c>
      <c r="I21" s="234">
        <v>0.5</v>
      </c>
      <c r="J21" s="375">
        <f t="shared" si="1"/>
        <v>2730000</v>
      </c>
      <c r="K21" s="232"/>
      <c r="L21" s="232"/>
      <c r="M21" s="424">
        <f t="shared" si="2"/>
        <v>2730000</v>
      </c>
      <c r="N21" s="235"/>
    </row>
    <row r="22" spans="1:14" x14ac:dyDescent="0.25">
      <c r="A22" s="239">
        <v>496</v>
      </c>
      <c r="B22" s="400">
        <v>44028</v>
      </c>
      <c r="C22" s="239"/>
      <c r="D22" s="239" t="s">
        <v>179</v>
      </c>
      <c r="E22" s="140" t="s">
        <v>178</v>
      </c>
      <c r="F22" s="140">
        <v>9</v>
      </c>
      <c r="G22" s="446">
        <v>475000</v>
      </c>
      <c r="H22" s="446">
        <f t="shared" si="0"/>
        <v>4275000</v>
      </c>
      <c r="I22" s="447">
        <v>0.5</v>
      </c>
      <c r="J22" s="448">
        <f t="shared" si="1"/>
        <v>2137500</v>
      </c>
      <c r="K22" s="140"/>
      <c r="L22" s="140"/>
      <c r="M22" s="449">
        <f t="shared" si="2"/>
        <v>2137500</v>
      </c>
      <c r="N22" s="141"/>
    </row>
    <row r="23" spans="1:14" x14ac:dyDescent="0.25">
      <c r="A23" s="239">
        <v>497</v>
      </c>
      <c r="B23" s="400">
        <v>44029</v>
      </c>
      <c r="C23" s="239"/>
      <c r="D23" s="239" t="s">
        <v>179</v>
      </c>
      <c r="E23" s="140" t="s">
        <v>171</v>
      </c>
      <c r="F23" s="140">
        <v>1</v>
      </c>
      <c r="G23" s="446">
        <v>455000</v>
      </c>
      <c r="H23" s="446">
        <f t="shared" si="0"/>
        <v>455000</v>
      </c>
      <c r="I23" s="447">
        <v>0.5</v>
      </c>
      <c r="J23" s="448">
        <f t="shared" si="1"/>
        <v>227500</v>
      </c>
      <c r="K23" s="140"/>
      <c r="L23" s="140"/>
      <c r="M23" s="449">
        <f t="shared" si="2"/>
        <v>227500</v>
      </c>
      <c r="N23" s="141"/>
    </row>
    <row r="24" spans="1:14" x14ac:dyDescent="0.25">
      <c r="A24" s="239">
        <v>610</v>
      </c>
      <c r="B24" s="400">
        <v>44031</v>
      </c>
      <c r="C24" s="239"/>
      <c r="D24" s="239" t="s">
        <v>179</v>
      </c>
      <c r="E24" s="140" t="s">
        <v>172</v>
      </c>
      <c r="F24" s="140">
        <v>60</v>
      </c>
      <c r="G24" s="446">
        <v>455000</v>
      </c>
      <c r="H24" s="446">
        <f t="shared" si="0"/>
        <v>27300000</v>
      </c>
      <c r="I24" s="447">
        <v>0.5</v>
      </c>
      <c r="J24" s="448">
        <f t="shared" si="1"/>
        <v>13650000</v>
      </c>
      <c r="K24" s="140"/>
      <c r="L24" s="140"/>
      <c r="M24" s="449">
        <f t="shared" si="2"/>
        <v>13650000</v>
      </c>
      <c r="N24" s="141"/>
    </row>
    <row r="25" spans="1:14" x14ac:dyDescent="0.25">
      <c r="A25" s="239">
        <v>614</v>
      </c>
      <c r="B25" s="400">
        <v>43881</v>
      </c>
      <c r="C25" s="239"/>
      <c r="D25" s="239" t="s">
        <v>219</v>
      </c>
      <c r="E25" s="140" t="s">
        <v>172</v>
      </c>
      <c r="F25" s="140">
        <v>24</v>
      </c>
      <c r="G25" s="446">
        <v>455000</v>
      </c>
      <c r="H25" s="446">
        <f t="shared" si="0"/>
        <v>10920000</v>
      </c>
      <c r="I25" s="447">
        <v>0.5</v>
      </c>
      <c r="J25" s="448">
        <f t="shared" si="1"/>
        <v>5460000</v>
      </c>
      <c r="K25" s="140"/>
      <c r="L25" s="140"/>
      <c r="M25" s="449">
        <f t="shared" si="2"/>
        <v>5460000</v>
      </c>
      <c r="N25" s="141"/>
    </row>
    <row r="26" spans="1:14" x14ac:dyDescent="0.25">
      <c r="A26" s="467">
        <v>617</v>
      </c>
      <c r="B26" s="476">
        <v>44034</v>
      </c>
      <c r="C26" s="467"/>
      <c r="D26" s="467" t="s">
        <v>179</v>
      </c>
      <c r="E26" s="223" t="s">
        <v>167</v>
      </c>
      <c r="F26" s="223">
        <v>5</v>
      </c>
      <c r="G26" s="224">
        <v>225000</v>
      </c>
      <c r="H26" s="224">
        <f t="shared" si="0"/>
        <v>1125000</v>
      </c>
      <c r="I26" s="225">
        <v>0.5</v>
      </c>
      <c r="J26" s="368">
        <f t="shared" si="1"/>
        <v>562500</v>
      </c>
      <c r="K26" s="223"/>
      <c r="L26" s="223"/>
      <c r="M26" s="422">
        <f t="shared" si="2"/>
        <v>562500</v>
      </c>
      <c r="N26" s="226"/>
    </row>
    <row r="27" spans="1:14" x14ac:dyDescent="0.25">
      <c r="A27" s="469"/>
      <c r="B27" s="478"/>
      <c r="C27" s="469"/>
      <c r="D27" s="469"/>
      <c r="E27" s="232" t="s">
        <v>171</v>
      </c>
      <c r="F27" s="232">
        <v>12</v>
      </c>
      <c r="G27" s="233">
        <v>455000</v>
      </c>
      <c r="H27" s="233">
        <f t="shared" si="0"/>
        <v>5460000</v>
      </c>
      <c r="I27" s="234">
        <v>0.5</v>
      </c>
      <c r="J27" s="375">
        <f t="shared" si="1"/>
        <v>2730000</v>
      </c>
      <c r="K27" s="232"/>
      <c r="L27" s="232"/>
      <c r="M27" s="424">
        <f t="shared" si="2"/>
        <v>2730000</v>
      </c>
      <c r="N27" s="235"/>
    </row>
    <row r="28" spans="1:14" x14ac:dyDescent="0.25">
      <c r="A28" s="428">
        <v>618</v>
      </c>
      <c r="B28" s="430">
        <v>44036</v>
      </c>
      <c r="C28" s="428"/>
      <c r="D28" s="428" t="s">
        <v>179</v>
      </c>
      <c r="E28" s="385" t="s">
        <v>171</v>
      </c>
      <c r="F28" s="385">
        <v>12</v>
      </c>
      <c r="G28" s="441">
        <v>455000</v>
      </c>
      <c r="H28" s="441">
        <f t="shared" si="0"/>
        <v>5460000</v>
      </c>
      <c r="I28" s="442">
        <v>0.5</v>
      </c>
      <c r="J28" s="443">
        <f t="shared" si="1"/>
        <v>2730000</v>
      </c>
      <c r="K28" s="387"/>
      <c r="L28" s="387"/>
      <c r="M28" s="444">
        <f t="shared" si="2"/>
        <v>2730000</v>
      </c>
      <c r="N28" s="445"/>
    </row>
    <row r="29" spans="1:14" x14ac:dyDescent="0.25">
      <c r="A29" s="428">
        <v>619</v>
      </c>
      <c r="B29" s="430">
        <v>44036</v>
      </c>
      <c r="C29" s="428"/>
      <c r="D29" s="428" t="s">
        <v>181</v>
      </c>
      <c r="E29" s="385" t="s">
        <v>171</v>
      </c>
      <c r="F29" s="385">
        <v>24</v>
      </c>
      <c r="G29" s="441">
        <v>455000</v>
      </c>
      <c r="H29" s="441">
        <f t="shared" si="0"/>
        <v>10920000</v>
      </c>
      <c r="I29" s="442">
        <v>0.5</v>
      </c>
      <c r="J29" s="443">
        <f t="shared" si="1"/>
        <v>5460000</v>
      </c>
      <c r="K29" s="387"/>
      <c r="L29" s="387"/>
      <c r="M29" s="444">
        <f t="shared" si="2"/>
        <v>5460000</v>
      </c>
      <c r="N29" s="445"/>
    </row>
    <row r="30" spans="1:14" x14ac:dyDescent="0.25">
      <c r="A30" s="428"/>
      <c r="B30" s="430"/>
      <c r="C30" s="428"/>
      <c r="D30" s="428"/>
      <c r="E30" s="385"/>
      <c r="F30" s="385"/>
      <c r="G30" s="441"/>
      <c r="H30" s="441"/>
      <c r="I30" s="442"/>
      <c r="J30" s="443"/>
      <c r="K30" s="387"/>
      <c r="L30" s="387"/>
      <c r="M30" s="444"/>
      <c r="N30" s="445"/>
    </row>
    <row r="31" spans="1:14" x14ac:dyDescent="0.25">
      <c r="A31" s="428"/>
      <c r="B31" s="430"/>
      <c r="C31" s="428"/>
      <c r="D31" s="428"/>
      <c r="E31" s="385"/>
      <c r="F31" s="385"/>
      <c r="G31" s="441"/>
      <c r="H31" s="441"/>
      <c r="I31" s="442"/>
      <c r="J31" s="443"/>
      <c r="K31" s="387"/>
      <c r="L31" s="387"/>
      <c r="M31" s="444"/>
      <c r="N31" s="445"/>
    </row>
    <row r="32" spans="1:14" x14ac:dyDescent="0.25">
      <c r="A32" s="387"/>
      <c r="B32" s="388"/>
      <c r="C32" s="387"/>
      <c r="D32" s="387"/>
      <c r="E32" s="399"/>
      <c r="F32" s="436"/>
      <c r="G32" s="437"/>
      <c r="H32" s="437"/>
      <c r="I32" s="438"/>
      <c r="J32" s="417"/>
      <c r="K32" s="439"/>
      <c r="L32" s="439"/>
      <c r="M32" s="439"/>
      <c r="N32" s="440"/>
    </row>
    <row r="33" spans="1:14" x14ac:dyDescent="0.25">
      <c r="A33" s="387"/>
      <c r="B33" s="388"/>
      <c r="C33" s="387"/>
      <c r="D33" s="387"/>
      <c r="E33" s="239"/>
      <c r="F33" s="354"/>
      <c r="G33" s="228"/>
      <c r="H33" s="228"/>
      <c r="I33" s="229"/>
      <c r="J33" s="230"/>
      <c r="K33" s="227"/>
      <c r="L33" s="227"/>
      <c r="M33" s="227"/>
      <c r="N33" s="231"/>
    </row>
    <row r="34" spans="1:14" x14ac:dyDescent="0.25">
      <c r="A34" s="387"/>
      <c r="B34" s="388"/>
      <c r="C34" s="387"/>
      <c r="D34" s="387"/>
      <c r="E34" s="239"/>
      <c r="F34" s="354"/>
      <c r="G34" s="228"/>
      <c r="H34" s="228"/>
      <c r="I34" s="229"/>
      <c r="J34" s="230"/>
      <c r="K34" s="227"/>
      <c r="L34" s="227"/>
      <c r="M34" s="227"/>
      <c r="N34" s="231"/>
    </row>
    <row r="35" spans="1:14" x14ac:dyDescent="0.25">
      <c r="A35" s="387"/>
      <c r="B35" s="388"/>
      <c r="C35" s="387"/>
      <c r="D35" s="387"/>
      <c r="E35" s="239"/>
      <c r="F35" s="354"/>
      <c r="G35" s="228"/>
      <c r="H35" s="228"/>
      <c r="I35" s="229"/>
      <c r="J35" s="230"/>
      <c r="K35" s="227"/>
      <c r="L35" s="227"/>
      <c r="M35" s="227"/>
      <c r="N35" s="231"/>
    </row>
    <row r="36" spans="1:14" x14ac:dyDescent="0.25">
      <c r="A36" s="385"/>
      <c r="B36" s="386"/>
      <c r="C36" s="385"/>
      <c r="D36" s="385"/>
      <c r="E36" s="239"/>
      <c r="F36" s="354"/>
      <c r="G36" s="228"/>
      <c r="H36" s="228"/>
      <c r="I36" s="229"/>
      <c r="J36" s="230"/>
      <c r="K36" s="227"/>
      <c r="L36" s="227"/>
      <c r="M36" s="227"/>
      <c r="N36" s="231"/>
    </row>
    <row r="37" spans="1:14" s="135" customFormat="1" ht="30" customHeight="1" x14ac:dyDescent="0.25">
      <c r="A37" s="507" t="s">
        <v>59</v>
      </c>
      <c r="B37" s="507"/>
      <c r="C37" s="507"/>
      <c r="D37" s="507"/>
      <c r="E37" s="131"/>
      <c r="F37" s="131">
        <f>SUM(F7:F36)</f>
        <v>330</v>
      </c>
      <c r="G37" s="132">
        <f>SUM(G7:G36)</f>
        <v>9535000</v>
      </c>
      <c r="H37" s="132">
        <f>SUM(H7:H36)</f>
        <v>138730000</v>
      </c>
      <c r="I37" s="133"/>
      <c r="J37" s="134">
        <f>SUM(J7:J36)</f>
        <v>69365000</v>
      </c>
      <c r="K37" s="131"/>
      <c r="L37" s="131"/>
      <c r="M37" s="131"/>
      <c r="N37" s="131"/>
    </row>
    <row r="38" spans="1:14" x14ac:dyDescent="0.25">
      <c r="F38" s="86"/>
      <c r="G38" s="86"/>
    </row>
    <row r="39" spans="1:14" x14ac:dyDescent="0.25">
      <c r="F39" s="86"/>
      <c r="G39" s="86"/>
    </row>
    <row r="40" spans="1:14" s="222" customFormat="1" x14ac:dyDescent="0.25">
      <c r="A40" s="241"/>
      <c r="C40" s="209"/>
      <c r="E40" s="209"/>
      <c r="F40" s="209"/>
      <c r="G40" s="209"/>
      <c r="J40" s="236" t="s">
        <v>14</v>
      </c>
    </row>
    <row r="41" spans="1:14" s="222" customFormat="1" x14ac:dyDescent="0.25">
      <c r="A41" s="241"/>
      <c r="C41" s="11"/>
      <c r="E41" s="11"/>
      <c r="F41" s="11"/>
      <c r="G41" s="11"/>
      <c r="J41" s="13" t="s">
        <v>16</v>
      </c>
    </row>
    <row r="42" spans="1:14" x14ac:dyDescent="0.25">
      <c r="F42" s="86"/>
      <c r="G42" s="86"/>
      <c r="J42" s="237"/>
    </row>
    <row r="43" spans="1:14" x14ac:dyDescent="0.25">
      <c r="F43" s="86"/>
      <c r="G43" s="86"/>
      <c r="J43" s="237"/>
    </row>
    <row r="44" spans="1:14" s="115" customFormat="1" x14ac:dyDescent="0.25">
      <c r="A44" s="117"/>
      <c r="C44" s="209"/>
      <c r="E44" s="114"/>
      <c r="J44" s="238" t="s">
        <v>38</v>
      </c>
    </row>
    <row r="45" spans="1:14" x14ac:dyDescent="0.25">
      <c r="F45" s="86"/>
      <c r="G45" s="86"/>
    </row>
    <row r="46" spans="1:14" x14ac:dyDescent="0.25">
      <c r="F46" s="86"/>
      <c r="G46" s="86"/>
    </row>
    <row r="47" spans="1:14" x14ac:dyDescent="0.25">
      <c r="F47" s="86"/>
      <c r="G47" s="86"/>
    </row>
  </sheetData>
  <mergeCells count="28"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A37:D37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1" t="s">
        <v>17</v>
      </c>
      <c r="B4" s="521"/>
      <c r="C4" s="521"/>
      <c r="D4" s="521"/>
      <c r="E4" s="521"/>
      <c r="F4" s="52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2" t="s">
        <v>150</v>
      </c>
      <c r="B5" s="522"/>
      <c r="C5" s="522"/>
      <c r="D5" s="522"/>
      <c r="E5" s="522"/>
      <c r="F5" s="52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THU'!G116</f>
        <v>2131</v>
      </c>
      <c r="D8" s="76">
        <f>'DOANH THU'!L116</f>
        <v>506617250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THU'!L117</f>
        <v>47333900.000000007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THU'!L118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84</v>
      </c>
      <c r="C11" s="138"/>
      <c r="D11" s="137">
        <f>'Hàng khách trả'!J37</f>
        <v>69365000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459283350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4"/>
      <c r="E16" s="35"/>
    </row>
    <row r="17" spans="1:9" s="68" customFormat="1" x14ac:dyDescent="0.25">
      <c r="A17" s="28"/>
      <c r="B17" s="251" t="s">
        <v>120</v>
      </c>
      <c r="C17" s="252"/>
      <c r="D17" s="255"/>
      <c r="E17" s="253"/>
    </row>
    <row r="18" spans="1:9" x14ac:dyDescent="0.25">
      <c r="A18" s="28">
        <v>3</v>
      </c>
      <c r="B18" s="23" t="s">
        <v>9</v>
      </c>
      <c r="C18" s="23"/>
      <c r="D18" s="255"/>
      <c r="E18" s="36"/>
    </row>
    <row r="19" spans="1:9" x14ac:dyDescent="0.25">
      <c r="A19" s="22">
        <v>4</v>
      </c>
      <c r="B19" s="23" t="s">
        <v>11</v>
      </c>
      <c r="C19" s="23"/>
      <c r="D19" s="255"/>
      <c r="E19" s="36"/>
    </row>
    <row r="20" spans="1:9" x14ac:dyDescent="0.25">
      <c r="A20" s="28">
        <v>5</v>
      </c>
      <c r="B20" s="23" t="s">
        <v>121</v>
      </c>
      <c r="C20" s="23"/>
      <c r="D20" s="255"/>
      <c r="E20" s="36"/>
    </row>
    <row r="21" spans="1:9" x14ac:dyDescent="0.25">
      <c r="A21" s="28">
        <v>7</v>
      </c>
      <c r="B21" s="23" t="s">
        <v>12</v>
      </c>
      <c r="C21" s="23"/>
      <c r="D21" s="255"/>
      <c r="E21" s="36"/>
    </row>
    <row r="22" spans="1:9" x14ac:dyDescent="0.25">
      <c r="A22" s="22">
        <v>8</v>
      </c>
      <c r="B22" s="23" t="s">
        <v>13</v>
      </c>
      <c r="C22" s="23"/>
      <c r="D22" s="255"/>
      <c r="E22" s="36"/>
    </row>
    <row r="23" spans="1:9" x14ac:dyDescent="0.25">
      <c r="A23" s="28">
        <v>9</v>
      </c>
      <c r="B23" s="24" t="s">
        <v>24</v>
      </c>
      <c r="C23" s="24"/>
      <c r="D23" s="25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57">
        <f>SUM(D16:D23)</f>
        <v>0</v>
      </c>
      <c r="E24" s="31"/>
    </row>
    <row r="25" spans="1:9" x14ac:dyDescent="0.25">
      <c r="A25" s="523" t="s">
        <v>26</v>
      </c>
      <c r="B25" s="523"/>
      <c r="C25" s="31"/>
      <c r="D25" s="257">
        <f>C24-D24</f>
        <v>0</v>
      </c>
      <c r="E25" s="31"/>
    </row>
    <row r="28" spans="1:9" x14ac:dyDescent="0.25">
      <c r="B28" s="2" t="s">
        <v>111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9" zoomScaleNormal="100" workbookViewId="0">
      <selection activeCell="F38" sqref="F38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36" t="s">
        <v>0</v>
      </c>
      <c r="B1" s="536"/>
      <c r="C1" s="536"/>
      <c r="D1" s="536"/>
      <c r="E1" s="536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37" t="s">
        <v>151</v>
      </c>
      <c r="B4" s="537"/>
      <c r="C4" s="537"/>
      <c r="D4" s="537"/>
      <c r="E4" s="537"/>
      <c r="F4" s="537"/>
      <c r="G4" s="537"/>
      <c r="H4" s="537"/>
      <c r="I4" s="537"/>
      <c r="J4" s="537"/>
      <c r="K4" s="537"/>
      <c r="L4" s="537"/>
    </row>
    <row r="5" spans="1:13" s="142" customFormat="1" ht="42" customHeight="1" x14ac:dyDescent="0.25">
      <c r="A5" s="529" t="s">
        <v>77</v>
      </c>
      <c r="B5" s="530" t="s">
        <v>27</v>
      </c>
      <c r="C5" s="529" t="s">
        <v>28</v>
      </c>
      <c r="D5" s="529" t="s">
        <v>40</v>
      </c>
      <c r="E5" s="529"/>
      <c r="F5" s="531" t="s">
        <v>29</v>
      </c>
      <c r="G5" s="531"/>
      <c r="H5" s="531"/>
      <c r="I5" s="531"/>
      <c r="J5" s="531"/>
      <c r="K5" s="531"/>
      <c r="L5" s="531"/>
    </row>
    <row r="6" spans="1:13" s="142" customFormat="1" ht="38.25" customHeight="1" x14ac:dyDescent="0.25">
      <c r="A6" s="529"/>
      <c r="B6" s="530"/>
      <c r="C6" s="529"/>
      <c r="D6" s="529" t="s">
        <v>41</v>
      </c>
      <c r="E6" s="529" t="s">
        <v>42</v>
      </c>
      <c r="F6" s="529" t="s">
        <v>31</v>
      </c>
      <c r="G6" s="529" t="s">
        <v>32</v>
      </c>
      <c r="H6" s="535" t="s">
        <v>33</v>
      </c>
      <c r="I6" s="535" t="s">
        <v>43</v>
      </c>
      <c r="J6" s="538" t="s">
        <v>35</v>
      </c>
      <c r="K6" s="538"/>
      <c r="L6" s="535" t="s">
        <v>44</v>
      </c>
    </row>
    <row r="7" spans="1:13" s="142" customFormat="1" ht="12.75" x14ac:dyDescent="0.25">
      <c r="A7" s="529"/>
      <c r="B7" s="530"/>
      <c r="C7" s="529"/>
      <c r="D7" s="529"/>
      <c r="E7" s="529"/>
      <c r="F7" s="529"/>
      <c r="G7" s="529"/>
      <c r="H7" s="535"/>
      <c r="I7" s="535"/>
      <c r="J7" s="168" t="s">
        <v>85</v>
      </c>
      <c r="K7" s="155" t="s">
        <v>48</v>
      </c>
      <c r="L7" s="535"/>
    </row>
    <row r="8" spans="1:13" s="323" customFormat="1" ht="15" x14ac:dyDescent="0.25">
      <c r="A8" s="239">
        <v>1164</v>
      </c>
      <c r="B8" s="400">
        <v>44013</v>
      </c>
      <c r="C8" s="239" t="s">
        <v>162</v>
      </c>
      <c r="D8" s="239" t="s">
        <v>163</v>
      </c>
      <c r="E8" s="239" t="s">
        <v>177</v>
      </c>
      <c r="F8" s="239" t="s">
        <v>164</v>
      </c>
      <c r="G8" s="239">
        <v>2</v>
      </c>
      <c r="H8" s="321">
        <v>485000</v>
      </c>
      <c r="I8" s="321">
        <f>G8*H8</f>
        <v>970000</v>
      </c>
      <c r="J8" s="321"/>
      <c r="K8" s="322">
        <v>0.41</v>
      </c>
      <c r="L8" s="321">
        <f>I8*(1-K8)</f>
        <v>572300.00000000012</v>
      </c>
    </row>
    <row r="9" spans="1:13" s="323" customFormat="1" ht="15" x14ac:dyDescent="0.25">
      <c r="A9" s="473">
        <v>1165</v>
      </c>
      <c r="B9" s="482">
        <v>44013</v>
      </c>
      <c r="C9" s="473" t="s">
        <v>162</v>
      </c>
      <c r="D9" s="473"/>
      <c r="E9" s="473" t="s">
        <v>177</v>
      </c>
      <c r="F9" s="425" t="s">
        <v>167</v>
      </c>
      <c r="G9" s="425">
        <v>1</v>
      </c>
      <c r="H9" s="367">
        <v>225000</v>
      </c>
      <c r="I9" s="367">
        <f t="shared" ref="I9:I13" si="0">G9*H9</f>
        <v>225000</v>
      </c>
      <c r="J9" s="367"/>
      <c r="K9" s="369">
        <v>0.41</v>
      </c>
      <c r="L9" s="367">
        <f>I9*(1-K9)</f>
        <v>132750.00000000003</v>
      </c>
    </row>
    <row r="10" spans="1:13" s="323" customFormat="1" ht="14.45" customHeight="1" x14ac:dyDescent="0.25">
      <c r="A10" s="475"/>
      <c r="B10" s="484"/>
      <c r="C10" s="475"/>
      <c r="D10" s="475"/>
      <c r="E10" s="475"/>
      <c r="F10" s="427" t="s">
        <v>168</v>
      </c>
      <c r="G10" s="427">
        <v>1</v>
      </c>
      <c r="H10" s="374">
        <v>465000</v>
      </c>
      <c r="I10" s="374">
        <f t="shared" si="0"/>
        <v>465000</v>
      </c>
      <c r="J10" s="374"/>
      <c r="K10" s="376">
        <v>0.41</v>
      </c>
      <c r="L10" s="374">
        <f>I10*(1-K10)</f>
        <v>274350.00000000006</v>
      </c>
      <c r="M10" s="324"/>
    </row>
    <row r="11" spans="1:13" s="323" customFormat="1" ht="15" x14ac:dyDescent="0.25">
      <c r="A11" s="239">
        <v>1181</v>
      </c>
      <c r="B11" s="400">
        <v>44015</v>
      </c>
      <c r="C11" s="239" t="s">
        <v>162</v>
      </c>
      <c r="D11" s="326"/>
      <c r="E11" s="326" t="s">
        <v>177</v>
      </c>
      <c r="F11" s="239" t="s">
        <v>172</v>
      </c>
      <c r="G11" s="239">
        <v>1</v>
      </c>
      <c r="H11" s="353">
        <v>455000</v>
      </c>
      <c r="I11" s="321">
        <f t="shared" si="0"/>
        <v>455000</v>
      </c>
      <c r="J11" s="325"/>
      <c r="K11" s="322">
        <v>0.41</v>
      </c>
      <c r="L11" s="321">
        <f t="shared" ref="L11:L12" si="1">I11*(1-K11)</f>
        <v>268450.00000000006</v>
      </c>
    </row>
    <row r="12" spans="1:13" s="323" customFormat="1" ht="15" x14ac:dyDescent="0.25">
      <c r="A12" s="239">
        <v>1179</v>
      </c>
      <c r="B12" s="400">
        <v>44018</v>
      </c>
      <c r="C12" s="239" t="s">
        <v>162</v>
      </c>
      <c r="D12" s="239"/>
      <c r="E12" s="239"/>
      <c r="F12" s="239" t="s">
        <v>171</v>
      </c>
      <c r="G12" s="239">
        <v>2</v>
      </c>
      <c r="H12" s="353">
        <v>455000</v>
      </c>
      <c r="I12" s="321">
        <f t="shared" si="0"/>
        <v>910000</v>
      </c>
      <c r="J12" s="325"/>
      <c r="K12" s="322">
        <v>0.41</v>
      </c>
      <c r="L12" s="321">
        <f t="shared" si="1"/>
        <v>536900.00000000012</v>
      </c>
    </row>
    <row r="13" spans="1:13" s="323" customFormat="1" ht="15" x14ac:dyDescent="0.25">
      <c r="A13" s="239">
        <v>604</v>
      </c>
      <c r="B13" s="327">
        <v>44028</v>
      </c>
      <c r="C13" s="239" t="s">
        <v>162</v>
      </c>
      <c r="D13" s="239"/>
      <c r="E13" s="239"/>
      <c r="F13" s="239" t="s">
        <v>203</v>
      </c>
      <c r="G13" s="239">
        <v>1</v>
      </c>
      <c r="H13" s="321">
        <v>550000</v>
      </c>
      <c r="I13" s="321">
        <f t="shared" si="0"/>
        <v>550000</v>
      </c>
      <c r="J13" s="321"/>
      <c r="K13" s="322">
        <v>0.56000000000000005</v>
      </c>
      <c r="L13" s="321">
        <f t="shared" ref="L13" si="2">I13*(1-K13)-J13</f>
        <v>241999.99999999997</v>
      </c>
    </row>
    <row r="14" spans="1:13" s="146" customFormat="1" ht="15" hidden="1" customHeight="1" x14ac:dyDescent="0.25">
      <c r="A14" s="143"/>
      <c r="B14" s="147"/>
      <c r="C14" s="143"/>
      <c r="D14" s="143"/>
      <c r="E14" s="143"/>
      <c r="F14" s="143"/>
      <c r="G14" s="143"/>
      <c r="H14" s="144"/>
      <c r="I14" s="144"/>
      <c r="J14" s="144"/>
      <c r="K14" s="145"/>
      <c r="L14" s="144"/>
    </row>
    <row r="15" spans="1:13" s="146" customFormat="1" ht="15" hidden="1" customHeight="1" x14ac:dyDescent="0.25">
      <c r="A15" s="143"/>
      <c r="B15" s="147"/>
      <c r="C15" s="143"/>
      <c r="D15" s="143"/>
      <c r="E15" s="143"/>
      <c r="F15" s="143"/>
      <c r="G15" s="143"/>
      <c r="H15" s="144"/>
      <c r="I15" s="144"/>
      <c r="J15" s="144"/>
      <c r="K15" s="145"/>
      <c r="L15" s="144"/>
    </row>
    <row r="16" spans="1:13" s="146" customFormat="1" ht="15" hidden="1" customHeight="1" x14ac:dyDescent="0.25">
      <c r="A16" s="259"/>
      <c r="B16" s="262"/>
      <c r="C16" s="259"/>
      <c r="D16" s="259"/>
      <c r="E16" s="259"/>
      <c r="F16" s="165"/>
      <c r="G16" s="165"/>
      <c r="H16" s="156"/>
      <c r="I16" s="156"/>
      <c r="J16" s="540"/>
      <c r="K16" s="157"/>
      <c r="L16" s="156"/>
    </row>
    <row r="17" spans="1:12" s="146" customFormat="1" ht="15" hidden="1" customHeight="1" x14ac:dyDescent="0.25">
      <c r="A17" s="260"/>
      <c r="B17" s="264"/>
      <c r="C17" s="260"/>
      <c r="D17" s="260"/>
      <c r="E17" s="260"/>
      <c r="F17" s="166"/>
      <c r="G17" s="166"/>
      <c r="H17" s="158"/>
      <c r="I17" s="158"/>
      <c r="J17" s="541"/>
      <c r="K17" s="159"/>
      <c r="L17" s="158"/>
    </row>
    <row r="18" spans="1:12" s="146" customFormat="1" ht="15" hidden="1" customHeight="1" x14ac:dyDescent="0.25">
      <c r="A18" s="261"/>
      <c r="B18" s="263"/>
      <c r="C18" s="261"/>
      <c r="D18" s="261"/>
      <c r="E18" s="261"/>
      <c r="F18" s="167"/>
      <c r="G18" s="167"/>
      <c r="H18" s="160"/>
      <c r="I18" s="160"/>
      <c r="J18" s="542"/>
      <c r="K18" s="161"/>
      <c r="L18" s="160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9"/>
      <c r="B20" s="262"/>
      <c r="C20" s="259"/>
      <c r="D20" s="259"/>
      <c r="E20" s="259"/>
      <c r="F20" s="165"/>
      <c r="G20" s="165"/>
      <c r="H20" s="156"/>
      <c r="I20" s="156"/>
      <c r="J20" s="156"/>
      <c r="K20" s="157"/>
      <c r="L20" s="156"/>
    </row>
    <row r="21" spans="1:12" s="146" customFormat="1" ht="15" hidden="1" customHeight="1" x14ac:dyDescent="0.25">
      <c r="A21" s="261"/>
      <c r="B21" s="263"/>
      <c r="C21" s="261"/>
      <c r="D21" s="261"/>
      <c r="E21" s="261"/>
      <c r="F21" s="167"/>
      <c r="G21" s="167"/>
      <c r="H21" s="160"/>
      <c r="I21" s="160"/>
      <c r="J21" s="160"/>
      <c r="K21" s="161"/>
      <c r="L21" s="160"/>
    </row>
    <row r="22" spans="1:12" s="146" customFormat="1" ht="15" hidden="1" customHeight="1" x14ac:dyDescent="0.25">
      <c r="A22" s="259"/>
      <c r="B22" s="262"/>
      <c r="C22" s="259"/>
      <c r="D22" s="259"/>
      <c r="E22" s="259"/>
      <c r="F22" s="165"/>
      <c r="G22" s="165"/>
      <c r="H22" s="156"/>
      <c r="I22" s="156"/>
      <c r="J22" s="156"/>
      <c r="K22" s="157"/>
      <c r="L22" s="156"/>
    </row>
    <row r="23" spans="1:12" s="146" customFormat="1" ht="15" hidden="1" customHeight="1" x14ac:dyDescent="0.25">
      <c r="A23" s="261"/>
      <c r="B23" s="263"/>
      <c r="C23" s="261"/>
      <c r="D23" s="261"/>
      <c r="E23" s="261"/>
      <c r="F23" s="167"/>
      <c r="G23" s="167"/>
      <c r="H23" s="160"/>
      <c r="I23" s="160"/>
      <c r="J23" s="160"/>
      <c r="K23" s="161"/>
      <c r="L23" s="160"/>
    </row>
    <row r="24" spans="1:12" s="146" customFormat="1" ht="15" hidden="1" customHeight="1" x14ac:dyDescent="0.25">
      <c r="A24" s="163"/>
      <c r="B24" s="164"/>
      <c r="C24" s="163"/>
      <c r="D24" s="163"/>
      <c r="E24" s="163"/>
      <c r="F24" s="163"/>
      <c r="G24" s="163"/>
      <c r="H24" s="162"/>
      <c r="I24" s="162"/>
      <c r="J24" s="162"/>
      <c r="K24" s="208"/>
      <c r="L24" s="162"/>
    </row>
    <row r="25" spans="1:12" s="146" customFormat="1" ht="15" hidden="1" customHeight="1" x14ac:dyDescent="0.25">
      <c r="A25" s="163"/>
      <c r="B25" s="164"/>
      <c r="C25" s="163"/>
      <c r="D25" s="163"/>
      <c r="E25" s="163"/>
      <c r="F25" s="163"/>
      <c r="G25" s="163"/>
      <c r="H25" s="162"/>
      <c r="I25" s="162"/>
      <c r="J25" s="162"/>
      <c r="K25" s="208"/>
      <c r="L25" s="162"/>
    </row>
    <row r="26" spans="1:12" s="146" customFormat="1" ht="15" hidden="1" customHeight="1" x14ac:dyDescent="0.25">
      <c r="A26" s="163"/>
      <c r="B26" s="164"/>
      <c r="C26" s="163"/>
      <c r="D26" s="163"/>
      <c r="E26" s="163"/>
      <c r="F26" s="163"/>
      <c r="G26" s="163"/>
      <c r="H26" s="162"/>
      <c r="I26" s="162"/>
      <c r="J26" s="162"/>
      <c r="K26" s="208"/>
      <c r="L26" s="162"/>
    </row>
    <row r="27" spans="1:12" s="146" customFormat="1" ht="15" hidden="1" customHeight="1" x14ac:dyDescent="0.25">
      <c r="A27" s="163"/>
      <c r="B27" s="164"/>
      <c r="C27" s="163"/>
      <c r="D27" s="163"/>
      <c r="E27" s="163"/>
      <c r="F27" s="163"/>
      <c r="G27" s="163"/>
      <c r="H27" s="162"/>
      <c r="I27" s="162"/>
      <c r="J27" s="162"/>
      <c r="K27" s="208"/>
      <c r="L27" s="162"/>
    </row>
    <row r="28" spans="1:12" s="323" customFormat="1" ht="15" x14ac:dyDescent="0.25">
      <c r="A28" s="467">
        <v>607</v>
      </c>
      <c r="B28" s="470">
        <v>44029</v>
      </c>
      <c r="C28" s="467" t="s">
        <v>162</v>
      </c>
      <c r="D28" s="467" t="s">
        <v>163</v>
      </c>
      <c r="E28" s="467" t="s">
        <v>188</v>
      </c>
      <c r="F28" s="425" t="s">
        <v>168</v>
      </c>
      <c r="G28" s="425">
        <v>8</v>
      </c>
      <c r="H28" s="367">
        <v>465000</v>
      </c>
      <c r="I28" s="367">
        <f t="shared" ref="I28:I30" si="3">G28*H28</f>
        <v>3720000</v>
      </c>
      <c r="J28" s="367"/>
      <c r="K28" s="369">
        <v>0.56000000000000005</v>
      </c>
      <c r="L28" s="367">
        <f t="shared" ref="L28:L30" si="4">I28*(1-K28)-J28</f>
        <v>1636799.9999999998</v>
      </c>
    </row>
    <row r="29" spans="1:12" s="323" customFormat="1" ht="14.45" customHeight="1" x14ac:dyDescent="0.25">
      <c r="A29" s="468"/>
      <c r="B29" s="471"/>
      <c r="C29" s="468"/>
      <c r="D29" s="468"/>
      <c r="E29" s="468"/>
      <c r="F29" s="426" t="s">
        <v>164</v>
      </c>
      <c r="G29" s="426">
        <v>2</v>
      </c>
      <c r="H29" s="371">
        <v>485000</v>
      </c>
      <c r="I29" s="371">
        <f t="shared" si="3"/>
        <v>970000</v>
      </c>
      <c r="J29" s="371"/>
      <c r="K29" s="372">
        <v>0.56000000000000005</v>
      </c>
      <c r="L29" s="371">
        <f t="shared" si="4"/>
        <v>426799.99999999994</v>
      </c>
    </row>
    <row r="30" spans="1:12" s="323" customFormat="1" ht="14.45" customHeight="1" x14ac:dyDescent="0.25">
      <c r="A30" s="469"/>
      <c r="B30" s="472"/>
      <c r="C30" s="469"/>
      <c r="D30" s="469"/>
      <c r="E30" s="469"/>
      <c r="F30" s="427" t="s">
        <v>176</v>
      </c>
      <c r="G30" s="427">
        <v>6</v>
      </c>
      <c r="H30" s="374">
        <v>455000</v>
      </c>
      <c r="I30" s="374">
        <f t="shared" si="3"/>
        <v>2730000</v>
      </c>
      <c r="J30" s="374"/>
      <c r="K30" s="376">
        <v>0.56000000000000005</v>
      </c>
      <c r="L30" s="374">
        <f t="shared" si="4"/>
        <v>1201199.9999999998</v>
      </c>
    </row>
    <row r="31" spans="1:12" s="209" customFormat="1" x14ac:dyDescent="0.25">
      <c r="A31" s="532" t="s">
        <v>36</v>
      </c>
      <c r="B31" s="533"/>
      <c r="C31" s="533"/>
      <c r="D31" s="533"/>
      <c r="E31" s="533"/>
      <c r="F31" s="533"/>
      <c r="G31" s="533"/>
      <c r="H31" s="534"/>
      <c r="I31" s="210">
        <f>SUM(I8:I30)</f>
        <v>10995000</v>
      </c>
      <c r="J31" s="211"/>
      <c r="K31" s="211"/>
      <c r="L31" s="210">
        <f>SUM(L8:L30)</f>
        <v>5291550</v>
      </c>
    </row>
    <row r="32" spans="1:12" s="217" customFormat="1" x14ac:dyDescent="0.25">
      <c r="A32" s="215"/>
      <c r="B32" s="215"/>
      <c r="C32" s="215"/>
      <c r="D32" s="215"/>
      <c r="E32" s="215"/>
      <c r="F32" s="215"/>
      <c r="G32" s="215"/>
      <c r="H32" s="215"/>
      <c r="I32" s="216"/>
      <c r="L32" s="216"/>
    </row>
    <row r="33" spans="1:12" x14ac:dyDescent="0.25">
      <c r="A33" s="537" t="s">
        <v>152</v>
      </c>
      <c r="B33" s="537"/>
      <c r="C33" s="537"/>
      <c r="D33" s="537"/>
      <c r="E33" s="537"/>
      <c r="F33" s="537"/>
      <c r="G33" s="537"/>
      <c r="H33" s="537"/>
      <c r="I33" s="537"/>
      <c r="J33" s="537"/>
      <c r="K33" s="537"/>
      <c r="L33" s="537"/>
    </row>
    <row r="34" spans="1:12" s="142" customFormat="1" ht="42" customHeight="1" x14ac:dyDescent="0.25">
      <c r="A34" s="529" t="s">
        <v>77</v>
      </c>
      <c r="B34" s="530" t="s">
        <v>27</v>
      </c>
      <c r="C34" s="529" t="s">
        <v>28</v>
      </c>
      <c r="D34" s="529" t="s">
        <v>40</v>
      </c>
      <c r="E34" s="529"/>
      <c r="F34" s="531" t="s">
        <v>29</v>
      </c>
      <c r="G34" s="531"/>
      <c r="H34" s="531"/>
      <c r="I34" s="531"/>
      <c r="J34" s="531"/>
      <c r="K34" s="531"/>
      <c r="L34" s="531"/>
    </row>
    <row r="35" spans="1:12" s="142" customFormat="1" ht="38.25" customHeight="1" x14ac:dyDescent="0.25">
      <c r="A35" s="529"/>
      <c r="B35" s="530"/>
      <c r="C35" s="529"/>
      <c r="D35" s="529" t="s">
        <v>41</v>
      </c>
      <c r="E35" s="529" t="s">
        <v>42</v>
      </c>
      <c r="F35" s="529" t="s">
        <v>31</v>
      </c>
      <c r="G35" s="529" t="s">
        <v>32</v>
      </c>
      <c r="H35" s="535" t="s">
        <v>33</v>
      </c>
      <c r="I35" s="535" t="s">
        <v>43</v>
      </c>
      <c r="J35" s="538" t="s">
        <v>35</v>
      </c>
      <c r="K35" s="538"/>
      <c r="L35" s="535" t="s">
        <v>44</v>
      </c>
    </row>
    <row r="36" spans="1:12" s="142" customFormat="1" ht="12.75" x14ac:dyDescent="0.25">
      <c r="A36" s="529"/>
      <c r="B36" s="530"/>
      <c r="C36" s="529"/>
      <c r="D36" s="529"/>
      <c r="E36" s="529"/>
      <c r="F36" s="529"/>
      <c r="G36" s="529"/>
      <c r="H36" s="535"/>
      <c r="I36" s="535"/>
      <c r="J36" s="309" t="s">
        <v>85</v>
      </c>
      <c r="K36" s="155" t="s">
        <v>48</v>
      </c>
      <c r="L36" s="535"/>
    </row>
    <row r="37" spans="1:12" s="323" customFormat="1" ht="15" x14ac:dyDescent="0.25">
      <c r="A37" s="239">
        <v>1188</v>
      </c>
      <c r="B37" s="400">
        <v>44021</v>
      </c>
      <c r="C37" s="239" t="s">
        <v>194</v>
      </c>
      <c r="D37" s="326" t="s">
        <v>193</v>
      </c>
      <c r="E37" s="239"/>
      <c r="F37" s="239" t="s">
        <v>171</v>
      </c>
      <c r="G37" s="239">
        <v>1</v>
      </c>
      <c r="H37" s="321">
        <v>455000</v>
      </c>
      <c r="I37" s="321">
        <f>G37*H37</f>
        <v>455000</v>
      </c>
      <c r="J37" s="321"/>
      <c r="K37" s="322">
        <v>0.15</v>
      </c>
      <c r="L37" s="321">
        <f>I37*(1-K37)</f>
        <v>386750</v>
      </c>
    </row>
    <row r="38" spans="1:12" s="323" customFormat="1" ht="15" x14ac:dyDescent="0.25">
      <c r="A38" s="239">
        <v>605</v>
      </c>
      <c r="B38" s="327">
        <v>44028</v>
      </c>
      <c r="C38" s="239" t="s">
        <v>174</v>
      </c>
      <c r="D38" s="239" t="s">
        <v>194</v>
      </c>
      <c r="E38" s="239"/>
      <c r="F38" s="239" t="s">
        <v>176</v>
      </c>
      <c r="G38" s="239">
        <v>1</v>
      </c>
      <c r="H38" s="321">
        <v>455000</v>
      </c>
      <c r="I38" s="321">
        <f>G38*H38</f>
        <v>455000</v>
      </c>
      <c r="J38" s="321"/>
      <c r="K38" s="322">
        <v>0.41</v>
      </c>
      <c r="L38" s="321">
        <f>I38*(1-K38)-J38</f>
        <v>268450.00000000006</v>
      </c>
    </row>
    <row r="39" spans="1:12" s="209" customFormat="1" x14ac:dyDescent="0.25">
      <c r="A39" s="532" t="s">
        <v>36</v>
      </c>
      <c r="B39" s="533"/>
      <c r="C39" s="533"/>
      <c r="D39" s="533"/>
      <c r="E39" s="533"/>
      <c r="F39" s="533"/>
      <c r="G39" s="533"/>
      <c r="H39" s="534"/>
      <c r="I39" s="210">
        <f>SUM(I37:I38)</f>
        <v>910000</v>
      </c>
      <c r="J39" s="211"/>
      <c r="K39" s="211"/>
      <c r="L39" s="210">
        <f>SUM(L37:L38)</f>
        <v>655200</v>
      </c>
    </row>
    <row r="40" spans="1:12" s="209" customFormat="1" x14ac:dyDescent="0.25">
      <c r="A40" s="451"/>
      <c r="B40" s="451"/>
      <c r="C40" s="451"/>
      <c r="D40" s="451"/>
      <c r="E40" s="451"/>
      <c r="F40" s="451"/>
      <c r="G40" s="451"/>
      <c r="H40" s="451"/>
      <c r="I40" s="216"/>
      <c r="J40" s="217"/>
      <c r="K40" s="217"/>
      <c r="L40" s="216"/>
    </row>
    <row r="41" spans="1:12" s="209" customFormat="1" x14ac:dyDescent="0.25">
      <c r="A41" s="451"/>
      <c r="B41" s="451"/>
      <c r="C41" s="451"/>
      <c r="D41" s="451"/>
      <c r="E41" s="451"/>
      <c r="F41" s="451"/>
      <c r="G41" s="451"/>
      <c r="H41" s="451"/>
      <c r="I41" s="216"/>
      <c r="J41" s="217"/>
      <c r="K41" s="217"/>
      <c r="L41" s="216"/>
    </row>
    <row r="42" spans="1:12" s="209" customFormat="1" x14ac:dyDescent="0.25">
      <c r="A42" s="451"/>
      <c r="B42" s="451"/>
      <c r="C42" s="451"/>
      <c r="D42" s="451"/>
      <c r="E42" s="451"/>
      <c r="F42" s="451"/>
      <c r="G42" s="451"/>
      <c r="H42" s="451"/>
      <c r="I42" s="216"/>
      <c r="J42" s="217"/>
      <c r="K42" s="217"/>
      <c r="L42" s="216"/>
    </row>
    <row r="43" spans="1:12" s="209" customFormat="1" x14ac:dyDescent="0.25">
      <c r="A43" s="451"/>
      <c r="B43" s="451"/>
      <c r="C43" s="451"/>
      <c r="D43" s="451"/>
      <c r="E43" s="451"/>
      <c r="F43" s="451"/>
      <c r="G43" s="451"/>
      <c r="H43" s="451"/>
      <c r="I43" s="216"/>
      <c r="J43" s="217"/>
      <c r="K43" s="217"/>
      <c r="L43" s="216"/>
    </row>
    <row r="44" spans="1:12" s="217" customFormat="1" x14ac:dyDescent="0.25">
      <c r="A44" s="258"/>
      <c r="B44" s="258"/>
      <c r="C44" s="258"/>
      <c r="D44" s="258"/>
      <c r="E44" s="258"/>
      <c r="F44" s="258"/>
      <c r="G44" s="258"/>
      <c r="H44" s="258"/>
      <c r="I44" s="216"/>
      <c r="L44" s="216"/>
    </row>
    <row r="45" spans="1:12" x14ac:dyDescent="0.25">
      <c r="A45" s="537" t="s">
        <v>145</v>
      </c>
      <c r="B45" s="537"/>
      <c r="C45" s="537"/>
      <c r="D45" s="537"/>
      <c r="E45" s="537"/>
      <c r="F45" s="537"/>
      <c r="G45" s="537"/>
      <c r="H45" s="537"/>
      <c r="I45" s="537"/>
      <c r="J45" s="537"/>
      <c r="K45" s="537"/>
      <c r="L45" s="537"/>
    </row>
    <row r="46" spans="1:12" s="142" customFormat="1" ht="42" customHeight="1" x14ac:dyDescent="0.25">
      <c r="A46" s="529" t="s">
        <v>77</v>
      </c>
      <c r="B46" s="546" t="s">
        <v>27</v>
      </c>
      <c r="C46" s="529" t="s">
        <v>28</v>
      </c>
      <c r="D46" s="529" t="s">
        <v>40</v>
      </c>
      <c r="E46" s="529"/>
      <c r="F46" s="531" t="s">
        <v>29</v>
      </c>
      <c r="G46" s="531"/>
      <c r="H46" s="531"/>
      <c r="I46" s="531"/>
      <c r="J46" s="531"/>
      <c r="K46" s="531"/>
      <c r="L46" s="531"/>
    </row>
    <row r="47" spans="1:12" s="142" customFormat="1" ht="38.25" customHeight="1" x14ac:dyDescent="0.25">
      <c r="A47" s="529"/>
      <c r="B47" s="546"/>
      <c r="C47" s="529"/>
      <c r="D47" s="529" t="s">
        <v>41</v>
      </c>
      <c r="E47" s="529" t="s">
        <v>42</v>
      </c>
      <c r="F47" s="529" t="s">
        <v>31</v>
      </c>
      <c r="G47" s="529" t="s">
        <v>32</v>
      </c>
      <c r="H47" s="535" t="s">
        <v>33</v>
      </c>
      <c r="I47" s="535" t="s">
        <v>43</v>
      </c>
      <c r="J47" s="538" t="s">
        <v>35</v>
      </c>
      <c r="K47" s="538"/>
      <c r="L47" s="535" t="s">
        <v>44</v>
      </c>
    </row>
    <row r="48" spans="1:12" s="142" customFormat="1" ht="12.75" x14ac:dyDescent="0.25">
      <c r="A48" s="529"/>
      <c r="B48" s="546"/>
      <c r="C48" s="529"/>
      <c r="D48" s="529"/>
      <c r="E48" s="529"/>
      <c r="F48" s="529"/>
      <c r="G48" s="529"/>
      <c r="H48" s="535"/>
      <c r="I48" s="535"/>
      <c r="J48" s="351" t="s">
        <v>85</v>
      </c>
      <c r="K48" s="155" t="s">
        <v>48</v>
      </c>
      <c r="L48" s="535"/>
    </row>
    <row r="49" spans="1:13" s="323" customFormat="1" ht="15" x14ac:dyDescent="0.25">
      <c r="A49" s="239">
        <v>1175</v>
      </c>
      <c r="B49" s="400">
        <v>44013</v>
      </c>
      <c r="C49" s="239" t="s">
        <v>162</v>
      </c>
      <c r="D49" s="239" t="s">
        <v>166</v>
      </c>
      <c r="E49" s="239" t="s">
        <v>177</v>
      </c>
      <c r="F49" s="239" t="s">
        <v>167</v>
      </c>
      <c r="G49" s="239">
        <v>1</v>
      </c>
      <c r="H49" s="321">
        <v>225000</v>
      </c>
      <c r="I49" s="321">
        <f>G49*H49</f>
        <v>225000</v>
      </c>
      <c r="J49" s="321">
        <v>5000</v>
      </c>
      <c r="K49" s="322"/>
      <c r="L49" s="321">
        <f>I49-J49</f>
        <v>220000</v>
      </c>
    </row>
    <row r="50" spans="1:13" s="323" customFormat="1" ht="15" x14ac:dyDescent="0.25">
      <c r="A50" s="429">
        <v>1190</v>
      </c>
      <c r="B50" s="431">
        <v>44020</v>
      </c>
      <c r="C50" s="429" t="s">
        <v>162</v>
      </c>
      <c r="D50" s="429" t="s">
        <v>166</v>
      </c>
      <c r="E50" s="433"/>
      <c r="F50" s="429" t="s">
        <v>167</v>
      </c>
      <c r="G50" s="429">
        <v>1</v>
      </c>
      <c r="H50" s="401">
        <v>225000</v>
      </c>
      <c r="I50" s="401">
        <f>G50*H50</f>
        <v>225000</v>
      </c>
      <c r="J50" s="401"/>
      <c r="K50" s="402">
        <v>0</v>
      </c>
      <c r="L50" s="401">
        <f>I50*(1-K50)</f>
        <v>225000</v>
      </c>
    </row>
    <row r="51" spans="1:13" s="217" customFormat="1" x14ac:dyDescent="0.25">
      <c r="A51" s="434"/>
      <c r="B51" s="364"/>
      <c r="C51" s="211"/>
      <c r="D51" s="143"/>
      <c r="E51" s="143"/>
      <c r="F51" s="355"/>
      <c r="G51" s="355"/>
      <c r="H51" s="356"/>
      <c r="I51" s="356"/>
      <c r="J51" s="356"/>
      <c r="K51" s="357"/>
      <c r="L51" s="363">
        <f>SUM(L49:L50)</f>
        <v>445000</v>
      </c>
    </row>
    <row r="52" spans="1:13" s="217" customFormat="1" x14ac:dyDescent="0.25">
      <c r="A52" s="352"/>
      <c r="B52" s="359"/>
      <c r="D52" s="360"/>
      <c r="E52" s="360"/>
      <c r="F52" s="361"/>
      <c r="G52" s="361"/>
      <c r="H52" s="358"/>
      <c r="I52" s="358"/>
      <c r="J52" s="358"/>
      <c r="K52" s="362"/>
      <c r="L52" s="358"/>
    </row>
    <row r="53" spans="1:13" s="217" customFormat="1" x14ac:dyDescent="0.25">
      <c r="A53" s="537" t="s">
        <v>137</v>
      </c>
      <c r="B53" s="537"/>
      <c r="C53" s="537"/>
      <c r="D53" s="308"/>
      <c r="E53" s="308"/>
      <c r="F53" s="308"/>
      <c r="G53" s="308"/>
      <c r="H53" s="308"/>
      <c r="I53" s="216"/>
      <c r="L53" s="216"/>
    </row>
    <row r="54" spans="1:13" s="217" customFormat="1" x14ac:dyDescent="0.25">
      <c r="A54" s="308"/>
      <c r="B54" s="308"/>
      <c r="C54" s="308"/>
      <c r="D54" s="544" t="s">
        <v>138</v>
      </c>
      <c r="E54" s="544"/>
      <c r="F54" s="544"/>
      <c r="G54" s="544"/>
      <c r="H54" s="544"/>
      <c r="I54" s="544"/>
      <c r="J54" s="545" t="s">
        <v>50</v>
      </c>
      <c r="K54" s="545"/>
      <c r="L54" s="216"/>
    </row>
    <row r="55" spans="1:13" s="217" customFormat="1" x14ac:dyDescent="0.25">
      <c r="A55" s="308"/>
      <c r="B55" s="308"/>
      <c r="C55" s="308"/>
      <c r="D55" s="543" t="s">
        <v>154</v>
      </c>
      <c r="E55" s="543"/>
      <c r="F55" s="543"/>
      <c r="G55" s="543"/>
      <c r="H55" s="543"/>
      <c r="I55" s="543"/>
      <c r="J55" s="547">
        <f>8611127-5000000</f>
        <v>3611127</v>
      </c>
      <c r="K55" s="547"/>
      <c r="L55" s="216"/>
    </row>
    <row r="56" spans="1:13" s="217" customFormat="1" x14ac:dyDescent="0.25">
      <c r="A56" s="308"/>
      <c r="B56" s="308"/>
      <c r="C56" s="308"/>
      <c r="D56" s="543" t="s">
        <v>155</v>
      </c>
      <c r="E56" s="543"/>
      <c r="F56" s="543"/>
      <c r="G56" s="543"/>
      <c r="H56" s="543"/>
      <c r="I56" s="543"/>
      <c r="J56" s="547">
        <f>L31</f>
        <v>5291550</v>
      </c>
      <c r="K56" s="547"/>
      <c r="L56" s="216"/>
    </row>
    <row r="57" spans="1:13" s="217" customFormat="1" x14ac:dyDescent="0.25">
      <c r="A57" s="258"/>
      <c r="B57" s="258"/>
      <c r="C57" s="258"/>
      <c r="D57" s="543" t="s">
        <v>156</v>
      </c>
      <c r="E57" s="543"/>
      <c r="F57" s="543"/>
      <c r="G57" s="543"/>
      <c r="H57" s="543"/>
      <c r="I57" s="543"/>
      <c r="J57" s="547">
        <f>L39</f>
        <v>655200</v>
      </c>
      <c r="K57" s="547"/>
      <c r="L57" s="216"/>
    </row>
    <row r="58" spans="1:13" s="217" customFormat="1" x14ac:dyDescent="0.25">
      <c r="A58" s="308"/>
      <c r="B58" s="308"/>
      <c r="C58" s="308"/>
      <c r="D58" s="524" t="s">
        <v>153</v>
      </c>
      <c r="E58" s="525"/>
      <c r="F58" s="525"/>
      <c r="G58" s="525"/>
      <c r="H58" s="525"/>
      <c r="I58" s="526"/>
      <c r="J58" s="527">
        <f>'Bảng lương'!L17</f>
        <v>3751923.076923077</v>
      </c>
      <c r="K58" s="528"/>
      <c r="L58" s="216"/>
    </row>
    <row r="59" spans="1:13" s="217" customFormat="1" x14ac:dyDescent="0.25">
      <c r="A59" s="432"/>
      <c r="B59" s="432"/>
      <c r="C59" s="432"/>
      <c r="D59" s="524" t="s">
        <v>220</v>
      </c>
      <c r="E59" s="525"/>
      <c r="F59" s="525"/>
      <c r="G59" s="525"/>
      <c r="H59" s="525"/>
      <c r="I59" s="526"/>
      <c r="J59" s="527">
        <v>4064000</v>
      </c>
      <c r="K59" s="528"/>
      <c r="L59" s="216"/>
    </row>
    <row r="60" spans="1:13" s="217" customFormat="1" x14ac:dyDescent="0.25">
      <c r="A60" s="308"/>
      <c r="B60" s="308"/>
      <c r="C60" s="308"/>
      <c r="D60" s="524" t="s">
        <v>146</v>
      </c>
      <c r="E60" s="525"/>
      <c r="F60" s="525"/>
      <c r="G60" s="525"/>
      <c r="H60" s="525"/>
      <c r="I60" s="526"/>
      <c r="J60" s="527">
        <f>L51</f>
        <v>445000</v>
      </c>
      <c r="K60" s="528"/>
      <c r="L60" s="350"/>
    </row>
    <row r="61" spans="1:13" s="217" customFormat="1" x14ac:dyDescent="0.25">
      <c r="A61" s="258"/>
      <c r="B61" s="258"/>
      <c r="C61" s="258"/>
      <c r="D61" s="543" t="s">
        <v>139</v>
      </c>
      <c r="E61" s="543"/>
      <c r="F61" s="543"/>
      <c r="G61" s="543"/>
      <c r="H61" s="543"/>
      <c r="I61" s="543"/>
      <c r="J61" s="547">
        <f>J55+J56+J57+J60-J58-J59</f>
        <v>2186953.923076923</v>
      </c>
      <c r="K61" s="547"/>
      <c r="L61" s="450">
        <f>J61+2500000</f>
        <v>4686953.923076923</v>
      </c>
      <c r="M61" s="450"/>
    </row>
    <row r="62" spans="1:13" s="217" customFormat="1" x14ac:dyDescent="0.25">
      <c r="A62" s="258"/>
      <c r="B62" s="258"/>
      <c r="C62" s="258"/>
      <c r="D62" s="258"/>
      <c r="E62" s="258"/>
      <c r="F62" s="258"/>
      <c r="G62" s="258"/>
      <c r="H62" s="258"/>
      <c r="I62" s="216"/>
      <c r="L62" s="348"/>
    </row>
    <row r="63" spans="1:13" s="217" customFormat="1" x14ac:dyDescent="0.25">
      <c r="A63" s="215"/>
      <c r="B63" s="215"/>
      <c r="C63" s="215"/>
      <c r="D63" s="215"/>
      <c r="E63" s="215"/>
      <c r="F63" s="215"/>
      <c r="G63" s="215"/>
      <c r="H63" s="215"/>
      <c r="I63" s="216"/>
      <c r="L63" s="216"/>
    </row>
    <row r="64" spans="1:13" x14ac:dyDescent="0.25">
      <c r="A64" s="95"/>
      <c r="B64" s="537" t="s">
        <v>111</v>
      </c>
      <c r="C64" s="537"/>
      <c r="D64" s="537"/>
      <c r="E64" s="95"/>
      <c r="F64" s="95"/>
      <c r="G64" s="95"/>
      <c r="H64" s="95"/>
      <c r="I64" s="537" t="s">
        <v>116</v>
      </c>
      <c r="J64" s="537"/>
    </row>
    <row r="65" spans="1:9" x14ac:dyDescent="0.25">
      <c r="A65" s="95"/>
      <c r="B65" s="95"/>
      <c r="C65" s="95"/>
      <c r="D65" s="95"/>
      <c r="E65" s="95"/>
      <c r="F65" s="95"/>
      <c r="G65" s="95"/>
      <c r="H65" s="95"/>
      <c r="I65" s="212"/>
    </row>
    <row r="66" spans="1:9" x14ac:dyDescent="0.25">
      <c r="A66" s="95"/>
      <c r="B66" s="95"/>
      <c r="C66" s="95"/>
      <c r="D66" s="95"/>
      <c r="E66" s="95"/>
      <c r="F66" s="95"/>
      <c r="G66" s="95"/>
      <c r="H66" s="95"/>
      <c r="I66" s="212"/>
    </row>
    <row r="67" spans="1:9" x14ac:dyDescent="0.25">
      <c r="A67" s="95"/>
      <c r="B67" s="95"/>
      <c r="C67" s="95"/>
      <c r="D67" s="95"/>
      <c r="E67" s="95"/>
      <c r="F67" s="95"/>
      <c r="G67" s="95"/>
      <c r="H67" s="95"/>
      <c r="I67" s="212"/>
    </row>
    <row r="68" spans="1:9" x14ac:dyDescent="0.25">
      <c r="A68" s="95"/>
      <c r="B68" s="95"/>
      <c r="C68" s="95"/>
      <c r="D68" s="95"/>
      <c r="E68" s="95"/>
      <c r="F68" s="95"/>
      <c r="G68" s="95"/>
      <c r="H68" s="95"/>
      <c r="I68" s="212"/>
    </row>
    <row r="69" spans="1:9" x14ac:dyDescent="0.25">
      <c r="A69" s="95"/>
      <c r="B69" s="95"/>
      <c r="C69" s="95"/>
      <c r="D69" s="95"/>
      <c r="E69" s="95"/>
      <c r="F69" s="95"/>
      <c r="G69" s="95"/>
      <c r="H69" s="95"/>
      <c r="I69" s="212"/>
    </row>
    <row r="70" spans="1:9" x14ac:dyDescent="0.25">
      <c r="A70" s="95"/>
      <c r="B70" s="97"/>
      <c r="C70" s="95"/>
      <c r="D70" s="95"/>
      <c r="E70" s="95"/>
      <c r="F70" s="95"/>
      <c r="G70" s="95"/>
      <c r="H70" s="95"/>
      <c r="I70" s="212"/>
    </row>
    <row r="71" spans="1:9" x14ac:dyDescent="0.25">
      <c r="A71" s="99"/>
      <c r="B71" s="99"/>
      <c r="C71" s="99"/>
      <c r="D71" s="99"/>
      <c r="E71" s="99"/>
      <c r="F71" s="99"/>
      <c r="G71" s="99"/>
      <c r="H71" s="99"/>
      <c r="I71" s="213"/>
    </row>
    <row r="72" spans="1:9" x14ac:dyDescent="0.25">
      <c r="A72" s="539"/>
      <c r="B72" s="539"/>
      <c r="E72" s="39"/>
      <c r="F72" s="39"/>
      <c r="G72" s="39"/>
      <c r="H72" s="39"/>
    </row>
    <row r="74" spans="1:9" x14ac:dyDescent="0.25">
      <c r="H74" s="214"/>
    </row>
    <row r="76" spans="1:9" x14ac:dyDescent="0.25">
      <c r="A76" s="539"/>
      <c r="B76" s="539"/>
      <c r="E76" s="39"/>
      <c r="F76" s="39"/>
      <c r="G76" s="39"/>
      <c r="H76" s="39"/>
    </row>
  </sheetData>
  <mergeCells count="77">
    <mergeCell ref="I35:I36"/>
    <mergeCell ref="J35:K35"/>
    <mergeCell ref="D57:I57"/>
    <mergeCell ref="D61:I61"/>
    <mergeCell ref="D58:I58"/>
    <mergeCell ref="D60:I60"/>
    <mergeCell ref="J55:K55"/>
    <mergeCell ref="J56:K56"/>
    <mergeCell ref="J57:K57"/>
    <mergeCell ref="J61:K61"/>
    <mergeCell ref="J58:K58"/>
    <mergeCell ref="J60:K60"/>
    <mergeCell ref="D46:E46"/>
    <mergeCell ref="F46:L46"/>
    <mergeCell ref="D47:D48"/>
    <mergeCell ref="E47:E48"/>
    <mergeCell ref="D55:I55"/>
    <mergeCell ref="D56:I56"/>
    <mergeCell ref="A45:L45"/>
    <mergeCell ref="J47:K47"/>
    <mergeCell ref="L47:L48"/>
    <mergeCell ref="A53:C53"/>
    <mergeCell ref="D54:I54"/>
    <mergeCell ref="J54:K54"/>
    <mergeCell ref="A46:A48"/>
    <mergeCell ref="B46:B48"/>
    <mergeCell ref="C46:C48"/>
    <mergeCell ref="F47:F48"/>
    <mergeCell ref="G47:G48"/>
    <mergeCell ref="H47:H48"/>
    <mergeCell ref="I47:I48"/>
    <mergeCell ref="A76:B76"/>
    <mergeCell ref="D5:E5"/>
    <mergeCell ref="F5:L5"/>
    <mergeCell ref="A5:A7"/>
    <mergeCell ref="B5:B7"/>
    <mergeCell ref="C5:C7"/>
    <mergeCell ref="J16:J18"/>
    <mergeCell ref="F35:F36"/>
    <mergeCell ref="G35:G36"/>
    <mergeCell ref="H35:H36"/>
    <mergeCell ref="B64:D64"/>
    <mergeCell ref="I64:J64"/>
    <mergeCell ref="A31:H31"/>
    <mergeCell ref="A72:B72"/>
    <mergeCell ref="A33:L33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A9:A10"/>
    <mergeCell ref="B9:B10"/>
    <mergeCell ref="C9:C10"/>
    <mergeCell ref="D9:D10"/>
    <mergeCell ref="E9:E10"/>
    <mergeCell ref="D59:I59"/>
    <mergeCell ref="J59:K59"/>
    <mergeCell ref="A28:A30"/>
    <mergeCell ref="B28:B30"/>
    <mergeCell ref="C28:C30"/>
    <mergeCell ref="D28:D30"/>
    <mergeCell ref="E28:E30"/>
    <mergeCell ref="A34:A36"/>
    <mergeCell ref="B34:B36"/>
    <mergeCell ref="C34:C36"/>
    <mergeCell ref="D34:E34"/>
    <mergeCell ref="F34:L34"/>
    <mergeCell ref="D35:D36"/>
    <mergeCell ref="E35:E36"/>
    <mergeCell ref="A39:H39"/>
    <mergeCell ref="L35:L36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7" zoomScale="130" zoomScaleNormal="130" workbookViewId="0">
      <selection activeCell="AI17" sqref="AI17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66" t="s">
        <v>20</v>
      </c>
      <c r="AA1" s="567"/>
      <c r="AB1" s="567"/>
      <c r="AC1" s="567"/>
      <c r="AD1" s="567"/>
      <c r="AE1" s="567"/>
      <c r="AF1" s="567"/>
      <c r="AG1" s="568"/>
    </row>
    <row r="2" spans="1:40" x14ac:dyDescent="0.25">
      <c r="A2" s="173" t="s">
        <v>2</v>
      </c>
      <c r="B2" s="173"/>
      <c r="C2" s="174"/>
      <c r="D2" s="174"/>
      <c r="E2" s="174"/>
      <c r="Z2" s="549" t="s">
        <v>88</v>
      </c>
      <c r="AA2" s="550"/>
      <c r="AB2" s="550"/>
      <c r="AC2" s="550"/>
      <c r="AD2" s="550"/>
      <c r="AE2" s="551"/>
      <c r="AF2" s="552" t="s">
        <v>89</v>
      </c>
      <c r="AG2" s="553"/>
    </row>
    <row r="3" spans="1:40" x14ac:dyDescent="0.25">
      <c r="A3" s="173" t="s">
        <v>90</v>
      </c>
      <c r="B3" s="86"/>
      <c r="C3" s="86"/>
      <c r="D3" s="86"/>
      <c r="E3" s="86"/>
      <c r="Z3" s="549" t="s">
        <v>91</v>
      </c>
      <c r="AA3" s="550"/>
      <c r="AB3" s="550"/>
      <c r="AC3" s="550"/>
      <c r="AD3" s="550"/>
      <c r="AE3" s="551"/>
      <c r="AF3" s="552" t="s">
        <v>92</v>
      </c>
      <c r="AG3" s="553"/>
    </row>
    <row r="4" spans="1:40" x14ac:dyDescent="0.25">
      <c r="A4" s="173" t="s">
        <v>93</v>
      </c>
      <c r="B4" s="86"/>
      <c r="C4" s="86"/>
      <c r="D4" s="86"/>
      <c r="E4" s="86"/>
      <c r="T4" s="171" t="s">
        <v>49</v>
      </c>
      <c r="Z4" s="549" t="s">
        <v>94</v>
      </c>
      <c r="AA4" s="550"/>
      <c r="AB4" s="550"/>
      <c r="AC4" s="550"/>
      <c r="AD4" s="550"/>
      <c r="AE4" s="551"/>
      <c r="AF4" s="552" t="s">
        <v>95</v>
      </c>
      <c r="AG4" s="553"/>
    </row>
    <row r="5" spans="1:40" x14ac:dyDescent="0.25">
      <c r="A5" s="173" t="s">
        <v>96</v>
      </c>
      <c r="B5" s="86"/>
      <c r="C5" s="86"/>
      <c r="D5" s="86"/>
      <c r="E5" s="86"/>
      <c r="Z5" s="549" t="s">
        <v>97</v>
      </c>
      <c r="AA5" s="550"/>
      <c r="AB5" s="550"/>
      <c r="AC5" s="550"/>
      <c r="AD5" s="550"/>
      <c r="AE5" s="551"/>
      <c r="AF5" s="552" t="s">
        <v>98</v>
      </c>
      <c r="AG5" s="553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54" t="s">
        <v>157</v>
      </c>
      <c r="B7" s="554"/>
      <c r="C7" s="554"/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4"/>
      <c r="Q7" s="554"/>
      <c r="R7" s="554"/>
      <c r="S7" s="554"/>
      <c r="T7" s="554"/>
      <c r="U7" s="554"/>
      <c r="V7" s="554"/>
      <c r="W7" s="554"/>
      <c r="X7" s="554"/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177"/>
    </row>
    <row r="9" spans="1:40" s="183" customFormat="1" x14ac:dyDescent="0.25">
      <c r="A9" s="555" t="s">
        <v>99</v>
      </c>
      <c r="B9" s="555" t="s">
        <v>100</v>
      </c>
      <c r="C9" s="555" t="s">
        <v>101</v>
      </c>
      <c r="D9" s="558" t="s">
        <v>102</v>
      </c>
      <c r="E9" s="559"/>
      <c r="F9" s="559"/>
      <c r="G9" s="559"/>
      <c r="H9" s="559"/>
      <c r="I9" s="559"/>
      <c r="J9" s="559"/>
      <c r="K9" s="559"/>
      <c r="L9" s="559"/>
      <c r="M9" s="559"/>
      <c r="N9" s="559"/>
      <c r="O9" s="559"/>
      <c r="P9" s="559"/>
      <c r="Q9" s="559"/>
      <c r="R9" s="559"/>
      <c r="S9" s="559"/>
      <c r="T9" s="559"/>
      <c r="U9" s="559"/>
      <c r="V9" s="559"/>
      <c r="W9" s="559"/>
      <c r="X9" s="559"/>
      <c r="Y9" s="559"/>
      <c r="Z9" s="559"/>
      <c r="AA9" s="559"/>
      <c r="AB9" s="559"/>
      <c r="AC9" s="559"/>
      <c r="AD9" s="559"/>
      <c r="AE9" s="559"/>
      <c r="AF9" s="559"/>
      <c r="AG9" s="559"/>
      <c r="AH9" s="560"/>
      <c r="AI9" s="561" t="s">
        <v>103</v>
      </c>
      <c r="AJ9" s="179"/>
      <c r="AK9" s="180"/>
      <c r="AL9" s="180"/>
      <c r="AM9" s="181"/>
      <c r="AN9" s="182"/>
    </row>
    <row r="10" spans="1:40" s="183" customFormat="1" x14ac:dyDescent="0.25">
      <c r="A10" s="556"/>
      <c r="B10" s="556"/>
      <c r="C10" s="556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>
        <v>31</v>
      </c>
      <c r="AI10" s="561"/>
      <c r="AJ10" s="185"/>
      <c r="AK10" s="181"/>
      <c r="AL10" s="181"/>
      <c r="AM10" s="181"/>
      <c r="AN10" s="182"/>
    </row>
    <row r="11" spans="1:40" s="190" customFormat="1" x14ac:dyDescent="0.25">
      <c r="A11" s="557"/>
      <c r="B11" s="557"/>
      <c r="C11" s="557"/>
      <c r="D11" s="184" t="s">
        <v>109</v>
      </c>
      <c r="E11" s="186" t="s">
        <v>110</v>
      </c>
      <c r="F11" s="184" t="s">
        <v>104</v>
      </c>
      <c r="G11" s="186" t="s">
        <v>105</v>
      </c>
      <c r="H11" s="187" t="s">
        <v>106</v>
      </c>
      <c r="I11" s="188" t="s">
        <v>107</v>
      </c>
      <c r="J11" s="184" t="s">
        <v>108</v>
      </c>
      <c r="K11" s="184" t="s">
        <v>109</v>
      </c>
      <c r="L11" s="186" t="s">
        <v>110</v>
      </c>
      <c r="M11" s="184" t="s">
        <v>104</v>
      </c>
      <c r="N11" s="186" t="s">
        <v>105</v>
      </c>
      <c r="O11" s="187" t="s">
        <v>106</v>
      </c>
      <c r="P11" s="188" t="s">
        <v>107</v>
      </c>
      <c r="Q11" s="184" t="s">
        <v>108</v>
      </c>
      <c r="R11" s="184" t="s">
        <v>109</v>
      </c>
      <c r="S11" s="186" t="s">
        <v>110</v>
      </c>
      <c r="T11" s="184" t="s">
        <v>104</v>
      </c>
      <c r="U11" s="186" t="s">
        <v>105</v>
      </c>
      <c r="V11" s="187" t="s">
        <v>106</v>
      </c>
      <c r="W11" s="188" t="s">
        <v>107</v>
      </c>
      <c r="X11" s="184" t="s">
        <v>108</v>
      </c>
      <c r="Y11" s="184" t="s">
        <v>109</v>
      </c>
      <c r="Z11" s="186" t="s">
        <v>110</v>
      </c>
      <c r="AA11" s="184" t="s">
        <v>104</v>
      </c>
      <c r="AB11" s="186" t="s">
        <v>105</v>
      </c>
      <c r="AC11" s="187" t="s">
        <v>106</v>
      </c>
      <c r="AD11" s="188" t="s">
        <v>107</v>
      </c>
      <c r="AE11" s="184" t="s">
        <v>108</v>
      </c>
      <c r="AF11" s="186" t="s">
        <v>109</v>
      </c>
      <c r="AG11" s="186" t="s">
        <v>110</v>
      </c>
      <c r="AH11" s="186" t="s">
        <v>104</v>
      </c>
      <c r="AI11" s="561"/>
      <c r="AJ11" s="189"/>
      <c r="AN11" s="191"/>
    </row>
    <row r="12" spans="1:40" s="190" customFormat="1" x14ac:dyDescent="0.25">
      <c r="A12" s="218">
        <v>1</v>
      </c>
      <c r="B12" s="218" t="s">
        <v>38</v>
      </c>
      <c r="C12" s="218" t="s">
        <v>14</v>
      </c>
      <c r="D12" s="186" t="s">
        <v>89</v>
      </c>
      <c r="E12" s="186" t="s">
        <v>89</v>
      </c>
      <c r="F12" s="186" t="s">
        <v>89</v>
      </c>
      <c r="G12" s="186" t="s">
        <v>92</v>
      </c>
      <c r="H12" s="268"/>
      <c r="I12" s="188" t="s">
        <v>89</v>
      </c>
      <c r="J12" s="186" t="s">
        <v>89</v>
      </c>
      <c r="K12" s="188" t="s">
        <v>89</v>
      </c>
      <c r="L12" s="188" t="s">
        <v>89</v>
      </c>
      <c r="M12" s="186" t="s">
        <v>89</v>
      </c>
      <c r="N12" s="188" t="s">
        <v>92</v>
      </c>
      <c r="O12" s="268"/>
      <c r="P12" s="188" t="s">
        <v>89</v>
      </c>
      <c r="Q12" s="186" t="s">
        <v>89</v>
      </c>
      <c r="R12" s="188" t="s">
        <v>89</v>
      </c>
      <c r="S12" s="188" t="s">
        <v>89</v>
      </c>
      <c r="T12" s="186" t="s">
        <v>89</v>
      </c>
      <c r="U12" s="188" t="s">
        <v>89</v>
      </c>
      <c r="V12" s="268"/>
      <c r="W12" s="188" t="s">
        <v>89</v>
      </c>
      <c r="X12" s="186" t="s">
        <v>89</v>
      </c>
      <c r="Y12" s="188" t="s">
        <v>89</v>
      </c>
      <c r="Z12" s="188" t="s">
        <v>89</v>
      </c>
      <c r="AA12" s="186" t="s">
        <v>89</v>
      </c>
      <c r="AB12" s="188" t="s">
        <v>89</v>
      </c>
      <c r="AC12" s="268"/>
      <c r="AD12" s="269" t="s">
        <v>89</v>
      </c>
      <c r="AE12" s="384" t="s">
        <v>89</v>
      </c>
      <c r="AF12" s="186" t="s">
        <v>89</v>
      </c>
      <c r="AG12" s="186" t="s">
        <v>89</v>
      </c>
      <c r="AH12" s="186" t="s">
        <v>89</v>
      </c>
      <c r="AI12" s="192">
        <f>COUNTIF(D12:AH12,"x")+ COUNTIF(D12:AH12,"x/2")/2+COUNTIF(D12:AH12,"CT")+COUNTIF(D12:AH12,"TT")</f>
        <v>26</v>
      </c>
      <c r="AJ12" s="189"/>
      <c r="AN12" s="191"/>
    </row>
    <row r="13" spans="1:40" s="190" customFormat="1" x14ac:dyDescent="0.25">
      <c r="A13" s="218">
        <v>2</v>
      </c>
      <c r="B13" s="221" t="s">
        <v>76</v>
      </c>
      <c r="C13" s="220" t="s">
        <v>123</v>
      </c>
      <c r="D13" s="186" t="s">
        <v>89</v>
      </c>
      <c r="E13" s="186" t="s">
        <v>89</v>
      </c>
      <c r="F13" s="186" t="s">
        <v>89</v>
      </c>
      <c r="G13" s="186" t="s">
        <v>92</v>
      </c>
      <c r="H13" s="268"/>
      <c r="I13" s="188" t="s">
        <v>89</v>
      </c>
      <c r="J13" s="186" t="s">
        <v>89</v>
      </c>
      <c r="K13" s="188" t="s">
        <v>89</v>
      </c>
      <c r="L13" s="188" t="s">
        <v>89</v>
      </c>
      <c r="M13" s="186" t="s">
        <v>89</v>
      </c>
      <c r="N13" s="188" t="s">
        <v>92</v>
      </c>
      <c r="O13" s="268" t="s">
        <v>89</v>
      </c>
      <c r="P13" s="188" t="s">
        <v>89</v>
      </c>
      <c r="Q13" s="186" t="s">
        <v>89</v>
      </c>
      <c r="R13" s="188" t="s">
        <v>89</v>
      </c>
      <c r="S13" s="188" t="s">
        <v>89</v>
      </c>
      <c r="T13" s="186" t="s">
        <v>92</v>
      </c>
      <c r="U13" s="188" t="s">
        <v>89</v>
      </c>
      <c r="V13" s="268"/>
      <c r="W13" s="188" t="s">
        <v>89</v>
      </c>
      <c r="X13" s="186" t="s">
        <v>89</v>
      </c>
      <c r="Y13" s="188" t="s">
        <v>89</v>
      </c>
      <c r="Z13" s="188" t="s">
        <v>89</v>
      </c>
      <c r="AA13" s="186" t="s">
        <v>89</v>
      </c>
      <c r="AB13" s="188" t="s">
        <v>89</v>
      </c>
      <c r="AC13" s="268" t="s">
        <v>89</v>
      </c>
      <c r="AD13" s="269" t="s">
        <v>89</v>
      </c>
      <c r="AE13" s="384" t="s">
        <v>89</v>
      </c>
      <c r="AF13" s="186" t="s">
        <v>89</v>
      </c>
      <c r="AG13" s="186" t="s">
        <v>89</v>
      </c>
      <c r="AH13" s="186" t="s">
        <v>89</v>
      </c>
      <c r="AI13" s="192">
        <f t="shared" ref="AI13:AI17" si="0">COUNTIF(D13:AH13,"x")+ COUNTIF(D13:AH13,"x/2")/2+COUNTIF(D13:AH13,"CT")+COUNTIF(D13:AH13,"TT")</f>
        <v>27.5</v>
      </c>
      <c r="AJ13" s="189"/>
      <c r="AN13" s="191"/>
    </row>
    <row r="14" spans="1:40" s="190" customFormat="1" x14ac:dyDescent="0.25">
      <c r="A14" s="218">
        <v>3</v>
      </c>
      <c r="B14" s="221" t="s">
        <v>142</v>
      </c>
      <c r="C14" s="220" t="s">
        <v>143</v>
      </c>
      <c r="D14" s="186" t="s">
        <v>89</v>
      </c>
      <c r="E14" s="186" t="s">
        <v>89</v>
      </c>
      <c r="F14" s="186" t="s">
        <v>89</v>
      </c>
      <c r="G14" s="186" t="s">
        <v>92</v>
      </c>
      <c r="H14" s="268"/>
      <c r="I14" s="188" t="s">
        <v>89</v>
      </c>
      <c r="J14" s="186" t="s">
        <v>89</v>
      </c>
      <c r="K14" s="188" t="s">
        <v>89</v>
      </c>
      <c r="L14" s="188" t="s">
        <v>89</v>
      </c>
      <c r="M14" s="186" t="s">
        <v>89</v>
      </c>
      <c r="N14" s="188" t="s">
        <v>92</v>
      </c>
      <c r="O14" s="268"/>
      <c r="P14" s="188" t="s">
        <v>89</v>
      </c>
      <c r="Q14" s="186" t="s">
        <v>89</v>
      </c>
      <c r="R14" s="188" t="s">
        <v>89</v>
      </c>
      <c r="S14" s="188" t="s">
        <v>89</v>
      </c>
      <c r="T14" s="186" t="s">
        <v>89</v>
      </c>
      <c r="U14" s="188"/>
      <c r="V14" s="268"/>
      <c r="W14" s="188" t="s">
        <v>89</v>
      </c>
      <c r="X14" s="186" t="s">
        <v>89</v>
      </c>
      <c r="Y14" s="188" t="s">
        <v>89</v>
      </c>
      <c r="Z14" s="188" t="s">
        <v>89</v>
      </c>
      <c r="AA14" s="186" t="s">
        <v>89</v>
      </c>
      <c r="AB14" s="188" t="s">
        <v>89</v>
      </c>
      <c r="AC14" s="268"/>
      <c r="AD14" s="269" t="s">
        <v>89</v>
      </c>
      <c r="AE14" s="384" t="s">
        <v>89</v>
      </c>
      <c r="AF14" s="186" t="s">
        <v>89</v>
      </c>
      <c r="AG14" s="186" t="s">
        <v>89</v>
      </c>
      <c r="AH14" s="186" t="s">
        <v>89</v>
      </c>
      <c r="AI14" s="192">
        <f t="shared" si="0"/>
        <v>25</v>
      </c>
      <c r="AJ14" s="189"/>
      <c r="AN14" s="191"/>
    </row>
    <row r="15" spans="1:40" s="190" customFormat="1" x14ac:dyDescent="0.25">
      <c r="A15" s="218">
        <v>4</v>
      </c>
      <c r="B15" s="219" t="s">
        <v>37</v>
      </c>
      <c r="C15" s="220" t="s">
        <v>111</v>
      </c>
      <c r="D15" s="186" t="s">
        <v>89</v>
      </c>
      <c r="E15" s="186" t="s">
        <v>89</v>
      </c>
      <c r="F15" s="186" t="s">
        <v>89</v>
      </c>
      <c r="G15" s="186"/>
      <c r="H15" s="268"/>
      <c r="I15" s="188" t="s">
        <v>89</v>
      </c>
      <c r="J15" s="186" t="s">
        <v>89</v>
      </c>
      <c r="K15" s="188" t="s">
        <v>89</v>
      </c>
      <c r="L15" s="188" t="s">
        <v>89</v>
      </c>
      <c r="M15" s="186" t="s">
        <v>89</v>
      </c>
      <c r="N15" s="188" t="s">
        <v>89</v>
      </c>
      <c r="O15" s="268"/>
      <c r="P15" s="188" t="s">
        <v>89</v>
      </c>
      <c r="Q15" s="186" t="s">
        <v>89</v>
      </c>
      <c r="R15" s="188" t="s">
        <v>89</v>
      </c>
      <c r="S15" s="188" t="s">
        <v>89</v>
      </c>
      <c r="T15" s="186" t="s">
        <v>89</v>
      </c>
      <c r="U15" s="188" t="s">
        <v>89</v>
      </c>
      <c r="V15" s="268" t="s">
        <v>89</v>
      </c>
      <c r="W15" s="188" t="s">
        <v>89</v>
      </c>
      <c r="X15" s="186" t="s">
        <v>89</v>
      </c>
      <c r="Y15" s="188" t="s">
        <v>89</v>
      </c>
      <c r="Z15" s="188" t="s">
        <v>89</v>
      </c>
      <c r="AA15" s="186" t="s">
        <v>89</v>
      </c>
      <c r="AB15" s="188" t="s">
        <v>89</v>
      </c>
      <c r="AC15" s="268"/>
      <c r="AD15" s="269" t="s">
        <v>89</v>
      </c>
      <c r="AE15" s="384" t="s">
        <v>89</v>
      </c>
      <c r="AF15" s="186" t="s">
        <v>89</v>
      </c>
      <c r="AG15" s="186" t="s">
        <v>89</v>
      </c>
      <c r="AH15" s="186" t="s">
        <v>89</v>
      </c>
      <c r="AI15" s="192">
        <f t="shared" si="0"/>
        <v>27</v>
      </c>
      <c r="AJ15" s="189"/>
      <c r="AN15" s="191"/>
    </row>
    <row r="16" spans="1:40" s="190" customFormat="1" x14ac:dyDescent="0.25">
      <c r="A16" s="218">
        <v>5</v>
      </c>
      <c r="B16" s="218" t="s">
        <v>74</v>
      </c>
      <c r="C16" s="220" t="s">
        <v>111</v>
      </c>
      <c r="D16" s="186" t="s">
        <v>89</v>
      </c>
      <c r="E16" s="186" t="s">
        <v>89</v>
      </c>
      <c r="F16" s="186" t="s">
        <v>89</v>
      </c>
      <c r="G16" s="186" t="s">
        <v>92</v>
      </c>
      <c r="H16" s="268"/>
      <c r="I16" s="188" t="s">
        <v>89</v>
      </c>
      <c r="J16" s="186" t="s">
        <v>89</v>
      </c>
      <c r="K16" s="188" t="s">
        <v>89</v>
      </c>
      <c r="L16" s="188" t="s">
        <v>89</v>
      </c>
      <c r="M16" s="186" t="s">
        <v>89</v>
      </c>
      <c r="N16" s="188" t="s">
        <v>92</v>
      </c>
      <c r="O16" s="268"/>
      <c r="P16" s="188" t="s">
        <v>89</v>
      </c>
      <c r="Q16" s="186" t="s">
        <v>89</v>
      </c>
      <c r="R16" s="188" t="s">
        <v>89</v>
      </c>
      <c r="S16" s="188" t="s">
        <v>89</v>
      </c>
      <c r="T16" s="186" t="s">
        <v>89</v>
      </c>
      <c r="U16" s="188" t="s">
        <v>89</v>
      </c>
      <c r="V16" s="268"/>
      <c r="W16" s="188" t="s">
        <v>89</v>
      </c>
      <c r="X16" s="186" t="s">
        <v>89</v>
      </c>
      <c r="Y16" s="188" t="s">
        <v>89</v>
      </c>
      <c r="Z16" s="188" t="s">
        <v>89</v>
      </c>
      <c r="AA16" s="186" t="s">
        <v>89</v>
      </c>
      <c r="AB16" s="188" t="s">
        <v>89</v>
      </c>
      <c r="AC16" s="268"/>
      <c r="AD16" s="269" t="s">
        <v>89</v>
      </c>
      <c r="AE16" s="384" t="s">
        <v>89</v>
      </c>
      <c r="AF16" s="186" t="s">
        <v>89</v>
      </c>
      <c r="AG16" s="186" t="s">
        <v>89</v>
      </c>
      <c r="AH16" s="186" t="s">
        <v>89</v>
      </c>
      <c r="AI16" s="192">
        <f t="shared" si="0"/>
        <v>26</v>
      </c>
      <c r="AJ16" s="189"/>
      <c r="AN16" s="191"/>
    </row>
    <row r="17" spans="1:40" s="190" customFormat="1" x14ac:dyDescent="0.25">
      <c r="A17" s="218">
        <v>6</v>
      </c>
      <c r="B17" s="218" t="s">
        <v>122</v>
      </c>
      <c r="C17" s="220" t="s">
        <v>119</v>
      </c>
      <c r="D17" s="186" t="s">
        <v>89</v>
      </c>
      <c r="E17" s="186" t="s">
        <v>89</v>
      </c>
      <c r="F17" s="186" t="s">
        <v>89</v>
      </c>
      <c r="G17" s="186" t="s">
        <v>92</v>
      </c>
      <c r="H17" s="268" t="s">
        <v>89</v>
      </c>
      <c r="I17" s="188" t="s">
        <v>89</v>
      </c>
      <c r="J17" s="186" t="s">
        <v>89</v>
      </c>
      <c r="K17" s="188" t="s">
        <v>89</v>
      </c>
      <c r="L17" s="188" t="s">
        <v>89</v>
      </c>
      <c r="M17" s="186" t="s">
        <v>89</v>
      </c>
      <c r="N17" s="188" t="s">
        <v>92</v>
      </c>
      <c r="O17" s="268"/>
      <c r="P17" s="188" t="s">
        <v>89</v>
      </c>
      <c r="Q17" s="186" t="s">
        <v>89</v>
      </c>
      <c r="R17" s="188" t="s">
        <v>89</v>
      </c>
      <c r="S17" s="188" t="s">
        <v>89</v>
      </c>
      <c r="T17" s="186" t="s">
        <v>89</v>
      </c>
      <c r="U17" s="188" t="s">
        <v>89</v>
      </c>
      <c r="V17" s="268"/>
      <c r="W17" s="188" t="s">
        <v>92</v>
      </c>
      <c r="X17" s="186"/>
      <c r="Y17" s="188" t="s">
        <v>89</v>
      </c>
      <c r="Z17" s="188" t="s">
        <v>89</v>
      </c>
      <c r="AA17" s="186" t="s">
        <v>89</v>
      </c>
      <c r="AB17" s="188" t="s">
        <v>89</v>
      </c>
      <c r="AC17" s="268"/>
      <c r="AD17" s="269"/>
      <c r="AE17" s="384"/>
      <c r="AF17" s="186"/>
      <c r="AG17" s="186"/>
      <c r="AH17" s="186"/>
      <c r="AI17" s="192">
        <f t="shared" si="0"/>
        <v>20.5</v>
      </c>
      <c r="AJ17" s="189"/>
      <c r="AN17" s="191"/>
    </row>
    <row r="18" spans="1:40" s="190" customFormat="1" x14ac:dyDescent="0.25">
      <c r="A18" s="562" t="s">
        <v>112</v>
      </c>
      <c r="B18" s="563"/>
      <c r="C18" s="193"/>
      <c r="D18" s="193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5">
        <f>SUM(AI12:AI16)</f>
        <v>131.5</v>
      </c>
      <c r="AJ18" s="196"/>
      <c r="AK18" s="197"/>
      <c r="AL18" s="197"/>
      <c r="AN18" s="191"/>
    </row>
    <row r="20" spans="1:40" s="203" customFormat="1" x14ac:dyDescent="0.25">
      <c r="A20" s="564" t="s">
        <v>14</v>
      </c>
      <c r="B20" s="564"/>
      <c r="C20" s="564"/>
      <c r="D20" s="564"/>
      <c r="E20" s="564"/>
      <c r="F20" s="564"/>
      <c r="G20" s="564"/>
      <c r="H20" s="198"/>
      <c r="I20" s="565"/>
      <c r="J20" s="565"/>
      <c r="K20" s="565"/>
      <c r="L20" s="565"/>
      <c r="M20" s="565"/>
      <c r="N20" s="199"/>
      <c r="O20" s="565" t="s">
        <v>113</v>
      </c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200"/>
      <c r="AA20" s="200"/>
      <c r="AB20" s="201"/>
      <c r="AC20" s="565"/>
      <c r="AD20" s="565"/>
      <c r="AE20" s="565"/>
      <c r="AF20" s="565"/>
      <c r="AG20" s="565"/>
      <c r="AH20" s="565"/>
      <c r="AI20" s="565"/>
      <c r="AJ20" s="565"/>
      <c r="AK20" s="565"/>
      <c r="AL20" s="565"/>
      <c r="AM20" s="565"/>
      <c r="AN20" s="202"/>
    </row>
    <row r="27" spans="1:40" x14ac:dyDescent="0.25">
      <c r="A27" s="204"/>
      <c r="B27" s="205"/>
      <c r="C27" s="204"/>
      <c r="D27" s="204"/>
    </row>
    <row r="28" spans="1:40" x14ac:dyDescent="0.25">
      <c r="A28" s="204"/>
      <c r="B28" s="205"/>
      <c r="C28" s="204"/>
      <c r="D28" s="204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6" customFormat="1" x14ac:dyDescent="0.25">
      <c r="AN34" s="207"/>
    </row>
    <row r="35" spans="3:40" s="206" customFormat="1" x14ac:dyDescent="0.25">
      <c r="AN35" s="207"/>
    </row>
    <row r="36" spans="3:40" s="206" customFormat="1" x14ac:dyDescent="0.25"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8"/>
      <c r="R36" s="548"/>
      <c r="S36" s="548"/>
      <c r="T36" s="548"/>
      <c r="U36" s="548"/>
      <c r="V36" s="548"/>
      <c r="W36" s="548"/>
      <c r="X36" s="548"/>
      <c r="AN36" s="207"/>
    </row>
    <row r="37" spans="3:40" s="206" customFormat="1" x14ac:dyDescent="0.25"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8"/>
      <c r="R37" s="548"/>
      <c r="S37" s="548"/>
      <c r="T37" s="548"/>
      <c r="U37" s="548"/>
      <c r="V37" s="548"/>
      <c r="W37" s="548"/>
      <c r="X37" s="548"/>
      <c r="AN37" s="207"/>
    </row>
    <row r="38" spans="3:40" s="206" customFormat="1" x14ac:dyDescent="0.25">
      <c r="G38" s="548"/>
      <c r="H38" s="548"/>
      <c r="I38" s="548"/>
      <c r="J38" s="548"/>
      <c r="K38" s="548"/>
      <c r="L38" s="548"/>
      <c r="M38" s="548"/>
      <c r="N38" s="548"/>
      <c r="O38" s="548"/>
      <c r="P38" s="548"/>
      <c r="Q38" s="548"/>
      <c r="R38" s="548"/>
      <c r="S38" s="548"/>
      <c r="T38" s="548"/>
      <c r="U38" s="548"/>
      <c r="V38" s="548"/>
      <c r="W38" s="548"/>
      <c r="X38" s="548"/>
      <c r="AN38" s="207"/>
    </row>
    <row r="39" spans="3:40" s="206" customFormat="1" x14ac:dyDescent="0.25"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8"/>
      <c r="R39" s="548"/>
      <c r="S39" s="548"/>
      <c r="T39" s="548"/>
      <c r="U39" s="548"/>
      <c r="V39" s="548"/>
      <c r="W39" s="548"/>
      <c r="X39" s="548"/>
      <c r="AN39" s="207"/>
    </row>
    <row r="40" spans="3:40" s="206" customFormat="1" x14ac:dyDescent="0.25"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8"/>
      <c r="R40" s="548"/>
      <c r="S40" s="548"/>
      <c r="T40" s="548"/>
      <c r="U40" s="548"/>
      <c r="V40" s="548"/>
      <c r="W40" s="548"/>
      <c r="X40" s="548"/>
      <c r="AN40" s="207"/>
    </row>
    <row r="41" spans="3:40" x14ac:dyDescent="0.25">
      <c r="C41" s="171"/>
      <c r="D41" s="171"/>
      <c r="G41" s="548"/>
      <c r="H41" s="548"/>
      <c r="I41" s="548"/>
      <c r="J41" s="548"/>
      <c r="K41" s="548"/>
      <c r="L41" s="548"/>
      <c r="M41" s="548"/>
      <c r="N41" s="548"/>
      <c r="O41" s="548"/>
      <c r="P41" s="548"/>
      <c r="Q41" s="548"/>
      <c r="R41" s="548"/>
      <c r="S41" s="548"/>
      <c r="T41" s="548"/>
      <c r="U41" s="548"/>
      <c r="V41" s="548"/>
      <c r="W41" s="548"/>
      <c r="X41" s="548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4" workbookViewId="0">
      <selection activeCell="O19" sqref="O19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7109375" style="43" bestFit="1" customWidth="1"/>
    <col min="5" max="5" width="7.42578125" style="42" customWidth="1"/>
    <col min="6" max="7" width="12.7109375" style="43" bestFit="1" customWidth="1"/>
    <col min="8" max="8" width="10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7109375" style="43" bestFit="1" customWidth="1"/>
    <col min="13" max="13" width="7.5703125" style="43" bestFit="1" customWidth="1"/>
    <col min="14" max="14" width="5.85546875" style="43" bestFit="1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87" customFormat="1" x14ac:dyDescent="0.2">
      <c r="A1" s="578" t="s">
        <v>0</v>
      </c>
      <c r="B1" s="578"/>
      <c r="C1" s="578"/>
      <c r="D1" s="578"/>
      <c r="E1" s="286"/>
      <c r="F1" s="579" t="s">
        <v>1</v>
      </c>
      <c r="G1" s="579"/>
      <c r="H1" s="579"/>
      <c r="I1" s="579"/>
      <c r="J1" s="579"/>
      <c r="K1" s="579"/>
      <c r="L1" s="579"/>
      <c r="M1" s="579"/>
    </row>
    <row r="2" spans="1:17" s="287" customFormat="1" x14ac:dyDescent="0.2">
      <c r="A2" s="580" t="s">
        <v>2</v>
      </c>
      <c r="B2" s="580"/>
      <c r="C2" s="580"/>
      <c r="D2" s="580"/>
      <c r="E2" s="286"/>
      <c r="F2" s="581" t="s">
        <v>3</v>
      </c>
      <c r="G2" s="581"/>
      <c r="H2" s="581"/>
      <c r="I2" s="581"/>
      <c r="J2" s="581"/>
      <c r="K2" s="581"/>
      <c r="L2" s="581"/>
      <c r="M2" s="581"/>
    </row>
    <row r="3" spans="1:17" s="287" customFormat="1" x14ac:dyDescent="0.2">
      <c r="A3" s="288"/>
      <c r="B3" s="288"/>
      <c r="C3" s="288"/>
      <c r="E3" s="289"/>
      <c r="F3" s="289"/>
      <c r="G3" s="289"/>
      <c r="H3" s="289"/>
      <c r="I3" s="290"/>
      <c r="J3" s="289"/>
      <c r="K3" s="289"/>
    </row>
    <row r="4" spans="1:17" s="42" customFormat="1" x14ac:dyDescent="0.25">
      <c r="A4" s="569" t="s">
        <v>60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</row>
    <row r="5" spans="1:17" s="42" customFormat="1" x14ac:dyDescent="0.25">
      <c r="A5" s="569" t="s">
        <v>147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</row>
    <row r="6" spans="1:17" x14ac:dyDescent="0.25">
      <c r="L6" s="570" t="s">
        <v>61</v>
      </c>
      <c r="M6" s="570"/>
      <c r="N6" s="570"/>
    </row>
    <row r="7" spans="1:17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128</v>
      </c>
      <c r="F7" s="44" t="s">
        <v>65</v>
      </c>
      <c r="G7" s="44" t="s">
        <v>86</v>
      </c>
      <c r="H7" s="44" t="s">
        <v>129</v>
      </c>
      <c r="I7" s="44" t="s">
        <v>66</v>
      </c>
      <c r="J7" s="44" t="s">
        <v>114</v>
      </c>
      <c r="K7" s="44" t="s">
        <v>115</v>
      </c>
      <c r="L7" s="44" t="s">
        <v>67</v>
      </c>
      <c r="M7" s="46" t="s">
        <v>68</v>
      </c>
      <c r="N7" s="44" t="s">
        <v>20</v>
      </c>
    </row>
    <row r="8" spans="1:17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87</v>
      </c>
      <c r="K8" s="51" t="s">
        <v>135</v>
      </c>
      <c r="L8" s="52" t="s">
        <v>136</v>
      </c>
      <c r="M8" s="49"/>
      <c r="N8" s="50"/>
    </row>
    <row r="9" spans="1:17" x14ac:dyDescent="0.25">
      <c r="A9" s="571" t="s">
        <v>73</v>
      </c>
      <c r="B9" s="572"/>
      <c r="C9" s="49"/>
      <c r="D9" s="49"/>
      <c r="E9" s="51"/>
      <c r="F9" s="50" t="s">
        <v>118</v>
      </c>
      <c r="G9" s="50" t="s">
        <v>117</v>
      </c>
      <c r="H9" s="50"/>
      <c r="I9" s="50"/>
      <c r="J9" s="50"/>
      <c r="K9" s="50"/>
      <c r="L9" s="50"/>
      <c r="M9" s="49"/>
      <c r="N9" s="50"/>
    </row>
    <row r="10" spans="1:17" x14ac:dyDescent="0.25">
      <c r="A10" s="53">
        <v>1</v>
      </c>
      <c r="B10" s="53" t="s">
        <v>38</v>
      </c>
      <c r="C10" s="54" t="s">
        <v>124</v>
      </c>
      <c r="D10" s="55">
        <v>15000000</v>
      </c>
      <c r="E10" s="304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>
        <v>62307692</v>
      </c>
      <c r="L10" s="56">
        <f>F10-G10+H10-I10-J10+K10</f>
        <v>72807692</v>
      </c>
      <c r="M10" s="56"/>
      <c r="N10" s="53"/>
    </row>
    <row r="11" spans="1:17" x14ac:dyDescent="0.25">
      <c r="A11" s="53">
        <v>2</v>
      </c>
      <c r="B11" s="53" t="s">
        <v>142</v>
      </c>
      <c r="C11" s="54" t="s">
        <v>144</v>
      </c>
      <c r="D11" s="55">
        <v>6000000</v>
      </c>
      <c r="E11" s="304">
        <f>'bảng chấm công'!AI14</f>
        <v>25</v>
      </c>
      <c r="F11" s="55">
        <f>D11/26*E11</f>
        <v>5769230.7692307699</v>
      </c>
      <c r="G11" s="55">
        <f>F11*30%</f>
        <v>1730769.230769231</v>
      </c>
      <c r="H11" s="55"/>
      <c r="I11" s="56"/>
      <c r="J11" s="56"/>
      <c r="K11" s="56">
        <v>0</v>
      </c>
      <c r="L11" s="56">
        <f>F11-G11+H11-I11-J11+K11</f>
        <v>4038461.538461539</v>
      </c>
      <c r="M11" s="56"/>
      <c r="N11" s="53"/>
      <c r="Q11" s="154"/>
    </row>
    <row r="12" spans="1:17" x14ac:dyDescent="0.25">
      <c r="A12" s="53">
        <v>3</v>
      </c>
      <c r="B12" s="53" t="s">
        <v>74</v>
      </c>
      <c r="C12" s="54" t="s">
        <v>125</v>
      </c>
      <c r="D12" s="55">
        <v>6000000</v>
      </c>
      <c r="E12" s="304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25">
      <c r="A13" s="58">
        <v>4</v>
      </c>
      <c r="B13" s="58" t="s">
        <v>37</v>
      </c>
      <c r="C13" s="59" t="s">
        <v>126</v>
      </c>
      <c r="D13" s="60">
        <v>6000000</v>
      </c>
      <c r="E13" s="305">
        <f>'bảng chấm công'!AI15</f>
        <v>27</v>
      </c>
      <c r="F13" s="60">
        <f t="shared" si="0"/>
        <v>6230769.230769231</v>
      </c>
      <c r="G13" s="55">
        <f>F13*30%</f>
        <v>1869230.7692307692</v>
      </c>
      <c r="H13" s="60">
        <f>'Hỗ trợ vận chuyển'!F31</f>
        <v>210000</v>
      </c>
      <c r="I13" s="61"/>
      <c r="J13" s="61"/>
      <c r="K13" s="61">
        <v>20127</v>
      </c>
      <c r="L13" s="56">
        <f>F13-G13+H13-I13-J13+K13</f>
        <v>4591665.461538462</v>
      </c>
      <c r="M13" s="61"/>
      <c r="N13" s="58"/>
      <c r="Q13" s="154"/>
    </row>
    <row r="14" spans="1:17" s="57" customFormat="1" x14ac:dyDescent="0.25">
      <c r="A14" s="575" t="s">
        <v>36</v>
      </c>
      <c r="B14" s="576"/>
      <c r="C14" s="577"/>
      <c r="D14" s="265">
        <f>SUM(D10:D13)</f>
        <v>33000000</v>
      </c>
      <c r="E14" s="306"/>
      <c r="F14" s="265">
        <f>SUM(F10:F13)</f>
        <v>33000000</v>
      </c>
      <c r="G14" s="265">
        <f>SUM(G10:G13)</f>
        <v>9900000</v>
      </c>
      <c r="H14" s="265"/>
      <c r="I14" s="291">
        <f>SUM(I12:I13)</f>
        <v>0</v>
      </c>
      <c r="J14" s="291">
        <f>SUM(J10:J13)</f>
        <v>0</v>
      </c>
      <c r="K14" s="291">
        <f>SUM(K10:K13)</f>
        <v>90447338</v>
      </c>
      <c r="L14" s="291">
        <f>SUM(L10:L13)</f>
        <v>113757338</v>
      </c>
      <c r="M14" s="291"/>
      <c r="N14" s="292"/>
    </row>
    <row r="15" spans="1:17" s="57" customFormat="1" x14ac:dyDescent="0.25">
      <c r="A15" s="573" t="s">
        <v>75</v>
      </c>
      <c r="B15" s="574"/>
      <c r="C15" s="87"/>
      <c r="D15" s="88"/>
      <c r="E15" s="307"/>
      <c r="F15" s="90"/>
      <c r="G15" s="90"/>
      <c r="H15" s="270"/>
      <c r="I15" s="91"/>
      <c r="J15" s="91"/>
      <c r="K15" s="89"/>
      <c r="L15" s="89"/>
      <c r="M15" s="91"/>
      <c r="N15" s="92"/>
    </row>
    <row r="16" spans="1:17" x14ac:dyDescent="0.25">
      <c r="A16" s="58">
        <v>1</v>
      </c>
      <c r="B16" s="58" t="s">
        <v>122</v>
      </c>
      <c r="C16" s="59" t="s">
        <v>127</v>
      </c>
      <c r="D16" s="60">
        <v>3000000</v>
      </c>
      <c r="E16" s="304">
        <f>'bảng chấm công'!AI17</f>
        <v>20.5</v>
      </c>
      <c r="F16" s="55">
        <f t="shared" si="0"/>
        <v>2365384.6153846155</v>
      </c>
      <c r="G16" s="55">
        <f>F16*30%</f>
        <v>709615.38461538462</v>
      </c>
      <c r="H16" s="60">
        <f>'Hỗ trợ vận chuyển'!D31</f>
        <v>80000</v>
      </c>
      <c r="I16" s="61">
        <v>830508</v>
      </c>
      <c r="J16" s="61"/>
      <c r="K16" s="56"/>
      <c r="L16" s="56">
        <f>F16-G16+H16-I16-J16+K16</f>
        <v>905261.23076923098</v>
      </c>
      <c r="M16" s="61"/>
      <c r="N16" s="58"/>
    </row>
    <row r="17" spans="1:14" x14ac:dyDescent="0.25">
      <c r="A17" s="62">
        <v>3</v>
      </c>
      <c r="B17" s="62" t="s">
        <v>76</v>
      </c>
      <c r="C17" s="63" t="s">
        <v>123</v>
      </c>
      <c r="D17" s="64">
        <v>5000000</v>
      </c>
      <c r="E17" s="304">
        <f>'bảng chấm công'!AI13</f>
        <v>27.5</v>
      </c>
      <c r="F17" s="55">
        <f t="shared" si="0"/>
        <v>5288461.538461539</v>
      </c>
      <c r="G17" s="55">
        <f>F17*30%</f>
        <v>1586538.4615384617</v>
      </c>
      <c r="H17" s="60">
        <f>'Hỗ trợ vận chuyển'!E31</f>
        <v>50000</v>
      </c>
      <c r="I17" s="65"/>
      <c r="J17" s="65">
        <v>0</v>
      </c>
      <c r="K17" s="61">
        <v>0</v>
      </c>
      <c r="L17" s="56">
        <f>F17-G17+H17-I17-J17+K17</f>
        <v>3751923.076923077</v>
      </c>
      <c r="M17" s="65"/>
      <c r="N17" s="62" t="s">
        <v>161</v>
      </c>
    </row>
    <row r="18" spans="1:14" s="57" customFormat="1" x14ac:dyDescent="0.25">
      <c r="A18" s="575" t="s">
        <v>36</v>
      </c>
      <c r="B18" s="576"/>
      <c r="C18" s="577"/>
      <c r="D18" s="293">
        <f>SUM(D16:D17)</f>
        <v>8000000</v>
      </c>
      <c r="E18" s="294"/>
      <c r="F18" s="293">
        <f>SUM(F16:F17)</f>
        <v>7653846.153846154</v>
      </c>
      <c r="G18" s="293">
        <f>SUM(G16:G17)</f>
        <v>2296153.8461538465</v>
      </c>
      <c r="H18" s="293"/>
      <c r="I18" s="293">
        <f>SUM(I16:I17)</f>
        <v>830508</v>
      </c>
      <c r="J18" s="293">
        <f>SUM(J16:J17)</f>
        <v>0</v>
      </c>
      <c r="K18" s="293">
        <f>SUM(K16:K17)</f>
        <v>0</v>
      </c>
      <c r="L18" s="293">
        <f>SUM(L15:L17)</f>
        <v>4657184.307692308</v>
      </c>
      <c r="M18" s="292"/>
      <c r="N18" s="292"/>
    </row>
    <row r="20" spans="1:14" s="57" customFormat="1" x14ac:dyDescent="0.25">
      <c r="B20" s="569"/>
      <c r="C20" s="569"/>
      <c r="D20" s="569"/>
      <c r="E20" s="266"/>
      <c r="J20" s="569"/>
      <c r="K20" s="569"/>
      <c r="L20" s="569"/>
      <c r="M20" s="569"/>
    </row>
    <row r="21" spans="1:14" s="287" customFormat="1" x14ac:dyDescent="0.2">
      <c r="C21" s="295" t="s">
        <v>111</v>
      </c>
      <c r="E21" s="296"/>
      <c r="F21" s="365"/>
      <c r="G21" s="296"/>
      <c r="H21" s="296"/>
      <c r="I21" s="296"/>
      <c r="J21" s="295" t="s">
        <v>14</v>
      </c>
      <c r="K21" s="296"/>
      <c r="L21" s="297"/>
    </row>
    <row r="22" spans="1:14" s="287" customFormat="1" x14ac:dyDescent="0.2">
      <c r="C22" s="298" t="s">
        <v>15</v>
      </c>
      <c r="E22" s="299"/>
      <c r="F22" s="299"/>
      <c r="G22" s="300"/>
      <c r="H22" s="300"/>
      <c r="I22" s="300"/>
      <c r="J22" s="298" t="s">
        <v>16</v>
      </c>
      <c r="K22" s="300"/>
    </row>
    <row r="23" spans="1:14" x14ac:dyDescent="0.25">
      <c r="F23" s="154"/>
    </row>
    <row r="25" spans="1:14" s="301" customFormat="1" x14ac:dyDescent="0.2">
      <c r="C25" s="295" t="s">
        <v>74</v>
      </c>
      <c r="F25" s="302"/>
      <c r="G25" s="302"/>
      <c r="H25" s="302"/>
      <c r="I25" s="302"/>
      <c r="J25" s="303" t="s">
        <v>38</v>
      </c>
    </row>
    <row r="30" spans="1:14" x14ac:dyDescent="0.25">
      <c r="H30" s="43" t="s">
        <v>49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G43" sqref="G43"/>
    </sheetView>
  </sheetViews>
  <sheetFormatPr defaultColWidth="8.85546875" defaultRowHeight="15.75" x14ac:dyDescent="0.25"/>
  <cols>
    <col min="1" max="1" width="7.85546875" style="275" bestFit="1" customWidth="1"/>
    <col min="2" max="2" width="12.7109375" style="280" customWidth="1"/>
    <col min="3" max="3" width="39.140625" style="275" bestFit="1" customWidth="1"/>
    <col min="4" max="4" width="15.28515625" style="282" customWidth="1"/>
    <col min="5" max="5" width="13" style="275" bestFit="1" customWidth="1"/>
    <col min="6" max="6" width="14.5703125" style="275" bestFit="1" customWidth="1"/>
    <col min="7" max="16384" width="8.85546875" style="275"/>
  </cols>
  <sheetData>
    <row r="1" spans="1:15" s="272" customFormat="1" x14ac:dyDescent="0.25">
      <c r="A1" s="582" t="s">
        <v>0</v>
      </c>
      <c r="B1" s="582"/>
      <c r="C1" s="582"/>
      <c r="D1" s="274"/>
      <c r="J1" s="273"/>
      <c r="K1" s="274"/>
    </row>
    <row r="2" spans="1:15" s="272" customFormat="1" x14ac:dyDescent="0.25">
      <c r="A2" s="583" t="s">
        <v>2</v>
      </c>
      <c r="B2" s="583"/>
      <c r="C2" s="583"/>
      <c r="D2" s="274"/>
      <c r="J2" s="273"/>
      <c r="K2" s="274"/>
    </row>
    <row r="3" spans="1:15" s="272" customFormat="1" x14ac:dyDescent="0.25">
      <c r="A3" s="508" t="s">
        <v>130</v>
      </c>
      <c r="B3" s="508"/>
      <c r="C3" s="508"/>
      <c r="D3" s="508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</row>
    <row r="4" spans="1:15" s="272" customFormat="1" x14ac:dyDescent="0.25">
      <c r="A4" s="267"/>
      <c r="B4" s="267"/>
      <c r="C4" s="267"/>
      <c r="D4" s="267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</row>
    <row r="5" spans="1:15" s="272" customFormat="1" ht="31.5" customHeight="1" x14ac:dyDescent="0.25">
      <c r="A5" s="588" t="s">
        <v>18</v>
      </c>
      <c r="B5" s="590" t="s">
        <v>131</v>
      </c>
      <c r="C5" s="588" t="s">
        <v>132</v>
      </c>
      <c r="D5" s="587" t="s">
        <v>133</v>
      </c>
      <c r="E5" s="587"/>
      <c r="F5" s="587"/>
    </row>
    <row r="6" spans="1:15" s="272" customFormat="1" x14ac:dyDescent="0.25">
      <c r="A6" s="589"/>
      <c r="B6" s="591"/>
      <c r="C6" s="589"/>
      <c r="D6" s="283" t="s">
        <v>134</v>
      </c>
      <c r="E6" s="283" t="s">
        <v>140</v>
      </c>
      <c r="F6" s="283" t="s">
        <v>141</v>
      </c>
    </row>
    <row r="7" spans="1:15" x14ac:dyDescent="0.25">
      <c r="A7" s="276"/>
      <c r="B7" s="278">
        <v>44018</v>
      </c>
      <c r="C7" s="276" t="s">
        <v>174</v>
      </c>
      <c r="D7" s="349"/>
      <c r="E7" s="349">
        <v>10000</v>
      </c>
      <c r="F7" s="349"/>
    </row>
    <row r="8" spans="1:15" x14ac:dyDescent="0.25">
      <c r="A8" s="277"/>
      <c r="B8" s="279">
        <v>44020</v>
      </c>
      <c r="C8" s="277" t="s">
        <v>221</v>
      </c>
      <c r="D8" s="281">
        <v>20000</v>
      </c>
      <c r="E8" s="281"/>
      <c r="F8" s="281">
        <v>20000</v>
      </c>
    </row>
    <row r="9" spans="1:15" x14ac:dyDescent="0.25">
      <c r="A9" s="277"/>
      <c r="B9" s="279">
        <v>44021</v>
      </c>
      <c r="C9" s="277" t="s">
        <v>222</v>
      </c>
      <c r="D9" s="281"/>
      <c r="E9" s="281">
        <v>20000</v>
      </c>
      <c r="F9" s="281"/>
    </row>
    <row r="10" spans="1:15" x14ac:dyDescent="0.25">
      <c r="A10" s="277"/>
      <c r="B10" s="279">
        <v>44023</v>
      </c>
      <c r="C10" s="277" t="s">
        <v>223</v>
      </c>
      <c r="D10" s="281"/>
      <c r="E10" s="281">
        <v>20000</v>
      </c>
      <c r="F10" s="281"/>
    </row>
    <row r="11" spans="1:15" x14ac:dyDescent="0.25">
      <c r="A11" s="277"/>
      <c r="B11" s="279">
        <v>44025</v>
      </c>
      <c r="C11" s="277" t="s">
        <v>207</v>
      </c>
      <c r="D11" s="281"/>
      <c r="E11" s="281"/>
      <c r="F11" s="281">
        <v>60000</v>
      </c>
    </row>
    <row r="12" spans="1:15" x14ac:dyDescent="0.25">
      <c r="A12" s="277"/>
      <c r="B12" s="279">
        <v>44027</v>
      </c>
      <c r="C12" s="277" t="s">
        <v>158</v>
      </c>
      <c r="D12" s="281"/>
      <c r="E12" s="281"/>
      <c r="F12" s="281">
        <v>40000</v>
      </c>
    </row>
    <row r="13" spans="1:15" x14ac:dyDescent="0.25">
      <c r="A13" s="277"/>
      <c r="B13" s="279">
        <v>44027</v>
      </c>
      <c r="C13" s="277" t="s">
        <v>159</v>
      </c>
      <c r="D13" s="281">
        <v>20000</v>
      </c>
      <c r="E13" s="281"/>
      <c r="F13" s="281">
        <v>20000</v>
      </c>
    </row>
    <row r="14" spans="1:15" x14ac:dyDescent="0.25">
      <c r="A14" s="277"/>
      <c r="B14" s="279">
        <v>44027</v>
      </c>
      <c r="C14" s="277" t="s">
        <v>160</v>
      </c>
      <c r="D14" s="281"/>
      <c r="E14" s="281"/>
      <c r="F14" s="281">
        <v>50000</v>
      </c>
    </row>
    <row r="15" spans="1:15" x14ac:dyDescent="0.25">
      <c r="A15" s="277"/>
      <c r="B15" s="279">
        <v>44028</v>
      </c>
      <c r="C15" s="277" t="s">
        <v>174</v>
      </c>
      <c r="D15" s="281">
        <v>20000</v>
      </c>
      <c r="E15" s="281"/>
      <c r="F15" s="281"/>
    </row>
    <row r="16" spans="1:15" x14ac:dyDescent="0.25">
      <c r="A16" s="277"/>
      <c r="B16" s="279">
        <v>44032</v>
      </c>
      <c r="C16" s="277" t="s">
        <v>221</v>
      </c>
      <c r="D16" s="281"/>
      <c r="E16" s="281"/>
      <c r="F16" s="281">
        <v>20000</v>
      </c>
    </row>
    <row r="17" spans="1:6" x14ac:dyDescent="0.25">
      <c r="A17" s="277"/>
      <c r="B17" s="279">
        <v>44034</v>
      </c>
      <c r="C17" s="277" t="s">
        <v>224</v>
      </c>
      <c r="D17" s="281">
        <v>20000</v>
      </c>
      <c r="E17" s="281"/>
      <c r="F17" s="281"/>
    </row>
    <row r="18" spans="1:6" hidden="1" x14ac:dyDescent="0.25">
      <c r="A18" s="277"/>
      <c r="B18" s="279"/>
      <c r="C18" s="277"/>
      <c r="D18" s="281"/>
      <c r="E18" s="281"/>
      <c r="F18" s="281"/>
    </row>
    <row r="19" spans="1:6" hidden="1" x14ac:dyDescent="0.25">
      <c r="A19" s="277"/>
      <c r="B19" s="279"/>
      <c r="C19" s="277"/>
      <c r="D19" s="281"/>
      <c r="E19" s="281"/>
      <c r="F19" s="281"/>
    </row>
    <row r="20" spans="1:6" hidden="1" x14ac:dyDescent="0.25">
      <c r="A20" s="277"/>
      <c r="B20" s="279"/>
      <c r="C20" s="277"/>
      <c r="D20" s="281"/>
      <c r="E20" s="281"/>
      <c r="F20" s="281"/>
    </row>
    <row r="21" spans="1:6" hidden="1" x14ac:dyDescent="0.25">
      <c r="A21" s="277"/>
      <c r="B21" s="279"/>
      <c r="C21" s="277"/>
      <c r="D21" s="281"/>
      <c r="E21" s="281"/>
      <c r="F21" s="281"/>
    </row>
    <row r="22" spans="1:6" hidden="1" x14ac:dyDescent="0.25">
      <c r="A22" s="277"/>
      <c r="B22" s="279"/>
      <c r="C22" s="277"/>
      <c r="D22" s="281"/>
      <c r="E22" s="281"/>
      <c r="F22" s="281"/>
    </row>
    <row r="23" spans="1:6" hidden="1" x14ac:dyDescent="0.25">
      <c r="A23" s="277"/>
      <c r="B23" s="279"/>
      <c r="C23" s="277"/>
      <c r="D23" s="281"/>
      <c r="E23" s="281"/>
      <c r="F23" s="281"/>
    </row>
    <row r="24" spans="1:6" hidden="1" x14ac:dyDescent="0.25">
      <c r="A24" s="277"/>
      <c r="B24" s="279"/>
      <c r="C24" s="277"/>
      <c r="D24" s="281"/>
      <c r="E24" s="281"/>
      <c r="F24" s="281"/>
    </row>
    <row r="25" spans="1:6" hidden="1" x14ac:dyDescent="0.25">
      <c r="A25" s="277"/>
      <c r="B25" s="279"/>
      <c r="C25" s="277"/>
      <c r="D25" s="281"/>
      <c r="E25" s="281"/>
      <c r="F25" s="281"/>
    </row>
    <row r="26" spans="1:6" hidden="1" x14ac:dyDescent="0.25">
      <c r="A26" s="277"/>
      <c r="B26" s="279"/>
      <c r="C26" s="277"/>
      <c r="D26" s="281"/>
      <c r="E26" s="281"/>
      <c r="F26" s="281"/>
    </row>
    <row r="27" spans="1:6" hidden="1" x14ac:dyDescent="0.25">
      <c r="A27" s="277"/>
      <c r="B27" s="279"/>
      <c r="C27" s="277"/>
      <c r="D27" s="281"/>
      <c r="E27" s="281"/>
      <c r="F27" s="281"/>
    </row>
    <row r="28" spans="1:6" hidden="1" x14ac:dyDescent="0.25">
      <c r="A28" s="277"/>
      <c r="B28" s="279"/>
      <c r="C28" s="277"/>
      <c r="D28" s="281"/>
      <c r="E28" s="281"/>
      <c r="F28" s="281"/>
    </row>
    <row r="29" spans="1:6" hidden="1" x14ac:dyDescent="0.25">
      <c r="A29" s="277"/>
      <c r="B29" s="279"/>
      <c r="C29" s="277"/>
      <c r="D29" s="281"/>
      <c r="E29" s="281"/>
      <c r="F29" s="281"/>
    </row>
    <row r="30" spans="1:6" hidden="1" x14ac:dyDescent="0.25">
      <c r="A30" s="277"/>
      <c r="B30" s="279"/>
      <c r="C30" s="277"/>
      <c r="D30" s="281"/>
      <c r="E30" s="281"/>
      <c r="F30" s="281"/>
    </row>
    <row r="31" spans="1:6" s="285" customFormat="1" ht="18.75" x14ac:dyDescent="0.3">
      <c r="A31" s="584" t="s">
        <v>36</v>
      </c>
      <c r="B31" s="585"/>
      <c r="C31" s="586"/>
      <c r="D31" s="284">
        <f>SUM(D7:D30)</f>
        <v>80000</v>
      </c>
      <c r="E31" s="284">
        <f t="shared" ref="E31:F31" si="0">SUM(E7:E30)</f>
        <v>50000</v>
      </c>
      <c r="F31" s="284">
        <f t="shared" si="0"/>
        <v>210000</v>
      </c>
    </row>
  </sheetData>
  <mergeCells count="8">
    <mergeCell ref="A1:C1"/>
    <mergeCell ref="A2:C2"/>
    <mergeCell ref="A3:D3"/>
    <mergeCell ref="A31:C31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2020-07-24T08:10:58Z</dcterms:modified>
</cp:coreProperties>
</file>