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HẬP HÀNG" sheetId="1" r:id="rId1"/>
    <sheet name="Ghi chú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" i="1" l="1"/>
  <c r="L35" i="1" s="1"/>
  <c r="O35" i="1" s="1"/>
  <c r="J34" i="1"/>
  <c r="L34" i="1" s="1"/>
  <c r="J44" i="1"/>
  <c r="O34" i="1" l="1"/>
  <c r="L36" i="1"/>
  <c r="O36" i="1" s="1"/>
  <c r="J36" i="1"/>
  <c r="J40" i="1" s="1"/>
  <c r="J42" i="1" s="1"/>
  <c r="J43" i="1" s="1"/>
  <c r="J45" i="1"/>
  <c r="O8" i="1"/>
  <c r="O9" i="1"/>
  <c r="O10" i="1"/>
  <c r="O11" i="1"/>
  <c r="O12" i="1"/>
  <c r="O13" i="1"/>
  <c r="O14" i="1"/>
  <c r="O15" i="1"/>
  <c r="O16" i="1"/>
  <c r="O17" i="1"/>
  <c r="O18" i="1"/>
  <c r="O19" i="1"/>
  <c r="O7" i="1"/>
  <c r="J32" i="1"/>
  <c r="L32" i="1" s="1"/>
  <c r="O32" i="1" s="1"/>
  <c r="J31" i="1"/>
  <c r="L31" i="1" s="1"/>
  <c r="O31" i="1" s="1"/>
  <c r="J30" i="1"/>
  <c r="L30" i="1" s="1"/>
  <c r="O30" i="1" s="1"/>
  <c r="J29" i="1"/>
  <c r="L29" i="1" s="1"/>
  <c r="O29" i="1" s="1"/>
  <c r="J28" i="1"/>
  <c r="L28" i="1" s="1"/>
  <c r="O28" i="1" s="1"/>
  <c r="J27" i="1"/>
  <c r="L27" i="1" s="1"/>
  <c r="O27" i="1" s="1"/>
  <c r="J26" i="1"/>
  <c r="L26" i="1" s="1"/>
  <c r="O26" i="1" s="1"/>
  <c r="J25" i="1"/>
  <c r="L25" i="1" s="1"/>
  <c r="O25" i="1" s="1"/>
  <c r="J24" i="1"/>
  <c r="L24" i="1" l="1"/>
  <c r="J33" i="1"/>
  <c r="J47" i="1" s="1"/>
  <c r="J48" i="1" s="1"/>
  <c r="J49" i="1" s="1"/>
  <c r="L33" i="1" l="1"/>
  <c r="O24" i="1"/>
  <c r="L22" i="1"/>
  <c r="O22" i="1" s="1"/>
  <c r="J22" i="1"/>
  <c r="L21" i="1"/>
  <c r="O21" i="1" s="1"/>
  <c r="J21" i="1"/>
  <c r="L20" i="1"/>
  <c r="J20" i="1"/>
  <c r="J23" i="1" s="1"/>
  <c r="L23" i="1" l="1"/>
  <c r="O20" i="1"/>
</calcChain>
</file>

<file path=xl/sharedStrings.xml><?xml version="1.0" encoding="utf-8"?>
<sst xmlns="http://schemas.openxmlformats.org/spreadsheetml/2006/main" count="74" uniqueCount="52">
  <si>
    <t>CÔNG TY CỔ PHẦN ĐT &amp; PT NANO MILK</t>
  </si>
  <si>
    <t xml:space="preserve"> Số:………./PKD. MST: 0108806878</t>
  </si>
  <si>
    <t>Ngày</t>
  </si>
  <si>
    <t>Người bán</t>
  </si>
  <si>
    <t>Thông tin khách hàng</t>
  </si>
  <si>
    <t>Thông tin về sản phẩm</t>
  </si>
  <si>
    <t>Thành tiền sau CK(VNĐ)</t>
  </si>
  <si>
    <t>Tiền bán hàng thực tế thu về</t>
  </si>
  <si>
    <t>Ghi chú</t>
  </si>
  <si>
    <t>Tên khách hàng</t>
  </si>
  <si>
    <t>Địa chỉ</t>
  </si>
  <si>
    <t>Số điện thoại</t>
  </si>
  <si>
    <t>Mã sản phẩm</t>
  </si>
  <si>
    <t>Số lượng (hộp)</t>
  </si>
  <si>
    <t>Đơn giá (VNĐ)</t>
  </si>
  <si>
    <t>Thành tiền (VNĐ)</t>
  </si>
  <si>
    <t>Chiết khấu</t>
  </si>
  <si>
    <t>TM</t>
  </si>
  <si>
    <t>CK</t>
  </si>
  <si>
    <t>CTT</t>
  </si>
  <si>
    <t>BẢNG TỔNG HỢP LINNA NHẬP HÀNG</t>
  </si>
  <si>
    <t>Chị Na</t>
  </si>
  <si>
    <t>Biên Hòa - Đồng Nai</t>
  </si>
  <si>
    <t>1CX90</t>
  </si>
  <si>
    <t>2CX90</t>
  </si>
  <si>
    <t>3CX90</t>
  </si>
  <si>
    <t>GCX90</t>
  </si>
  <si>
    <t>BCX90</t>
  </si>
  <si>
    <t>SN45</t>
  </si>
  <si>
    <t>SOY</t>
  </si>
  <si>
    <t>GC90</t>
  </si>
  <si>
    <t>TD90</t>
  </si>
  <si>
    <t>Đồng Nai</t>
  </si>
  <si>
    <t>số HĐ</t>
  </si>
  <si>
    <t>Linna</t>
  </si>
  <si>
    <t>Làm phụ lục hợp đồng chiết khấu 50%</t>
  </si>
  <si>
    <t>2CX45</t>
  </si>
  <si>
    <t>TĐ90</t>
  </si>
  <si>
    <t xml:space="preserve">Theo giá trị hợp đồng </t>
  </si>
  <si>
    <t>300.000.000*0,38+300.000.000</t>
  </si>
  <si>
    <t>Đã xuất hàng cho đại lý</t>
  </si>
  <si>
    <t>Vậy tiền hàng thực tế đã xuất đại lý là</t>
  </si>
  <si>
    <t>Số tiền hàng Cty phải trả đại lý</t>
  </si>
  <si>
    <t>Vậy công ty còn nợ và phải trả tiền sản phẩm cho đại lý là</t>
  </si>
  <si>
    <t>Kết Luận: (trước khi làm bổ sung phụ lục hợp đồng)</t>
  </si>
  <si>
    <t>Công ty nợ đại lý hỗ trợ 10 triệu sản phẩm +10 sản phẩm + 20tr biển bảng</t>
  </si>
  <si>
    <t>Đã trả đơn hàng ngày 17/6 và 8/8</t>
  </si>
  <si>
    <t>Vậy  Linna nợ công ty</t>
  </si>
  <si>
    <t>Ngoài 300tr đã thanh toán theo hợp đồng linna phải thanh toán</t>
  </si>
  <si>
    <t>Linna được hưởng 3% doanh số đơn hàng của anh giáp</t>
  </si>
  <si>
    <t>Đơn hàng đại lý LinNa đã trả lại về Cty 2 Thùng( 24hộp) 1CX90 9/2/2020</t>
  </si>
  <si>
    <t>(17/6 ký hợp đồng phụ lục chiết khấu 50%: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</si>
</sst>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\ _₫_-;\-* #,##0\ _₫_-;_-* &quot;-&quot;??\ _₫_-;_-@_-"/>
    <numFmt numFmtId="165" formatCode="_(* #,##0_);_(* \(#,##0\);_(* &quot;-&quot;??_);_(@_)"/>
    <numFmt numFmtId="166" formatCode="dd/mm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2"/>
      <color theme="1"/>
      <name val="Calibri"/>
      <family val="2"/>
      <scheme val="minor"/>
    </font>
    <font>
      <sz val="12"/>
      <name val="Times New Roman"/>
      <family val="1"/>
      <charset val="163"/>
    </font>
    <font>
      <sz val="12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9" fontId="3" fillId="0" borderId="0" xfId="2" applyFont="1" applyAlignment="1">
      <alignment horizontal="center"/>
    </xf>
    <xf numFmtId="164" fontId="3" fillId="0" borderId="0" xfId="1" applyNumberFormat="1" applyFont="1"/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9" fontId="5" fillId="0" borderId="1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9" fillId="0" borderId="0" xfId="0" applyNumberFormat="1" applyFont="1"/>
    <xf numFmtId="0" fontId="10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164" fontId="7" fillId="0" borderId="5" xfId="1" applyNumberFormat="1" applyFont="1" applyBorder="1" applyAlignment="1">
      <alignment horizontal="right" vertical="center"/>
    </xf>
    <xf numFmtId="9" fontId="7" fillId="0" borderId="5" xfId="2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4" fontId="7" fillId="0" borderId="6" xfId="1" applyNumberFormat="1" applyFont="1" applyBorder="1" applyAlignment="1">
      <alignment horizontal="right" vertical="center"/>
    </xf>
    <xf numFmtId="9" fontId="7" fillId="0" borderId="6" xfId="2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right" vertical="center"/>
    </xf>
    <xf numFmtId="9" fontId="7" fillId="0" borderId="7" xfId="2" applyFont="1" applyBorder="1" applyAlignment="1">
      <alignment horizontal="center" vertical="center"/>
    </xf>
    <xf numFmtId="165" fontId="9" fillId="0" borderId="0" xfId="0" applyNumberFormat="1" applyFont="1" applyBorder="1"/>
    <xf numFmtId="0" fontId="7" fillId="0" borderId="8" xfId="0" applyFont="1" applyBorder="1" applyAlignment="1">
      <alignment horizontal="center" vertical="center"/>
    </xf>
    <xf numFmtId="165" fontId="9" fillId="0" borderId="8" xfId="0" applyNumberFormat="1" applyFont="1" applyBorder="1"/>
    <xf numFmtId="0" fontId="7" fillId="0" borderId="9" xfId="0" applyFont="1" applyBorder="1" applyAlignment="1">
      <alignment horizontal="center" vertical="center"/>
    </xf>
    <xf numFmtId="165" fontId="9" fillId="0" borderId="9" xfId="0" applyNumberFormat="1" applyFont="1" applyBorder="1"/>
    <xf numFmtId="0" fontId="7" fillId="0" borderId="10" xfId="0" applyFont="1" applyBorder="1" applyAlignment="1">
      <alignment horizontal="center" vertical="center"/>
    </xf>
    <xf numFmtId="165" fontId="9" fillId="0" borderId="10" xfId="0" applyNumberFormat="1" applyFont="1" applyBorder="1"/>
    <xf numFmtId="0" fontId="10" fillId="0" borderId="5" xfId="0" applyFont="1" applyBorder="1" applyAlignment="1">
      <alignment horizontal="center" vertical="center" wrapText="1"/>
    </xf>
    <xf numFmtId="165" fontId="10" fillId="0" borderId="5" xfId="1" applyNumberFormat="1" applyFont="1" applyBorder="1" applyAlignment="1">
      <alignment vertical="center" wrapText="1"/>
    </xf>
    <xf numFmtId="165" fontId="10" fillId="0" borderId="5" xfId="1" applyNumberFormat="1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/>
    </xf>
    <xf numFmtId="165" fontId="9" fillId="0" borderId="5" xfId="0" applyNumberFormat="1" applyFont="1" applyBorder="1"/>
    <xf numFmtId="0" fontId="10" fillId="0" borderId="6" xfId="0" applyFont="1" applyBorder="1" applyAlignment="1">
      <alignment horizontal="center" vertical="center" wrapText="1"/>
    </xf>
    <xf numFmtId="165" fontId="10" fillId="0" borderId="6" xfId="1" applyNumberFormat="1" applyFont="1" applyBorder="1" applyAlignment="1">
      <alignment vertical="center" wrapText="1"/>
    </xf>
    <xf numFmtId="165" fontId="10" fillId="0" borderId="6" xfId="1" applyNumberFormat="1" applyFont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/>
    </xf>
    <xf numFmtId="165" fontId="9" fillId="0" borderId="6" xfId="0" applyNumberFormat="1" applyFont="1" applyBorder="1"/>
    <xf numFmtId="0" fontId="10" fillId="0" borderId="7" xfId="0" applyFont="1" applyBorder="1" applyAlignment="1">
      <alignment horizontal="center" vertical="center" wrapText="1"/>
    </xf>
    <xf numFmtId="165" fontId="10" fillId="0" borderId="7" xfId="1" applyNumberFormat="1" applyFont="1" applyBorder="1" applyAlignment="1">
      <alignment vertical="center" wrapText="1"/>
    </xf>
    <xf numFmtId="165" fontId="10" fillId="0" borderId="7" xfId="1" applyNumberFormat="1" applyFont="1" applyBorder="1" applyAlignment="1">
      <alignment horizontal="center" vertical="center" wrapText="1"/>
    </xf>
    <xf numFmtId="9" fontId="8" fillId="0" borderId="7" xfId="0" applyNumberFormat="1" applyFont="1" applyBorder="1" applyAlignment="1">
      <alignment horizontal="center" vertical="center"/>
    </xf>
    <xf numFmtId="165" fontId="9" fillId="0" borderId="7" xfId="0" applyNumberFormat="1" applyFont="1" applyBorder="1"/>
    <xf numFmtId="0" fontId="8" fillId="0" borderId="5" xfId="0" applyFont="1" applyBorder="1" applyAlignment="1">
      <alignment horizontal="center"/>
    </xf>
    <xf numFmtId="165" fontId="8" fillId="0" borderId="5" xfId="1" applyNumberFormat="1" applyFont="1" applyBorder="1"/>
    <xf numFmtId="0" fontId="8" fillId="0" borderId="5" xfId="0" applyFont="1" applyBorder="1"/>
    <xf numFmtId="0" fontId="9" fillId="0" borderId="5" xfId="0" applyFont="1" applyBorder="1"/>
    <xf numFmtId="0" fontId="8" fillId="0" borderId="6" xfId="0" applyFont="1" applyBorder="1" applyAlignment="1">
      <alignment horizontal="center"/>
    </xf>
    <xf numFmtId="165" fontId="8" fillId="0" borderId="6" xfId="1" applyNumberFormat="1" applyFont="1" applyBorder="1"/>
    <xf numFmtId="0" fontId="8" fillId="0" borderId="6" xfId="0" applyFont="1" applyBorder="1"/>
    <xf numFmtId="0" fontId="9" fillId="0" borderId="6" xfId="0" applyFont="1" applyBorder="1"/>
    <xf numFmtId="0" fontId="8" fillId="0" borderId="7" xfId="0" applyFont="1" applyBorder="1" applyAlignment="1">
      <alignment horizontal="center"/>
    </xf>
    <xf numFmtId="165" fontId="8" fillId="0" borderId="7" xfId="1" applyNumberFormat="1" applyFont="1" applyBorder="1"/>
    <xf numFmtId="0" fontId="8" fillId="0" borderId="7" xfId="0" applyFont="1" applyBorder="1"/>
    <xf numFmtId="0" fontId="9" fillId="0" borderId="7" xfId="0" applyFont="1" applyBorder="1"/>
    <xf numFmtId="165" fontId="8" fillId="0" borderId="5" xfId="1" applyNumberFormat="1" applyFont="1" applyBorder="1" applyAlignment="1">
      <alignment horizontal="center"/>
    </xf>
    <xf numFmtId="165" fontId="8" fillId="0" borderId="6" xfId="1" applyNumberFormat="1" applyFont="1" applyBorder="1" applyAlignment="1">
      <alignment horizontal="center"/>
    </xf>
    <xf numFmtId="165" fontId="8" fillId="0" borderId="7" xfId="1" applyNumberFormat="1" applyFont="1" applyBorder="1" applyAlignment="1">
      <alignment horizontal="center"/>
    </xf>
    <xf numFmtId="165" fontId="9" fillId="0" borderId="0" xfId="1" applyNumberFormat="1" applyFont="1"/>
    <xf numFmtId="165" fontId="10" fillId="0" borderId="3" xfId="1" applyNumberFormat="1" applyFont="1" applyBorder="1" applyAlignment="1">
      <alignment vertical="center" wrapText="1"/>
    </xf>
    <xf numFmtId="9" fontId="8" fillId="0" borderId="3" xfId="0" applyNumberFormat="1" applyFont="1" applyBorder="1" applyAlignment="1">
      <alignment horizontal="center" vertical="center"/>
    </xf>
    <xf numFmtId="165" fontId="12" fillId="3" borderId="3" xfId="1" applyNumberFormat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6" fontId="7" fillId="0" borderId="5" xfId="0" quotePrefix="1" applyNumberFormat="1" applyFont="1" applyBorder="1" applyAlignment="1">
      <alignment horizontal="center" vertical="center"/>
    </xf>
    <xf numFmtId="166" fontId="7" fillId="0" borderId="6" xfId="0" quotePrefix="1" applyNumberFormat="1" applyFont="1" applyBorder="1" applyAlignment="1">
      <alignment horizontal="center" vertical="center"/>
    </xf>
    <xf numFmtId="166" fontId="7" fillId="0" borderId="7" xfId="0" quotePrefix="1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14" fontId="10" fillId="2" borderId="5" xfId="0" applyNumberFormat="1" applyFont="1" applyFill="1" applyBorder="1" applyAlignment="1">
      <alignment horizontal="center" vertical="center" wrapText="1"/>
    </xf>
    <xf numFmtId="14" fontId="10" fillId="2" borderId="6" xfId="0" applyNumberFormat="1" applyFont="1" applyFill="1" applyBorder="1" applyAlignment="1">
      <alignment horizontal="center" vertical="center" wrapText="1"/>
    </xf>
    <xf numFmtId="14" fontId="10" fillId="2" borderId="7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14" fontId="8" fillId="0" borderId="5" xfId="0" applyNumberFormat="1" applyFont="1" applyBorder="1" applyAlignment="1">
      <alignment horizontal="center" vertical="center"/>
    </xf>
    <xf numFmtId="14" fontId="8" fillId="0" borderId="6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165" fontId="8" fillId="0" borderId="5" xfId="1" applyNumberFormat="1" applyFont="1" applyBorder="1" applyAlignment="1">
      <alignment horizontal="center"/>
    </xf>
    <xf numFmtId="165" fontId="8" fillId="0" borderId="6" xfId="1" applyNumberFormat="1" applyFont="1" applyBorder="1" applyAlignment="1">
      <alignment horizontal="center"/>
    </xf>
    <xf numFmtId="165" fontId="8" fillId="0" borderId="7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9" fontId="4" fillId="0" borderId="0" xfId="2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9" fontId="5" fillId="0" borderId="1" xfId="2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 applyFill="1"/>
    <xf numFmtId="165" fontId="13" fillId="0" borderId="0" xfId="1" applyNumberFormat="1" applyFont="1" applyFill="1"/>
    <xf numFmtId="0" fontId="3" fillId="0" borderId="5" xfId="0" applyFont="1" applyBorder="1"/>
    <xf numFmtId="165" fontId="3" fillId="0" borderId="5" xfId="1" applyNumberFormat="1" applyFont="1" applyBorder="1"/>
    <xf numFmtId="0" fontId="3" fillId="0" borderId="6" xfId="0" applyFont="1" applyBorder="1" applyAlignment="1">
      <alignment horizontal="left"/>
    </xf>
    <xf numFmtId="165" fontId="3" fillId="0" borderId="6" xfId="1" applyNumberFormat="1" applyFont="1" applyBorder="1"/>
    <xf numFmtId="0" fontId="3" fillId="0" borderId="14" xfId="0" applyFont="1" applyBorder="1" applyAlignment="1">
      <alignment horizontal="left"/>
    </xf>
    <xf numFmtId="165" fontId="3" fillId="0" borderId="14" xfId="1" applyNumberFormat="1" applyFont="1" applyBorder="1"/>
    <xf numFmtId="0" fontId="3" fillId="3" borderId="7" xfId="0" applyFont="1" applyFill="1" applyBorder="1" applyAlignment="1">
      <alignment horizontal="center"/>
    </xf>
    <xf numFmtId="165" fontId="13" fillId="3" borderId="7" xfId="1" applyNumberFormat="1" applyFont="1" applyFill="1" applyBorder="1"/>
    <xf numFmtId="0" fontId="3" fillId="0" borderId="5" xfId="0" applyFont="1" applyBorder="1" applyAlignment="1">
      <alignment horizontal="left"/>
    </xf>
    <xf numFmtId="165" fontId="3" fillId="0" borderId="5" xfId="0" applyNumberFormat="1" applyFont="1" applyBorder="1"/>
    <xf numFmtId="165" fontId="3" fillId="0" borderId="6" xfId="0" applyNumberFormat="1" applyFont="1" applyBorder="1"/>
    <xf numFmtId="0" fontId="2" fillId="3" borderId="7" xfId="0" applyFont="1" applyFill="1" applyBorder="1" applyAlignment="1">
      <alignment horizontal="left"/>
    </xf>
    <xf numFmtId="165" fontId="2" fillId="3" borderId="7" xfId="0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A33" workbookViewId="0">
      <selection activeCell="M48" sqref="M48"/>
    </sheetView>
  </sheetViews>
  <sheetFormatPr defaultRowHeight="15.75" x14ac:dyDescent="0.25"/>
  <cols>
    <col min="1" max="1" width="5.28515625" style="23" customWidth="1"/>
    <col min="2" max="2" width="11.85546875" style="25" bestFit="1" customWidth="1"/>
    <col min="3" max="4" width="9.140625" style="23"/>
    <col min="5" max="5" width="12.5703125" style="23" bestFit="1" customWidth="1"/>
    <col min="6" max="7" width="9.140625" style="23"/>
    <col min="8" max="8" width="9.28515625" style="23" bestFit="1" customWidth="1"/>
    <col min="9" max="9" width="10.5703125" style="23" bestFit="1" customWidth="1"/>
    <col min="10" max="10" width="16.85546875" style="23" bestFit="1" customWidth="1"/>
    <col min="11" max="11" width="9.28515625" style="23" bestFit="1" customWidth="1"/>
    <col min="12" max="12" width="14.7109375" style="23" bestFit="1" customWidth="1"/>
    <col min="13" max="13" width="12" style="23" bestFit="1" customWidth="1"/>
    <col min="14" max="14" width="9.140625" style="23"/>
    <col min="15" max="15" width="12.7109375" style="23" bestFit="1" customWidth="1"/>
    <col min="16" max="16" width="12" style="23" bestFit="1" customWidth="1"/>
    <col min="17" max="17" width="17.7109375" style="23" bestFit="1" customWidth="1"/>
    <col min="18" max="18" width="9.140625" style="23"/>
    <col min="19" max="19" width="11.85546875" style="23" bestFit="1" customWidth="1"/>
    <col min="20" max="16384" width="9.140625" style="23"/>
  </cols>
  <sheetData>
    <row r="1" spans="1:16" s="4" customFormat="1" hidden="1" x14ac:dyDescent="0.25">
      <c r="A1" s="1" t="s">
        <v>0</v>
      </c>
      <c r="B1" s="2"/>
      <c r="C1" s="3"/>
      <c r="D1" s="3"/>
      <c r="E1" s="3"/>
      <c r="H1" s="5"/>
      <c r="I1" s="6"/>
      <c r="J1" s="6"/>
      <c r="K1" s="7"/>
      <c r="L1" s="6"/>
      <c r="M1" s="6"/>
      <c r="N1" s="8"/>
      <c r="O1" s="6"/>
    </row>
    <row r="2" spans="1:16" s="4" customFormat="1" hidden="1" x14ac:dyDescent="0.25">
      <c r="A2" s="9" t="s">
        <v>1</v>
      </c>
      <c r="B2" s="10"/>
      <c r="C2" s="11"/>
      <c r="D2" s="11"/>
      <c r="E2" s="11"/>
      <c r="H2" s="12"/>
      <c r="I2" s="13"/>
      <c r="J2" s="13"/>
      <c r="K2" s="14"/>
      <c r="L2" s="13"/>
      <c r="M2" s="13"/>
      <c r="N2" s="8"/>
      <c r="O2" s="13"/>
    </row>
    <row r="3" spans="1:16" s="4" customFormat="1" x14ac:dyDescent="0.25">
      <c r="A3" s="114" t="s">
        <v>20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4"/>
      <c r="P3" s="114"/>
    </row>
    <row r="4" spans="1:16" s="4" customFormat="1" x14ac:dyDescent="0.25">
      <c r="A4" s="115"/>
      <c r="B4" s="115"/>
      <c r="C4" s="115"/>
      <c r="D4" s="115"/>
      <c r="E4" s="115"/>
      <c r="F4" s="115"/>
      <c r="G4" s="115"/>
      <c r="H4" s="115"/>
      <c r="I4" s="115"/>
      <c r="J4" s="116"/>
      <c r="K4" s="115"/>
      <c r="L4" s="115"/>
      <c r="M4" s="115"/>
      <c r="N4" s="115"/>
      <c r="O4" s="115"/>
    </row>
    <row r="5" spans="1:16" s="15" customFormat="1" x14ac:dyDescent="0.25">
      <c r="A5" s="117" t="s">
        <v>33</v>
      </c>
      <c r="B5" s="118" t="s">
        <v>2</v>
      </c>
      <c r="C5" s="117" t="s">
        <v>3</v>
      </c>
      <c r="D5" s="117" t="s">
        <v>4</v>
      </c>
      <c r="E5" s="117"/>
      <c r="F5" s="117"/>
      <c r="G5" s="119" t="s">
        <v>5</v>
      </c>
      <c r="H5" s="119"/>
      <c r="I5" s="119"/>
      <c r="J5" s="119"/>
      <c r="K5" s="120"/>
      <c r="L5" s="121" t="s">
        <v>6</v>
      </c>
      <c r="M5" s="122" t="s">
        <v>7</v>
      </c>
      <c r="N5" s="122"/>
      <c r="O5" s="122"/>
      <c r="P5" s="123" t="s">
        <v>8</v>
      </c>
    </row>
    <row r="6" spans="1:16" s="15" customFormat="1" ht="47.25" x14ac:dyDescent="0.25">
      <c r="A6" s="117"/>
      <c r="B6" s="118"/>
      <c r="C6" s="117"/>
      <c r="D6" s="16" t="s">
        <v>9</v>
      </c>
      <c r="E6" s="17" t="s">
        <v>10</v>
      </c>
      <c r="F6" s="17" t="s">
        <v>11</v>
      </c>
      <c r="G6" s="17" t="s">
        <v>12</v>
      </c>
      <c r="H6" s="18" t="s">
        <v>13</v>
      </c>
      <c r="I6" s="19" t="s">
        <v>14</v>
      </c>
      <c r="J6" s="20" t="s">
        <v>15</v>
      </c>
      <c r="K6" s="21" t="s">
        <v>16</v>
      </c>
      <c r="L6" s="121"/>
      <c r="M6" s="19" t="s">
        <v>17</v>
      </c>
      <c r="N6" s="19" t="s">
        <v>18</v>
      </c>
      <c r="O6" s="19" t="s">
        <v>19</v>
      </c>
      <c r="P6" s="123"/>
    </row>
    <row r="7" spans="1:16" x14ac:dyDescent="0.25">
      <c r="A7" s="102">
        <v>351</v>
      </c>
      <c r="B7" s="108">
        <v>43832</v>
      </c>
      <c r="C7" s="102"/>
      <c r="D7" s="102" t="s">
        <v>21</v>
      </c>
      <c r="E7" s="105" t="s">
        <v>22</v>
      </c>
      <c r="F7" s="111"/>
      <c r="G7" s="58" t="s">
        <v>23</v>
      </c>
      <c r="H7" s="58">
        <v>72</v>
      </c>
      <c r="I7" s="70">
        <v>455000</v>
      </c>
      <c r="J7" s="70">
        <v>32760000</v>
      </c>
      <c r="K7" s="46">
        <v>0.38</v>
      </c>
      <c r="L7" s="59">
        <v>19328400.000000004</v>
      </c>
      <c r="M7" s="60"/>
      <c r="N7" s="60"/>
      <c r="O7" s="47">
        <f>L7</f>
        <v>19328400.000000004</v>
      </c>
      <c r="P7" s="59"/>
    </row>
    <row r="8" spans="1:16" x14ac:dyDescent="0.25">
      <c r="A8" s="103"/>
      <c r="B8" s="109"/>
      <c r="C8" s="103"/>
      <c r="D8" s="103"/>
      <c r="E8" s="106"/>
      <c r="F8" s="112"/>
      <c r="G8" s="62" t="s">
        <v>24</v>
      </c>
      <c r="H8" s="62">
        <v>72</v>
      </c>
      <c r="I8" s="71">
        <v>465000</v>
      </c>
      <c r="J8" s="71">
        <v>33480000</v>
      </c>
      <c r="K8" s="51">
        <v>0.38</v>
      </c>
      <c r="L8" s="63">
        <v>19753200.000000004</v>
      </c>
      <c r="M8" s="64"/>
      <c r="N8" s="64"/>
      <c r="O8" s="52">
        <f t="shared" ref="O8:O36" si="0">L8</f>
        <v>19753200.000000004</v>
      </c>
      <c r="P8" s="64"/>
    </row>
    <row r="9" spans="1:16" x14ac:dyDescent="0.25">
      <c r="A9" s="103"/>
      <c r="B9" s="109"/>
      <c r="C9" s="103"/>
      <c r="D9" s="103"/>
      <c r="E9" s="106"/>
      <c r="F9" s="112"/>
      <c r="G9" s="62" t="s">
        <v>25</v>
      </c>
      <c r="H9" s="62">
        <v>72</v>
      </c>
      <c r="I9" s="71">
        <v>475000</v>
      </c>
      <c r="J9" s="71">
        <v>34200000</v>
      </c>
      <c r="K9" s="51">
        <v>0.38</v>
      </c>
      <c r="L9" s="63">
        <v>20178000.000000004</v>
      </c>
      <c r="M9" s="64"/>
      <c r="N9" s="64"/>
      <c r="O9" s="52">
        <f t="shared" si="0"/>
        <v>20178000.000000004</v>
      </c>
      <c r="P9" s="64"/>
    </row>
    <row r="10" spans="1:16" x14ac:dyDescent="0.25">
      <c r="A10" s="103"/>
      <c r="B10" s="109"/>
      <c r="C10" s="103"/>
      <c r="D10" s="103"/>
      <c r="E10" s="106"/>
      <c r="F10" s="112"/>
      <c r="G10" s="62" t="s">
        <v>26</v>
      </c>
      <c r="H10" s="62">
        <v>72</v>
      </c>
      <c r="I10" s="71">
        <v>485000</v>
      </c>
      <c r="J10" s="71">
        <v>34920000</v>
      </c>
      <c r="K10" s="51">
        <v>0.38</v>
      </c>
      <c r="L10" s="63">
        <v>20602800.000000004</v>
      </c>
      <c r="M10" s="64"/>
      <c r="N10" s="64"/>
      <c r="O10" s="52">
        <f t="shared" si="0"/>
        <v>20602800.000000004</v>
      </c>
      <c r="P10" s="64"/>
    </row>
    <row r="11" spans="1:16" x14ac:dyDescent="0.25">
      <c r="A11" s="103"/>
      <c r="B11" s="109"/>
      <c r="C11" s="103"/>
      <c r="D11" s="103"/>
      <c r="E11" s="106"/>
      <c r="F11" s="112"/>
      <c r="G11" s="62" t="s">
        <v>27</v>
      </c>
      <c r="H11" s="62">
        <v>24</v>
      </c>
      <c r="I11" s="71">
        <v>485000</v>
      </c>
      <c r="J11" s="71">
        <v>11640000</v>
      </c>
      <c r="K11" s="51">
        <v>0.38</v>
      </c>
      <c r="L11" s="63">
        <v>6867600.0000000009</v>
      </c>
      <c r="M11" s="64"/>
      <c r="N11" s="64"/>
      <c r="O11" s="52">
        <f t="shared" si="0"/>
        <v>6867600.0000000009</v>
      </c>
      <c r="P11" s="64"/>
    </row>
    <row r="12" spans="1:16" x14ac:dyDescent="0.25">
      <c r="A12" s="103"/>
      <c r="B12" s="109"/>
      <c r="C12" s="103"/>
      <c r="D12" s="103"/>
      <c r="E12" s="106"/>
      <c r="F12" s="112"/>
      <c r="G12" s="62" t="s">
        <v>28</v>
      </c>
      <c r="H12" s="62">
        <v>48</v>
      </c>
      <c r="I12" s="71">
        <v>550000</v>
      </c>
      <c r="J12" s="71">
        <v>26400000</v>
      </c>
      <c r="K12" s="51">
        <v>0.38</v>
      </c>
      <c r="L12" s="63">
        <v>15576000.000000002</v>
      </c>
      <c r="M12" s="64"/>
      <c r="N12" s="64"/>
      <c r="O12" s="52">
        <f t="shared" si="0"/>
        <v>15576000.000000002</v>
      </c>
      <c r="P12" s="64"/>
    </row>
    <row r="13" spans="1:16" x14ac:dyDescent="0.25">
      <c r="A13" s="103"/>
      <c r="B13" s="109"/>
      <c r="C13" s="103"/>
      <c r="D13" s="103"/>
      <c r="E13" s="106"/>
      <c r="F13" s="112"/>
      <c r="G13" s="62" t="s">
        <v>29</v>
      </c>
      <c r="H13" s="62">
        <v>15</v>
      </c>
      <c r="I13" s="71">
        <v>450000</v>
      </c>
      <c r="J13" s="71">
        <v>6750000</v>
      </c>
      <c r="K13" s="51">
        <v>0.38</v>
      </c>
      <c r="L13" s="63">
        <v>3982500.0000000005</v>
      </c>
      <c r="M13" s="64"/>
      <c r="N13" s="64"/>
      <c r="O13" s="52">
        <f t="shared" si="0"/>
        <v>3982500.0000000005</v>
      </c>
      <c r="P13" s="64"/>
    </row>
    <row r="14" spans="1:16" x14ac:dyDescent="0.25">
      <c r="A14" s="103"/>
      <c r="B14" s="109"/>
      <c r="C14" s="103"/>
      <c r="D14" s="103"/>
      <c r="E14" s="106"/>
      <c r="F14" s="112"/>
      <c r="G14" s="62" t="s">
        <v>30</v>
      </c>
      <c r="H14" s="62">
        <v>72</v>
      </c>
      <c r="I14" s="71">
        <v>455000</v>
      </c>
      <c r="J14" s="71">
        <v>32760000</v>
      </c>
      <c r="K14" s="51">
        <v>0.38</v>
      </c>
      <c r="L14" s="63">
        <v>19328400.000000004</v>
      </c>
      <c r="M14" s="64"/>
      <c r="N14" s="64"/>
      <c r="O14" s="52">
        <f t="shared" si="0"/>
        <v>19328400.000000004</v>
      </c>
      <c r="P14" s="64"/>
    </row>
    <row r="15" spans="1:16" x14ac:dyDescent="0.25">
      <c r="A15" s="104"/>
      <c r="B15" s="110"/>
      <c r="C15" s="104"/>
      <c r="D15" s="104"/>
      <c r="E15" s="107"/>
      <c r="F15" s="113"/>
      <c r="G15" s="66" t="s">
        <v>31</v>
      </c>
      <c r="H15" s="66">
        <v>24</v>
      </c>
      <c r="I15" s="72">
        <v>455000</v>
      </c>
      <c r="J15" s="72">
        <v>10920000</v>
      </c>
      <c r="K15" s="56">
        <v>0.38</v>
      </c>
      <c r="L15" s="67">
        <v>6442800.0000000009</v>
      </c>
      <c r="M15" s="68"/>
      <c r="N15" s="68"/>
      <c r="O15" s="57">
        <f t="shared" si="0"/>
        <v>6442800.0000000009</v>
      </c>
      <c r="P15" s="68"/>
    </row>
    <row r="16" spans="1:16" ht="15" customHeight="1" x14ac:dyDescent="0.25">
      <c r="A16" s="102">
        <v>408</v>
      </c>
      <c r="B16" s="108">
        <v>43838</v>
      </c>
      <c r="C16" s="99"/>
      <c r="D16" s="102" t="s">
        <v>21</v>
      </c>
      <c r="E16" s="105" t="s">
        <v>22</v>
      </c>
      <c r="F16" s="99"/>
      <c r="G16" s="58" t="s">
        <v>24</v>
      </c>
      <c r="H16" s="58">
        <v>48</v>
      </c>
      <c r="I16" s="59">
        <v>465000</v>
      </c>
      <c r="J16" s="59">
        <v>22320000</v>
      </c>
      <c r="K16" s="46">
        <v>0.38</v>
      </c>
      <c r="L16" s="59">
        <v>13168800.000000002</v>
      </c>
      <c r="M16" s="60"/>
      <c r="N16" s="60"/>
      <c r="O16" s="47">
        <f t="shared" si="0"/>
        <v>13168800.000000002</v>
      </c>
      <c r="P16" s="61"/>
    </row>
    <row r="17" spans="1:16" x14ac:dyDescent="0.25">
      <c r="A17" s="103"/>
      <c r="B17" s="109"/>
      <c r="C17" s="100"/>
      <c r="D17" s="103"/>
      <c r="E17" s="106"/>
      <c r="F17" s="100"/>
      <c r="G17" s="62" t="s">
        <v>25</v>
      </c>
      <c r="H17" s="62">
        <v>48</v>
      </c>
      <c r="I17" s="63">
        <v>475000</v>
      </c>
      <c r="J17" s="63">
        <v>22800000</v>
      </c>
      <c r="K17" s="51">
        <v>0.38</v>
      </c>
      <c r="L17" s="63">
        <v>13452000.000000002</v>
      </c>
      <c r="M17" s="64"/>
      <c r="N17" s="64"/>
      <c r="O17" s="52">
        <f t="shared" si="0"/>
        <v>13452000.000000002</v>
      </c>
      <c r="P17" s="65"/>
    </row>
    <row r="18" spans="1:16" x14ac:dyDescent="0.25">
      <c r="A18" s="103"/>
      <c r="B18" s="109"/>
      <c r="C18" s="100"/>
      <c r="D18" s="103"/>
      <c r="E18" s="106"/>
      <c r="F18" s="100"/>
      <c r="G18" s="62" t="s">
        <v>26</v>
      </c>
      <c r="H18" s="62">
        <v>48</v>
      </c>
      <c r="I18" s="63">
        <v>485000</v>
      </c>
      <c r="J18" s="63">
        <v>23280000</v>
      </c>
      <c r="K18" s="51">
        <v>0.38</v>
      </c>
      <c r="L18" s="63">
        <v>13735200.000000002</v>
      </c>
      <c r="M18" s="64"/>
      <c r="N18" s="64"/>
      <c r="O18" s="52">
        <f t="shared" si="0"/>
        <v>13735200.000000002</v>
      </c>
      <c r="P18" s="65"/>
    </row>
    <row r="19" spans="1:16" x14ac:dyDescent="0.25">
      <c r="A19" s="104"/>
      <c r="B19" s="110"/>
      <c r="C19" s="101"/>
      <c r="D19" s="104"/>
      <c r="E19" s="107"/>
      <c r="F19" s="101"/>
      <c r="G19" s="66" t="s">
        <v>30</v>
      </c>
      <c r="H19" s="66">
        <v>48</v>
      </c>
      <c r="I19" s="67">
        <v>455000</v>
      </c>
      <c r="J19" s="67">
        <v>21840000</v>
      </c>
      <c r="K19" s="56">
        <v>0.38</v>
      </c>
      <c r="L19" s="67">
        <v>12885600.000000002</v>
      </c>
      <c r="M19" s="68"/>
      <c r="N19" s="68"/>
      <c r="O19" s="57">
        <f t="shared" si="0"/>
        <v>12885600.000000002</v>
      </c>
      <c r="P19" s="69"/>
    </row>
    <row r="20" spans="1:16" s="24" customFormat="1" ht="18" customHeight="1" x14ac:dyDescent="0.25">
      <c r="A20" s="84">
        <v>1019</v>
      </c>
      <c r="B20" s="96">
        <v>43870</v>
      </c>
      <c r="C20" s="84"/>
      <c r="D20" s="84" t="s">
        <v>21</v>
      </c>
      <c r="E20" s="105" t="s">
        <v>22</v>
      </c>
      <c r="F20" s="84"/>
      <c r="G20" s="43" t="s">
        <v>24</v>
      </c>
      <c r="H20" s="43">
        <v>60</v>
      </c>
      <c r="I20" s="44">
        <v>465000</v>
      </c>
      <c r="J20" s="45">
        <f t="shared" ref="J20:J22" si="1">H20*I20</f>
        <v>27900000</v>
      </c>
      <c r="K20" s="46">
        <v>0.38</v>
      </c>
      <c r="L20" s="45">
        <f t="shared" ref="L20:L22" si="2">H20*I20*(1-K20)</f>
        <v>17298000</v>
      </c>
      <c r="M20" s="43"/>
      <c r="N20" s="43"/>
      <c r="O20" s="47">
        <f t="shared" si="0"/>
        <v>17298000</v>
      </c>
      <c r="P20" s="43"/>
    </row>
    <row r="21" spans="1:16" s="24" customFormat="1" x14ac:dyDescent="0.25">
      <c r="A21" s="85"/>
      <c r="B21" s="97"/>
      <c r="C21" s="85"/>
      <c r="D21" s="85"/>
      <c r="E21" s="106"/>
      <c r="F21" s="85"/>
      <c r="G21" s="48" t="s">
        <v>25</v>
      </c>
      <c r="H21" s="48">
        <v>60</v>
      </c>
      <c r="I21" s="49">
        <v>475000</v>
      </c>
      <c r="J21" s="50">
        <f t="shared" si="1"/>
        <v>28500000</v>
      </c>
      <c r="K21" s="51">
        <v>0.38</v>
      </c>
      <c r="L21" s="50">
        <f t="shared" si="2"/>
        <v>17670000</v>
      </c>
      <c r="M21" s="48"/>
      <c r="N21" s="48"/>
      <c r="O21" s="52">
        <f t="shared" si="0"/>
        <v>17670000</v>
      </c>
      <c r="P21" s="48"/>
    </row>
    <row r="22" spans="1:16" s="24" customFormat="1" x14ac:dyDescent="0.25">
      <c r="A22" s="86"/>
      <c r="B22" s="98"/>
      <c r="C22" s="86"/>
      <c r="D22" s="86"/>
      <c r="E22" s="107"/>
      <c r="F22" s="86"/>
      <c r="G22" s="53" t="s">
        <v>26</v>
      </c>
      <c r="H22" s="53">
        <v>60</v>
      </c>
      <c r="I22" s="54">
        <v>485000</v>
      </c>
      <c r="J22" s="55">
        <f t="shared" si="1"/>
        <v>29100000</v>
      </c>
      <c r="K22" s="56">
        <v>0.38</v>
      </c>
      <c r="L22" s="55">
        <f t="shared" si="2"/>
        <v>18042000</v>
      </c>
      <c r="M22" s="53"/>
      <c r="N22" s="53"/>
      <c r="O22" s="57">
        <f t="shared" si="0"/>
        <v>18042000</v>
      </c>
      <c r="P22" s="53"/>
    </row>
    <row r="23" spans="1:16" s="24" customFormat="1" x14ac:dyDescent="0.25">
      <c r="A23" s="80"/>
      <c r="B23" s="81"/>
      <c r="C23" s="81"/>
      <c r="D23" s="81"/>
      <c r="E23" s="81"/>
      <c r="F23" s="82"/>
      <c r="G23" s="26"/>
      <c r="H23" s="26"/>
      <c r="I23" s="74"/>
      <c r="J23" s="76">
        <f>SUM(J7:J22)</f>
        <v>399570000</v>
      </c>
      <c r="K23" s="75"/>
      <c r="L23" s="76">
        <f>SUM(L7:L22)</f>
        <v>238311300.00000003</v>
      </c>
      <c r="M23" s="26"/>
      <c r="N23" s="26"/>
      <c r="O23" s="36"/>
      <c r="P23" s="26"/>
    </row>
    <row r="24" spans="1:16" s="22" customFormat="1" ht="15" customHeight="1" x14ac:dyDescent="0.25">
      <c r="A24" s="87">
        <v>592</v>
      </c>
      <c r="B24" s="90">
        <v>43999</v>
      </c>
      <c r="C24" s="87"/>
      <c r="D24" s="93" t="s">
        <v>34</v>
      </c>
      <c r="E24" s="93" t="s">
        <v>32</v>
      </c>
      <c r="F24" s="37"/>
      <c r="G24" s="27" t="s">
        <v>23</v>
      </c>
      <c r="H24" s="27">
        <v>24</v>
      </c>
      <c r="I24" s="28">
        <v>225000</v>
      </c>
      <c r="J24" s="28">
        <f t="shared" ref="J24:J32" si="3">H24*I24</f>
        <v>5400000</v>
      </c>
      <c r="K24" s="29">
        <v>0.5</v>
      </c>
      <c r="L24" s="28">
        <f t="shared" ref="L24:L32" si="4">J24*(1-K24)</f>
        <v>2700000</v>
      </c>
      <c r="M24" s="28"/>
      <c r="N24" s="28"/>
      <c r="O24" s="38">
        <f t="shared" si="0"/>
        <v>2700000</v>
      </c>
      <c r="P24" s="77" t="s">
        <v>35</v>
      </c>
    </row>
    <row r="25" spans="1:16" s="22" customFormat="1" x14ac:dyDescent="0.25">
      <c r="A25" s="88"/>
      <c r="B25" s="91"/>
      <c r="C25" s="88"/>
      <c r="D25" s="94"/>
      <c r="E25" s="94"/>
      <c r="F25" s="39"/>
      <c r="G25" s="30" t="s">
        <v>36</v>
      </c>
      <c r="H25" s="30">
        <v>2</v>
      </c>
      <c r="I25" s="31">
        <v>235000</v>
      </c>
      <c r="J25" s="31">
        <f t="shared" si="3"/>
        <v>470000</v>
      </c>
      <c r="K25" s="32">
        <v>0.5</v>
      </c>
      <c r="L25" s="31">
        <f t="shared" si="4"/>
        <v>235000</v>
      </c>
      <c r="M25" s="31"/>
      <c r="N25" s="31"/>
      <c r="O25" s="40">
        <f t="shared" si="0"/>
        <v>235000</v>
      </c>
      <c r="P25" s="78"/>
    </row>
    <row r="26" spans="1:16" s="22" customFormat="1" x14ac:dyDescent="0.25">
      <c r="A26" s="88"/>
      <c r="B26" s="91"/>
      <c r="C26" s="88"/>
      <c r="D26" s="94"/>
      <c r="E26" s="94"/>
      <c r="F26" s="39"/>
      <c r="G26" s="30" t="s">
        <v>24</v>
      </c>
      <c r="H26" s="30">
        <v>11</v>
      </c>
      <c r="I26" s="31">
        <v>465000</v>
      </c>
      <c r="J26" s="31">
        <f t="shared" si="3"/>
        <v>5115000</v>
      </c>
      <c r="K26" s="32">
        <v>0.5</v>
      </c>
      <c r="L26" s="31">
        <f t="shared" si="4"/>
        <v>2557500</v>
      </c>
      <c r="M26" s="31"/>
      <c r="N26" s="31"/>
      <c r="O26" s="40">
        <f t="shared" si="0"/>
        <v>2557500</v>
      </c>
      <c r="P26" s="78"/>
    </row>
    <row r="27" spans="1:16" s="22" customFormat="1" x14ac:dyDescent="0.25">
      <c r="A27" s="88"/>
      <c r="B27" s="91"/>
      <c r="C27" s="88"/>
      <c r="D27" s="94"/>
      <c r="E27" s="94"/>
      <c r="F27" s="39"/>
      <c r="G27" s="30" t="s">
        <v>25</v>
      </c>
      <c r="H27" s="30">
        <v>12</v>
      </c>
      <c r="I27" s="31">
        <v>475000</v>
      </c>
      <c r="J27" s="31">
        <f t="shared" si="3"/>
        <v>5700000</v>
      </c>
      <c r="K27" s="32">
        <v>0.5</v>
      </c>
      <c r="L27" s="31">
        <f t="shared" si="4"/>
        <v>2850000</v>
      </c>
      <c r="M27" s="31"/>
      <c r="N27" s="31"/>
      <c r="O27" s="40">
        <f t="shared" si="0"/>
        <v>2850000</v>
      </c>
      <c r="P27" s="78"/>
    </row>
    <row r="28" spans="1:16" s="22" customFormat="1" x14ac:dyDescent="0.25">
      <c r="A28" s="88"/>
      <c r="B28" s="91"/>
      <c r="C28" s="88"/>
      <c r="D28" s="94"/>
      <c r="E28" s="94"/>
      <c r="F28" s="39"/>
      <c r="G28" s="30" t="s">
        <v>26</v>
      </c>
      <c r="H28" s="30">
        <v>12</v>
      </c>
      <c r="I28" s="31">
        <v>485000</v>
      </c>
      <c r="J28" s="31">
        <f t="shared" si="3"/>
        <v>5820000</v>
      </c>
      <c r="K28" s="32">
        <v>0.5</v>
      </c>
      <c r="L28" s="31">
        <f t="shared" si="4"/>
        <v>2910000</v>
      </c>
      <c r="M28" s="31"/>
      <c r="N28" s="31"/>
      <c r="O28" s="40">
        <f t="shared" si="0"/>
        <v>2910000</v>
      </c>
      <c r="P28" s="78"/>
    </row>
    <row r="29" spans="1:16" s="22" customFormat="1" x14ac:dyDescent="0.25">
      <c r="A29" s="88"/>
      <c r="B29" s="91"/>
      <c r="C29" s="88"/>
      <c r="D29" s="94"/>
      <c r="E29" s="94"/>
      <c r="F29" s="39"/>
      <c r="G29" s="30" t="s">
        <v>27</v>
      </c>
      <c r="H29" s="30">
        <v>12</v>
      </c>
      <c r="I29" s="31">
        <v>485000</v>
      </c>
      <c r="J29" s="31">
        <f t="shared" si="3"/>
        <v>5820000</v>
      </c>
      <c r="K29" s="32">
        <v>0.5</v>
      </c>
      <c r="L29" s="31">
        <f t="shared" si="4"/>
        <v>2910000</v>
      </c>
      <c r="M29" s="31"/>
      <c r="N29" s="31"/>
      <c r="O29" s="40">
        <f t="shared" si="0"/>
        <v>2910000</v>
      </c>
      <c r="P29" s="78"/>
    </row>
    <row r="30" spans="1:16" s="22" customFormat="1" x14ac:dyDescent="0.25">
      <c r="A30" s="88"/>
      <c r="B30" s="91"/>
      <c r="C30" s="88"/>
      <c r="D30" s="94"/>
      <c r="E30" s="94"/>
      <c r="F30" s="39"/>
      <c r="G30" s="30" t="s">
        <v>28</v>
      </c>
      <c r="H30" s="30">
        <v>24</v>
      </c>
      <c r="I30" s="31">
        <v>550000</v>
      </c>
      <c r="J30" s="31">
        <f t="shared" si="3"/>
        <v>13200000</v>
      </c>
      <c r="K30" s="32">
        <v>0.5</v>
      </c>
      <c r="L30" s="31">
        <f t="shared" si="4"/>
        <v>6600000</v>
      </c>
      <c r="M30" s="31"/>
      <c r="N30" s="31"/>
      <c r="O30" s="40">
        <f t="shared" si="0"/>
        <v>6600000</v>
      </c>
      <c r="P30" s="78"/>
    </row>
    <row r="31" spans="1:16" s="22" customFormat="1" x14ac:dyDescent="0.25">
      <c r="A31" s="88"/>
      <c r="B31" s="91"/>
      <c r="C31" s="88"/>
      <c r="D31" s="94"/>
      <c r="E31" s="94"/>
      <c r="F31" s="39"/>
      <c r="G31" s="30" t="s">
        <v>30</v>
      </c>
      <c r="H31" s="30">
        <v>12</v>
      </c>
      <c r="I31" s="31">
        <v>455000</v>
      </c>
      <c r="J31" s="31">
        <f t="shared" si="3"/>
        <v>5460000</v>
      </c>
      <c r="K31" s="32">
        <v>0.5</v>
      </c>
      <c r="L31" s="31">
        <f t="shared" si="4"/>
        <v>2730000</v>
      </c>
      <c r="M31" s="31"/>
      <c r="N31" s="31"/>
      <c r="O31" s="40">
        <f t="shared" si="0"/>
        <v>2730000</v>
      </c>
      <c r="P31" s="78"/>
    </row>
    <row r="32" spans="1:16" s="22" customFormat="1" x14ac:dyDescent="0.25">
      <c r="A32" s="89"/>
      <c r="B32" s="92"/>
      <c r="C32" s="89"/>
      <c r="D32" s="95"/>
      <c r="E32" s="95"/>
      <c r="F32" s="41"/>
      <c r="G32" s="33" t="s">
        <v>37</v>
      </c>
      <c r="H32" s="33">
        <v>12</v>
      </c>
      <c r="I32" s="34">
        <v>455000</v>
      </c>
      <c r="J32" s="34">
        <f t="shared" si="3"/>
        <v>5460000</v>
      </c>
      <c r="K32" s="35">
        <v>0.5</v>
      </c>
      <c r="L32" s="34">
        <f t="shared" si="4"/>
        <v>2730000</v>
      </c>
      <c r="M32" s="34"/>
      <c r="N32" s="34"/>
      <c r="O32" s="42">
        <f t="shared" si="0"/>
        <v>2730000</v>
      </c>
      <c r="P32" s="79"/>
    </row>
    <row r="33" spans="1:19" x14ac:dyDescent="0.25">
      <c r="J33" s="76">
        <f>SUM(J24:J32)</f>
        <v>52445000</v>
      </c>
      <c r="K33" s="75"/>
      <c r="L33" s="76">
        <f>SUM(L24:L32)</f>
        <v>26222500</v>
      </c>
    </row>
    <row r="34" spans="1:19" s="22" customFormat="1" x14ac:dyDescent="0.25">
      <c r="A34" s="124">
        <v>653</v>
      </c>
      <c r="B34" s="125">
        <v>44051</v>
      </c>
      <c r="C34" s="124"/>
      <c r="D34" s="124" t="s">
        <v>34</v>
      </c>
      <c r="E34" s="124" t="s">
        <v>32</v>
      </c>
      <c r="F34" s="27"/>
      <c r="G34" s="27" t="s">
        <v>30</v>
      </c>
      <c r="H34" s="27">
        <v>12</v>
      </c>
      <c r="I34" s="28">
        <v>455000</v>
      </c>
      <c r="J34" s="28">
        <f>H34*I34</f>
        <v>5460000</v>
      </c>
      <c r="K34" s="29">
        <v>0.5</v>
      </c>
      <c r="L34" s="28">
        <f>J34*(1-K34)</f>
        <v>2730000</v>
      </c>
      <c r="M34" s="28"/>
      <c r="N34" s="28"/>
      <c r="O34" s="47">
        <f t="shared" si="0"/>
        <v>2730000</v>
      </c>
      <c r="P34" s="61"/>
    </row>
    <row r="35" spans="1:19" s="22" customFormat="1" x14ac:dyDescent="0.25">
      <c r="A35" s="126"/>
      <c r="B35" s="127"/>
      <c r="C35" s="126"/>
      <c r="D35" s="126"/>
      <c r="E35" s="126"/>
      <c r="F35" s="33"/>
      <c r="G35" s="33" t="s">
        <v>37</v>
      </c>
      <c r="H35" s="33">
        <v>12</v>
      </c>
      <c r="I35" s="34">
        <v>455000</v>
      </c>
      <c r="J35" s="34">
        <f>H35*I35</f>
        <v>5460000</v>
      </c>
      <c r="K35" s="35">
        <v>0.5</v>
      </c>
      <c r="L35" s="34">
        <f>J35*(1-K35)</f>
        <v>2730000</v>
      </c>
      <c r="M35" s="34"/>
      <c r="N35" s="34"/>
      <c r="O35" s="57">
        <f t="shared" si="0"/>
        <v>2730000</v>
      </c>
      <c r="P35" s="69"/>
    </row>
    <row r="36" spans="1:19" x14ac:dyDescent="0.25">
      <c r="J36" s="76">
        <f>SUM(J34:J35)</f>
        <v>10920000</v>
      </c>
      <c r="K36" s="75"/>
      <c r="L36" s="76">
        <f>SUM(L34:L35)</f>
        <v>5460000</v>
      </c>
      <c r="O36" s="23">
        <f t="shared" si="0"/>
        <v>5460000</v>
      </c>
    </row>
    <row r="38" spans="1:19" x14ac:dyDescent="0.25">
      <c r="A38" s="4" t="s">
        <v>44</v>
      </c>
      <c r="B38" s="128"/>
      <c r="C38" s="4"/>
      <c r="D38" s="4"/>
      <c r="E38" s="4"/>
      <c r="F38" s="4"/>
      <c r="G38" s="4"/>
      <c r="H38" s="4"/>
      <c r="I38" s="4"/>
      <c r="J38" s="4"/>
    </row>
    <row r="39" spans="1:19" x14ac:dyDescent="0.25">
      <c r="A39" s="4"/>
      <c r="B39" s="128"/>
      <c r="C39" s="131" t="s">
        <v>38</v>
      </c>
      <c r="D39" s="131"/>
      <c r="E39" s="131"/>
      <c r="F39" s="131" t="s">
        <v>39</v>
      </c>
      <c r="G39" s="131"/>
      <c r="H39" s="131"/>
      <c r="I39" s="131"/>
      <c r="J39" s="132">
        <v>414000000</v>
      </c>
      <c r="Q39" s="83"/>
      <c r="R39" s="83"/>
    </row>
    <row r="40" spans="1:19" x14ac:dyDescent="0.25">
      <c r="A40" s="4"/>
      <c r="B40" s="128"/>
      <c r="C40" s="133" t="s">
        <v>40</v>
      </c>
      <c r="D40" s="133"/>
      <c r="E40" s="133"/>
      <c r="F40" s="133"/>
      <c r="G40" s="133"/>
      <c r="H40" s="133"/>
      <c r="I40" s="133"/>
      <c r="J40" s="134">
        <f>399570000+J36</f>
        <v>410490000</v>
      </c>
      <c r="Q40" s="25"/>
      <c r="S40" s="25"/>
    </row>
    <row r="41" spans="1:19" x14ac:dyDescent="0.25">
      <c r="A41" s="4"/>
      <c r="B41" s="128"/>
      <c r="C41" s="133" t="s">
        <v>50</v>
      </c>
      <c r="D41" s="133"/>
      <c r="E41" s="133"/>
      <c r="F41" s="133"/>
      <c r="G41" s="133"/>
      <c r="H41" s="133"/>
      <c r="I41" s="133"/>
      <c r="J41" s="134">
        <v>10920000</v>
      </c>
    </row>
    <row r="42" spans="1:19" x14ac:dyDescent="0.25">
      <c r="A42" s="4"/>
      <c r="B42" s="128"/>
      <c r="C42" s="133" t="s">
        <v>41</v>
      </c>
      <c r="D42" s="133"/>
      <c r="E42" s="133"/>
      <c r="F42" s="133"/>
      <c r="G42" s="133"/>
      <c r="H42" s="133"/>
      <c r="I42" s="133"/>
      <c r="J42" s="134">
        <f>J40-J41</f>
        <v>399570000</v>
      </c>
    </row>
    <row r="43" spans="1:19" x14ac:dyDescent="0.25">
      <c r="A43" s="4"/>
      <c r="B43" s="128"/>
      <c r="C43" s="133" t="s">
        <v>42</v>
      </c>
      <c r="D43" s="133"/>
      <c r="E43" s="133"/>
      <c r="F43" s="133"/>
      <c r="G43" s="133"/>
      <c r="H43" s="133"/>
      <c r="I43" s="133"/>
      <c r="J43" s="134">
        <f>J39-J42</f>
        <v>14430000</v>
      </c>
    </row>
    <row r="44" spans="1:19" x14ac:dyDescent="0.25">
      <c r="A44" s="4"/>
      <c r="B44" s="128"/>
      <c r="C44" s="135" t="s">
        <v>45</v>
      </c>
      <c r="D44" s="135"/>
      <c r="E44" s="135"/>
      <c r="F44" s="135"/>
      <c r="G44" s="135"/>
      <c r="H44" s="135"/>
      <c r="I44" s="135"/>
      <c r="J44" s="136">
        <f>10000000+465000*10+20000000</f>
        <v>34650000</v>
      </c>
    </row>
    <row r="45" spans="1:19" x14ac:dyDescent="0.25">
      <c r="A45" s="4"/>
      <c r="B45" s="128"/>
      <c r="C45" s="137" t="s">
        <v>43</v>
      </c>
      <c r="D45" s="137"/>
      <c r="E45" s="137"/>
      <c r="F45" s="137"/>
      <c r="G45" s="137"/>
      <c r="H45" s="137"/>
      <c r="I45" s="137"/>
      <c r="J45" s="138">
        <f>J43+J44</f>
        <v>49080000</v>
      </c>
    </row>
    <row r="46" spans="1:19" x14ac:dyDescent="0.25">
      <c r="A46" s="4"/>
      <c r="B46" s="128" t="s">
        <v>51</v>
      </c>
      <c r="C46" s="129"/>
      <c r="D46" s="129"/>
      <c r="E46" s="129"/>
      <c r="F46" s="129"/>
      <c r="G46" s="129"/>
      <c r="H46" s="129"/>
      <c r="I46" s="129"/>
      <c r="J46" s="130"/>
    </row>
    <row r="47" spans="1:19" x14ac:dyDescent="0.25">
      <c r="A47" s="4"/>
      <c r="B47" s="128"/>
      <c r="C47" s="139" t="s">
        <v>46</v>
      </c>
      <c r="D47" s="139"/>
      <c r="E47" s="139"/>
      <c r="F47" s="139"/>
      <c r="G47" s="139"/>
      <c r="H47" s="139"/>
      <c r="I47" s="139"/>
      <c r="J47" s="140">
        <f>J33+J36</f>
        <v>63365000</v>
      </c>
    </row>
    <row r="48" spans="1:19" x14ac:dyDescent="0.25">
      <c r="A48" s="4"/>
      <c r="B48" s="128"/>
      <c r="C48" s="133" t="s">
        <v>47</v>
      </c>
      <c r="D48" s="133"/>
      <c r="E48" s="133"/>
      <c r="F48" s="133"/>
      <c r="G48" s="133"/>
      <c r="H48" s="133"/>
      <c r="I48" s="133"/>
      <c r="J48" s="141">
        <f>J47-J45</f>
        <v>14285000</v>
      </c>
    </row>
    <row r="49" spans="1:10" x14ac:dyDescent="0.25">
      <c r="A49" s="4"/>
      <c r="B49" s="128"/>
      <c r="C49" s="142" t="s">
        <v>48</v>
      </c>
      <c r="D49" s="142"/>
      <c r="E49" s="142"/>
      <c r="F49" s="142"/>
      <c r="G49" s="142"/>
      <c r="H49" s="142"/>
      <c r="I49" s="142"/>
      <c r="J49" s="143">
        <f>J48/2</f>
        <v>7142500</v>
      </c>
    </row>
    <row r="52" spans="1:10" x14ac:dyDescent="0.25">
      <c r="J52" s="73"/>
    </row>
    <row r="53" spans="1:10" x14ac:dyDescent="0.25">
      <c r="J53" s="73"/>
    </row>
  </sheetData>
  <mergeCells count="50">
    <mergeCell ref="C47:I47"/>
    <mergeCell ref="C48:I48"/>
    <mergeCell ref="C49:I49"/>
    <mergeCell ref="C41:I41"/>
    <mergeCell ref="C42:I42"/>
    <mergeCell ref="C43:I43"/>
    <mergeCell ref="C44:I44"/>
    <mergeCell ref="C45:I45"/>
    <mergeCell ref="D34:D35"/>
    <mergeCell ref="E34:E35"/>
    <mergeCell ref="A34:A35"/>
    <mergeCell ref="C40:I40"/>
    <mergeCell ref="F7:F15"/>
    <mergeCell ref="F16:F19"/>
    <mergeCell ref="A3:P3"/>
    <mergeCell ref="A4:O4"/>
    <mergeCell ref="A5:A6"/>
    <mergeCell ref="B5:B6"/>
    <mergeCell ref="C5:C6"/>
    <mergeCell ref="D5:F5"/>
    <mergeCell ref="G5:K5"/>
    <mergeCell ref="L5:L6"/>
    <mergeCell ref="M5:O5"/>
    <mergeCell ref="P5:P6"/>
    <mergeCell ref="A7:A15"/>
    <mergeCell ref="B7:B15"/>
    <mergeCell ref="C7:C15"/>
    <mergeCell ref="A16:A19"/>
    <mergeCell ref="B16:B19"/>
    <mergeCell ref="C16:C19"/>
    <mergeCell ref="D7:D15"/>
    <mergeCell ref="E7:E15"/>
    <mergeCell ref="D16:D19"/>
    <mergeCell ref="E16:E19"/>
    <mergeCell ref="P24:P32"/>
    <mergeCell ref="A23:F23"/>
    <mergeCell ref="Q39:R39"/>
    <mergeCell ref="F20:F22"/>
    <mergeCell ref="A24:A32"/>
    <mergeCell ref="B24:B32"/>
    <mergeCell ref="C24:C32"/>
    <mergeCell ref="D24:D32"/>
    <mergeCell ref="E24:E32"/>
    <mergeCell ref="A20:A22"/>
    <mergeCell ref="B20:B22"/>
    <mergeCell ref="C20:C22"/>
    <mergeCell ref="D20:D22"/>
    <mergeCell ref="E20:E22"/>
    <mergeCell ref="B34:B35"/>
    <mergeCell ref="C34:C35"/>
  </mergeCells>
  <pageMargins left="0.36" right="0.23" top="0.46" bottom="0.25" header="0.3" footer="0.25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"/>
  <sheetViews>
    <sheetView workbookViewId="0">
      <selection activeCell="C9" sqref="C9"/>
    </sheetView>
  </sheetViews>
  <sheetFormatPr defaultRowHeight="15" x14ac:dyDescent="0.25"/>
  <sheetData>
    <row r="8" spans="3:3" x14ac:dyDescent="0.25">
      <c r="C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Ghi chú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2020-08-13T08:13:29Z</dcterms:modified>
</cp:coreProperties>
</file>