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firstSheet="1" activeTab="2"/>
  </bookViews>
  <sheets>
    <sheet name="hàng nhập" sheetId="1" r:id="rId1"/>
    <sheet name="hàng trả về" sheetId="2" r:id="rId2"/>
    <sheet name="KẾT LUẬN" sheetId="3" r:id="rId3"/>
  </sheets>
  <calcPr calcId="162913"/>
</workbook>
</file>

<file path=xl/calcChain.xml><?xml version="1.0" encoding="utf-8"?>
<calcChain xmlns="http://schemas.openxmlformats.org/spreadsheetml/2006/main">
  <c r="H58" i="1" l="1"/>
  <c r="H59" i="1" s="1"/>
  <c r="H60" i="1" s="1"/>
  <c r="F59" i="1"/>
  <c r="H52" i="1"/>
  <c r="H53" i="1"/>
  <c r="H54" i="1"/>
  <c r="H55" i="1"/>
  <c r="H56" i="1"/>
  <c r="H57" i="1"/>
  <c r="H51" i="1"/>
  <c r="F11" i="3" l="1"/>
  <c r="H49" i="1"/>
  <c r="H48" i="1"/>
  <c r="H50" i="1" s="1"/>
  <c r="F50" i="1"/>
  <c r="F47" i="1" l="1"/>
  <c r="H46" i="1"/>
  <c r="H45" i="1"/>
  <c r="H44" i="1"/>
  <c r="H43" i="1"/>
  <c r="H42" i="1"/>
  <c r="H41" i="1"/>
  <c r="H30" i="2"/>
  <c r="H38" i="2"/>
  <c r="H19" i="2"/>
  <c r="H22" i="2" s="1"/>
  <c r="M34" i="2"/>
  <c r="H47" i="1" l="1"/>
  <c r="J12" i="2"/>
  <c r="L12" i="2" s="1"/>
  <c r="J13" i="2"/>
  <c r="L13" i="2" s="1"/>
  <c r="O13" i="2" s="1"/>
  <c r="H32" i="1"/>
  <c r="H33" i="1"/>
  <c r="H34" i="1"/>
  <c r="H35" i="1"/>
  <c r="H36" i="1"/>
  <c r="H37" i="1"/>
  <c r="H38" i="1"/>
  <c r="H31" i="1"/>
  <c r="F39" i="1"/>
  <c r="O12" i="2" l="1"/>
  <c r="H39" i="1"/>
  <c r="H25" i="2" s="1"/>
  <c r="H26" i="2" s="1"/>
  <c r="H34" i="2" s="1"/>
  <c r="H39" i="2" s="1"/>
  <c r="H40" i="2" s="1"/>
  <c r="H11" i="2" l="1"/>
  <c r="J11" i="2" s="1"/>
  <c r="L11" i="2" s="1"/>
  <c r="O11" i="2" s="1"/>
  <c r="H10" i="2"/>
  <c r="J10" i="2" s="1"/>
  <c r="L10" i="2" s="1"/>
  <c r="O10" i="2" s="1"/>
  <c r="H9" i="2"/>
  <c r="J9" i="2" s="1"/>
  <c r="L9" i="2" s="1"/>
  <c r="O9" i="2" s="1"/>
  <c r="H8" i="2"/>
  <c r="J8" i="2" s="1"/>
  <c r="H7" i="2"/>
  <c r="F30" i="1"/>
  <c r="H29" i="1"/>
  <c r="H28" i="1"/>
  <c r="H27" i="1"/>
  <c r="H26" i="1"/>
  <c r="H25" i="1"/>
  <c r="H24" i="1"/>
  <c r="H23" i="1"/>
  <c r="F22" i="1"/>
  <c r="H21" i="1"/>
  <c r="H20" i="1"/>
  <c r="H19" i="1"/>
  <c r="H18" i="1"/>
  <c r="H17" i="1"/>
  <c r="H16" i="1"/>
  <c r="H15" i="1"/>
  <c r="H14" i="1"/>
  <c r="H13" i="1"/>
  <c r="H11" i="1"/>
  <c r="H10" i="1"/>
  <c r="H9" i="1"/>
  <c r="H8" i="1"/>
  <c r="H14" i="2" l="1"/>
  <c r="L8" i="2"/>
  <c r="O8" i="2" s="1"/>
  <c r="F12" i="1"/>
  <c r="F60" i="1" s="1"/>
  <c r="H30" i="1"/>
  <c r="H7" i="1"/>
  <c r="H12" i="1" s="1"/>
  <c r="J7" i="2"/>
  <c r="H22" i="1"/>
  <c r="F9" i="3" l="1"/>
  <c r="F10" i="3" s="1"/>
  <c r="F21" i="3" s="1"/>
  <c r="J14" i="2"/>
  <c r="L7" i="2"/>
  <c r="L14" i="2" s="1"/>
  <c r="O14" i="2" s="1"/>
  <c r="O7" i="2" l="1"/>
</calcChain>
</file>

<file path=xl/sharedStrings.xml><?xml version="1.0" encoding="utf-8"?>
<sst xmlns="http://schemas.openxmlformats.org/spreadsheetml/2006/main" count="150" uniqueCount="78">
  <si>
    <t>CÔNG TY CỔ PHẦN ĐT &amp; PT NANO MILK</t>
  </si>
  <si>
    <t xml:space="preserve"> Số:………./PKD. MST: 0108806878</t>
  </si>
  <si>
    <t>STT</t>
  </si>
  <si>
    <t>Ngày</t>
  </si>
  <si>
    <t>Người bán</t>
  </si>
  <si>
    <t>Thông tin khách hàng</t>
  </si>
  <si>
    <t>Thông tin về sản phẩm</t>
  </si>
  <si>
    <t>Thành tiền sau CK(VNĐ)</t>
  </si>
  <si>
    <t>Tiền bán hàng thực tế thu về</t>
  </si>
  <si>
    <t>Ghi chú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</si>
  <si>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</si>
  <si>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</si>
  <si>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</si>
  <si>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</si>
  <si>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</si>
  <si>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</si>
  <si>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Thành tiền (VNĐ)</t>
  </si>
  <si>
    <t>Chiết khấu</t>
  </si>
  <si>
    <t>TM</t>
  </si>
  <si>
    <t>CK</t>
  </si>
  <si>
    <t>CTT</t>
  </si>
  <si>
    <t>Đợt 1</t>
  </si>
  <si>
    <t>Chị Tuyết</t>
  </si>
  <si>
    <t>TPHCM</t>
  </si>
  <si>
    <t>GCX90</t>
  </si>
  <si>
    <t>2CX90</t>
  </si>
  <si>
    <t>3CX90</t>
  </si>
  <si>
    <t>TĐ90</t>
  </si>
  <si>
    <t>GC90</t>
  </si>
  <si>
    <t>Tổng cộng nhập hàng đợt 1</t>
  </si>
  <si>
    <t>Đợt 2</t>
  </si>
  <si>
    <t>2CX45</t>
  </si>
  <si>
    <t>BCX90</t>
  </si>
  <si>
    <t>SN45</t>
  </si>
  <si>
    <t>SOY</t>
  </si>
  <si>
    <t>Tổng cộng nhập hàng đợt 2</t>
  </si>
  <si>
    <t>Đợt 3</t>
  </si>
  <si>
    <t>1CX90</t>
  </si>
  <si>
    <t>Tổng cộng nhập hàng đợt 3</t>
  </si>
  <si>
    <t xml:space="preserve">HÀNG CHỊ TUYẾT TRẢ LẠI </t>
  </si>
  <si>
    <t>Tổng cộng hàng trả lại</t>
  </si>
  <si>
    <t>Như vậy:</t>
  </si>
  <si>
    <t>Đợt 4</t>
  </si>
  <si>
    <t>Tổng cộng nhập hàng đợt 4</t>
  </si>
  <si>
    <t>Chiết khấu 50%</t>
  </si>
  <si>
    <t>Đã thanh toán</t>
  </si>
  <si>
    <t>Công nợ (Còn nợ công ty Nanomilk)</t>
  </si>
  <si>
    <t>Trước ngày 25/7 (chị Tuyết và anh Lâm đã thống nhất với nhau)</t>
  </si>
  <si>
    <t>Tổng  nhập hàng</t>
  </si>
  <si>
    <t>Đã thống nhất ký xác nhận</t>
  </si>
  <si>
    <t>Ngày 25/7 nhập thêm đơn hàng hóa</t>
  </si>
  <si>
    <t xml:space="preserve">Tổng nhập hàng </t>
  </si>
  <si>
    <t xml:space="preserve">Nợ cũ </t>
  </si>
  <si>
    <t>Trước 25/7</t>
  </si>
  <si>
    <t>Sau 25/7</t>
  </si>
  <si>
    <t>Tổng sau 25/7</t>
  </si>
  <si>
    <t>Tổng trước 25/7</t>
  </si>
  <si>
    <t>Đã thanh toán 13/7</t>
  </si>
  <si>
    <t>Chị Linh Thanh toán hộ</t>
  </si>
  <si>
    <t>Đơn 18/8</t>
  </si>
  <si>
    <t>Như vậy,  công ty Nanomilk nợ chị tuyết</t>
  </si>
  <si>
    <t>Công ty nợ cũ</t>
  </si>
  <si>
    <t>Như vậy,công ty Nanomilk nợ chị tuyết</t>
  </si>
  <si>
    <t>Tổng cộng nhập hàng đợt 5</t>
  </si>
  <si>
    <t>Tình trạng thanh toán</t>
  </si>
  <si>
    <t>Biển Bảng</t>
  </si>
  <si>
    <t>Kệ</t>
  </si>
  <si>
    <t>Vận chuyênX2</t>
  </si>
  <si>
    <t xml:space="preserve">Kết luận: </t>
  </si>
  <si>
    <t>BCX45</t>
  </si>
  <si>
    <t>Đại Lý còn nợ công ty</t>
  </si>
  <si>
    <t>Tổng cộng nhập hàng đợt 6</t>
  </si>
  <si>
    <t>BẢNG TỔNG HỢP CHỊ TUYẾT NHẬP HÀNG 16/09/2020</t>
  </si>
  <si>
    <t xml:space="preserve"> Số:16092020/PKD. MST: 0108806878</t>
  </si>
  <si>
    <t>Chị Dung</t>
  </si>
  <si>
    <t>Hà Nội</t>
  </si>
  <si>
    <t>Tổng sau 7 đợt nhập hàng</t>
  </si>
  <si>
    <t>Tổng cộng nhập hàng đợt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</si>
</sst>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₫_-;\-* #,##0.00\ _₫_-;_-* &quot;-&quot;??\ _₫_-;_-@_-"/>
    <numFmt numFmtId="165" formatCode="_-* #,##0\ _₫_-;\-* #,##0\ _₫_-;_-* &quot;-&quot;??\ _₫_-;_-@_-"/>
    <numFmt numFmtId="166" formatCode="dd/mm/yyyy;@"/>
    <numFmt numFmtId="167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i/>
      <sz val="11"/>
      <name val="Times New Roman"/>
      <family val="1"/>
    </font>
    <font>
      <b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b/>
      <i/>
      <u/>
      <sz val="11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3">
    <xf numFmtId="0" fontId="0" fillId="0" borderId="0" xfId="0"/>
    <xf numFmtId="0" fontId="3" fillId="0" borderId="0" xfId="0" applyFont="1"/>
    <xf numFmtId="165" fontId="3" fillId="0" borderId="0" xfId="1" applyNumberFormat="1" applyFont="1"/>
    <xf numFmtId="0" fontId="5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9" fontId="4" fillId="0" borderId="1" xfId="2" applyFont="1" applyBorder="1" applyAlignment="1">
      <alignment horizontal="center" vertical="center" wrapText="1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4" xfId="0" applyFont="1" applyBorder="1"/>
    <xf numFmtId="165" fontId="3" fillId="0" borderId="4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3" fillId="0" borderId="9" xfId="0" applyFont="1" applyBorder="1"/>
    <xf numFmtId="165" fontId="3" fillId="0" borderId="9" xfId="1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0" fontId="2" fillId="0" borderId="0" xfId="0" applyFont="1"/>
    <xf numFmtId="0" fontId="6" fillId="0" borderId="0" xfId="0" applyFont="1" applyAlignment="1">
      <alignment vertical="center"/>
    </xf>
    <xf numFmtId="166" fontId="7" fillId="0" borderId="0" xfId="0" applyNumberFormat="1" applyFont="1"/>
    <xf numFmtId="0" fontId="7" fillId="0" borderId="0" xfId="0" applyFont="1"/>
    <xf numFmtId="167" fontId="7" fillId="0" borderId="0" xfId="1" applyNumberFormat="1" applyFont="1"/>
    <xf numFmtId="0" fontId="8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165" fontId="3" fillId="0" borderId="2" xfId="1" applyNumberFormat="1" applyFont="1" applyBorder="1" applyAlignment="1">
      <alignment horizontal="center" vertical="center" wrapText="1"/>
    </xf>
    <xf numFmtId="9" fontId="5" fillId="0" borderId="2" xfId="2" applyFont="1" applyBorder="1" applyAlignment="1">
      <alignment horizontal="center" vertical="center" wrapText="1"/>
    </xf>
    <xf numFmtId="165" fontId="4" fillId="0" borderId="2" xfId="1" applyNumberFormat="1" applyFont="1" applyBorder="1" applyAlignment="1">
      <alignment horizontal="center" vertical="center" wrapText="1"/>
    </xf>
    <xf numFmtId="165" fontId="5" fillId="0" borderId="2" xfId="1" applyNumberFormat="1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65" fontId="3" fillId="0" borderId="4" xfId="1" applyNumberFormat="1" applyFont="1" applyBorder="1" applyAlignment="1">
      <alignment horizontal="center" vertical="center" wrapText="1"/>
    </xf>
    <xf numFmtId="9" fontId="5" fillId="0" borderId="4" xfId="2" applyFont="1" applyBorder="1" applyAlignment="1">
      <alignment horizontal="center" vertical="center" wrapText="1"/>
    </xf>
    <xf numFmtId="165" fontId="4" fillId="0" borderId="4" xfId="1" applyNumberFormat="1" applyFont="1" applyBorder="1" applyAlignment="1">
      <alignment horizontal="center" vertical="center" wrapText="1"/>
    </xf>
    <xf numFmtId="165" fontId="5" fillId="0" borderId="4" xfId="1" applyNumberFormat="1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165" fontId="3" fillId="0" borderId="9" xfId="1" applyNumberFormat="1" applyFont="1" applyBorder="1" applyAlignment="1">
      <alignment horizontal="center" vertical="center" wrapText="1"/>
    </xf>
    <xf numFmtId="9" fontId="5" fillId="0" borderId="9" xfId="2" applyFont="1" applyBorder="1" applyAlignment="1">
      <alignment horizontal="center" vertical="center" wrapText="1"/>
    </xf>
    <xf numFmtId="165" fontId="4" fillId="0" borderId="9" xfId="1" applyNumberFormat="1" applyFont="1" applyBorder="1" applyAlignment="1">
      <alignment horizontal="center" vertical="center" wrapText="1"/>
    </xf>
    <xf numFmtId="165" fontId="5" fillId="0" borderId="9" xfId="1" applyNumberFormat="1" applyFont="1" applyBorder="1" applyAlignment="1">
      <alignment horizontal="center" vertical="center" wrapText="1"/>
    </xf>
    <xf numFmtId="9" fontId="2" fillId="0" borderId="1" xfId="2" applyFont="1" applyBorder="1"/>
    <xf numFmtId="14" fontId="10" fillId="0" borderId="0" xfId="0" applyNumberFormat="1" applyFont="1"/>
    <xf numFmtId="9" fontId="3" fillId="0" borderId="0" xfId="2" applyFont="1"/>
    <xf numFmtId="14" fontId="3" fillId="0" borderId="0" xfId="0" applyNumberFormat="1" applyFont="1"/>
    <xf numFmtId="0" fontId="5" fillId="2" borderId="5" xfId="0" applyFont="1" applyFill="1" applyBorder="1" applyAlignment="1">
      <alignment horizontal="center"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9" fontId="5" fillId="0" borderId="5" xfId="2" applyFont="1" applyBorder="1" applyAlignment="1">
      <alignment horizontal="center" vertical="center" wrapText="1"/>
    </xf>
    <xf numFmtId="165" fontId="4" fillId="0" borderId="5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4" fontId="7" fillId="0" borderId="0" xfId="0" applyNumberFormat="1" applyFont="1"/>
    <xf numFmtId="14" fontId="5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14" fontId="11" fillId="0" borderId="0" xfId="0" applyNumberFormat="1" applyFont="1"/>
    <xf numFmtId="165" fontId="11" fillId="0" borderId="0" xfId="1" applyNumberFormat="1" applyFont="1"/>
    <xf numFmtId="0" fontId="12" fillId="0" borderId="0" xfId="0" applyFont="1"/>
    <xf numFmtId="0" fontId="0" fillId="0" borderId="1" xfId="0" applyBorder="1"/>
    <xf numFmtId="14" fontId="13" fillId="0" borderId="1" xfId="0" applyNumberFormat="1" applyFont="1" applyBorder="1"/>
    <xf numFmtId="0" fontId="10" fillId="4" borderId="1" xfId="0" applyFont="1" applyFill="1" applyBorder="1"/>
    <xf numFmtId="0" fontId="0" fillId="4" borderId="1" xfId="0" applyFill="1" applyBorder="1"/>
    <xf numFmtId="14" fontId="15" fillId="0" borderId="0" xfId="0" applyNumberFormat="1" applyFont="1" applyFill="1" applyAlignment="1">
      <alignment horizontal="center"/>
    </xf>
    <xf numFmtId="165" fontId="15" fillId="0" borderId="0" xfId="0" applyNumberFormat="1" applyFont="1" applyFill="1"/>
    <xf numFmtId="14" fontId="7" fillId="0" borderId="3" xfId="0" applyNumberFormat="1" applyFont="1" applyBorder="1" applyAlignment="1">
      <alignment vertical="center" wrapText="1"/>
    </xf>
    <xf numFmtId="14" fontId="3" fillId="0" borderId="1" xfId="0" applyNumberFormat="1" applyFont="1" applyBorder="1" applyAlignment="1"/>
    <xf numFmtId="165" fontId="10" fillId="0" borderId="1" xfId="0" applyNumberFormat="1" applyFont="1" applyBorder="1" applyAlignment="1"/>
    <xf numFmtId="0" fontId="11" fillId="0" borderId="0" xfId="0" applyFont="1" applyAlignment="1">
      <alignment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7" fillId="0" borderId="0" xfId="0" applyFont="1"/>
    <xf numFmtId="0" fontId="17" fillId="0" borderId="0" xfId="0" applyFont="1" applyAlignment="1">
      <alignment horizontal="center"/>
    </xf>
    <xf numFmtId="165" fontId="17" fillId="0" borderId="0" xfId="1" applyNumberFormat="1" applyFont="1" applyAlignment="1">
      <alignment horizontal="center"/>
    </xf>
    <xf numFmtId="0" fontId="18" fillId="0" borderId="0" xfId="0" applyFont="1" applyAlignment="1">
      <alignment vertical="center"/>
    </xf>
    <xf numFmtId="14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0" fontId="20" fillId="0" borderId="0" xfId="0" applyFont="1"/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165" fontId="19" fillId="0" borderId="1" xfId="1" applyNumberFormat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 wrapText="1"/>
    </xf>
    <xf numFmtId="0" fontId="17" fillId="0" borderId="2" xfId="0" applyFont="1" applyBorder="1"/>
    <xf numFmtId="0" fontId="20" fillId="2" borderId="2" xfId="0" applyFont="1" applyFill="1" applyBorder="1" applyAlignment="1">
      <alignment horizontal="center" vertical="center" wrapText="1"/>
    </xf>
    <xf numFmtId="165" fontId="17" fillId="0" borderId="2" xfId="1" applyNumberFormat="1" applyFont="1" applyBorder="1"/>
    <xf numFmtId="0" fontId="17" fillId="0" borderId="4" xfId="0" applyFont="1" applyBorder="1"/>
    <xf numFmtId="0" fontId="20" fillId="2" borderId="4" xfId="0" applyFont="1" applyFill="1" applyBorder="1" applyAlignment="1">
      <alignment horizontal="center" vertical="center" wrapText="1"/>
    </xf>
    <xf numFmtId="165" fontId="17" fillId="0" borderId="4" xfId="1" applyNumberFormat="1" applyFont="1" applyBorder="1"/>
    <xf numFmtId="0" fontId="17" fillId="0" borderId="5" xfId="0" applyFont="1" applyBorder="1"/>
    <xf numFmtId="0" fontId="20" fillId="2" borderId="5" xfId="0" applyFont="1" applyFill="1" applyBorder="1" applyAlignment="1">
      <alignment horizontal="center" vertical="center" wrapText="1"/>
    </xf>
    <xf numFmtId="165" fontId="17" fillId="0" borderId="5" xfId="1" applyNumberFormat="1" applyFont="1" applyBorder="1"/>
    <xf numFmtId="0" fontId="19" fillId="2" borderId="3" xfId="0" applyFont="1" applyFill="1" applyBorder="1" applyAlignment="1">
      <alignment horizontal="center" vertical="center" wrapText="1"/>
    </xf>
    <xf numFmtId="165" fontId="19" fillId="0" borderId="3" xfId="1" applyNumberFormat="1" applyFont="1" applyBorder="1" applyAlignment="1">
      <alignment horizontal="center" vertical="center" wrapText="1"/>
    </xf>
    <xf numFmtId="165" fontId="11" fillId="0" borderId="1" xfId="1" applyNumberFormat="1" applyFont="1" applyBorder="1"/>
    <xf numFmtId="165" fontId="17" fillId="0" borderId="0" xfId="0" applyNumberFormat="1" applyFont="1"/>
    <xf numFmtId="165" fontId="17" fillId="0" borderId="0" xfId="1" applyNumberFormat="1" applyFont="1"/>
    <xf numFmtId="0" fontId="17" fillId="0" borderId="9" xfId="0" applyFont="1" applyBorder="1"/>
    <xf numFmtId="165" fontId="17" fillId="0" borderId="9" xfId="1" applyNumberFormat="1" applyFont="1" applyBorder="1"/>
    <xf numFmtId="0" fontId="11" fillId="0" borderId="1" xfId="0" applyFont="1" applyBorder="1"/>
    <xf numFmtId="0" fontId="11" fillId="0" borderId="0" xfId="0" applyFont="1"/>
    <xf numFmtId="0" fontId="17" fillId="0" borderId="2" xfId="0" applyFont="1" applyBorder="1" applyAlignment="1">
      <alignment horizontal="center" vertical="center"/>
    </xf>
    <xf numFmtId="165" fontId="17" fillId="0" borderId="2" xfId="1" applyNumberFormat="1" applyFont="1" applyBorder="1" applyAlignment="1">
      <alignment horizontal="right" vertical="center"/>
    </xf>
    <xf numFmtId="0" fontId="17" fillId="0" borderId="4" xfId="0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right" vertical="center"/>
    </xf>
    <xf numFmtId="0" fontId="17" fillId="0" borderId="5" xfId="0" applyFont="1" applyBorder="1" applyAlignment="1">
      <alignment horizontal="center" vertical="center"/>
    </xf>
    <xf numFmtId="165" fontId="17" fillId="0" borderId="5" xfId="1" applyNumberFormat="1" applyFont="1" applyBorder="1" applyAlignment="1">
      <alignment horizontal="right" vertical="center"/>
    </xf>
    <xf numFmtId="0" fontId="11" fillId="3" borderId="1" xfId="0" applyFont="1" applyFill="1" applyBorder="1" applyAlignment="1">
      <alignment vertical="center"/>
    </xf>
    <xf numFmtId="165" fontId="11" fillId="3" borderId="1" xfId="1" applyNumberFormat="1" applyFont="1" applyFill="1" applyBorder="1" applyAlignment="1">
      <alignment vertical="center"/>
    </xf>
    <xf numFmtId="14" fontId="17" fillId="0" borderId="0" xfId="0" applyNumberFormat="1" applyFont="1"/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65" fontId="11" fillId="0" borderId="3" xfId="1" applyNumberFormat="1" applyFont="1" applyBorder="1"/>
    <xf numFmtId="0" fontId="17" fillId="0" borderId="2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166" fontId="17" fillId="0" borderId="2" xfId="0" quotePrefix="1" applyNumberFormat="1" applyFont="1" applyBorder="1" applyAlignment="1">
      <alignment horizontal="center" vertical="center"/>
    </xf>
    <xf numFmtId="166" fontId="17" fillId="0" borderId="4" xfId="0" quotePrefix="1" applyNumberFormat="1" applyFont="1" applyBorder="1" applyAlignment="1">
      <alignment horizontal="center" vertical="center"/>
    </xf>
    <xf numFmtId="166" fontId="17" fillId="0" borderId="5" xfId="0" quotePrefix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9" fontId="18" fillId="0" borderId="0" xfId="2" applyFont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4" fontId="17" fillId="0" borderId="3" xfId="0" applyNumberFormat="1" applyFont="1" applyBorder="1" applyAlignment="1">
      <alignment horizontal="center" vertical="center" wrapText="1"/>
    </xf>
    <xf numFmtId="14" fontId="17" fillId="0" borderId="10" xfId="0" applyNumberFormat="1" applyFont="1" applyBorder="1" applyAlignment="1">
      <alignment horizontal="center" vertical="center" wrapText="1"/>
    </xf>
    <xf numFmtId="14" fontId="17" fillId="0" borderId="1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14" fontId="17" fillId="0" borderId="3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14" fontId="17" fillId="0" borderId="11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165" fontId="10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5" fontId="12" fillId="0" borderId="1" xfId="1" applyNumberFormat="1" applyFont="1" applyBorder="1" applyAlignment="1">
      <alignment horizontal="center"/>
    </xf>
    <xf numFmtId="0" fontId="16" fillId="4" borderId="0" xfId="0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5" fontId="12" fillId="4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165" fontId="12" fillId="0" borderId="13" xfId="1" applyNumberFormat="1" applyFont="1" applyBorder="1" applyAlignment="1">
      <alignment horizontal="right" vertical="center"/>
    </xf>
    <xf numFmtId="165" fontId="12" fillId="0" borderId="14" xfId="1" applyNumberFormat="1" applyFont="1" applyBorder="1" applyAlignment="1">
      <alignment horizontal="right" vertical="center"/>
    </xf>
    <xf numFmtId="165" fontId="12" fillId="0" borderId="15" xfId="1" applyNumberFormat="1" applyFont="1" applyBorder="1" applyAlignment="1">
      <alignment horizontal="right" vertical="center"/>
    </xf>
    <xf numFmtId="165" fontId="12" fillId="0" borderId="12" xfId="1" applyNumberFormat="1" applyFont="1" applyBorder="1" applyAlignment="1">
      <alignment horizontal="right" vertical="center"/>
    </xf>
    <xf numFmtId="165" fontId="12" fillId="0" borderId="16" xfId="1" applyNumberFormat="1" applyFont="1" applyBorder="1" applyAlignment="1">
      <alignment horizontal="right" vertical="center"/>
    </xf>
    <xf numFmtId="165" fontId="12" fillId="0" borderId="17" xfId="1" applyNumberFormat="1" applyFont="1" applyBorder="1" applyAlignment="1">
      <alignment horizontal="right" vertical="center"/>
    </xf>
    <xf numFmtId="165" fontId="12" fillId="0" borderId="6" xfId="1" applyNumberFormat="1" applyFont="1" applyBorder="1" applyAlignment="1">
      <alignment horizontal="center"/>
    </xf>
    <xf numFmtId="165" fontId="12" fillId="0" borderId="8" xfId="1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4" fillId="0" borderId="1" xfId="2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0" fillId="0" borderId="6" xfId="0" quotePrefix="1" applyFont="1" applyBorder="1" applyAlignment="1">
      <alignment horizontal="left"/>
    </xf>
    <xf numFmtId="0" fontId="10" fillId="0" borderId="7" xfId="0" quotePrefix="1" applyFont="1" applyBorder="1" applyAlignment="1">
      <alignment horizontal="left"/>
    </xf>
    <xf numFmtId="0" fontId="10" fillId="0" borderId="8" xfId="0" quotePrefix="1" applyFont="1" applyBorder="1" applyAlignment="1">
      <alignment horizontal="left"/>
    </xf>
    <xf numFmtId="165" fontId="10" fillId="0" borderId="3" xfId="0" applyNumberFormat="1" applyFont="1" applyBorder="1" applyAlignment="1">
      <alignment horizontal="center" vertical="center"/>
    </xf>
    <xf numFmtId="165" fontId="10" fillId="0" borderId="10" xfId="0" applyNumberFormat="1" applyFont="1" applyBorder="1" applyAlignment="1">
      <alignment horizontal="center" vertical="center"/>
    </xf>
    <xf numFmtId="165" fontId="10" fillId="0" borderId="11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14" fontId="3" fillId="0" borderId="3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45" zoomScale="85" zoomScaleNormal="85" workbookViewId="0">
      <selection activeCell="I57" sqref="I57"/>
    </sheetView>
  </sheetViews>
  <sheetFormatPr defaultRowHeight="18.75" x14ac:dyDescent="0.3"/>
  <cols>
    <col min="1" max="1" width="6.140625" style="69" customWidth="1"/>
    <col min="2" max="2" width="14.140625" style="109" customWidth="1"/>
    <col min="3" max="3" width="10.42578125" style="69" customWidth="1"/>
    <col min="4" max="4" width="10.85546875" style="69" customWidth="1"/>
    <col min="5" max="5" width="9.28515625" style="69" customWidth="1"/>
    <col min="6" max="6" width="9" style="69" customWidth="1"/>
    <col min="7" max="7" width="14.140625" style="96" bestFit="1" customWidth="1"/>
    <col min="8" max="8" width="22" style="96" bestFit="1" customWidth="1"/>
    <col min="9" max="9" width="9.140625" style="69"/>
    <col min="10" max="10" width="16.7109375" style="69" bestFit="1" customWidth="1"/>
    <col min="11" max="12" width="9.140625" style="69"/>
    <col min="13" max="13" width="19" style="69" bestFit="1" customWidth="1"/>
    <col min="14" max="16384" width="9.140625" style="69"/>
  </cols>
  <sheetData>
    <row r="1" spans="1:13" x14ac:dyDescent="0.3">
      <c r="A1" s="66" t="s">
        <v>0</v>
      </c>
      <c r="B1" s="67"/>
      <c r="C1" s="68"/>
      <c r="D1" s="68"/>
      <c r="F1" s="70"/>
      <c r="G1" s="71"/>
      <c r="H1" s="71"/>
    </row>
    <row r="2" spans="1:13" x14ac:dyDescent="0.3">
      <c r="A2" s="72" t="s">
        <v>73</v>
      </c>
      <c r="B2" s="73"/>
      <c r="C2" s="74"/>
      <c r="D2" s="74"/>
      <c r="F2" s="75"/>
      <c r="G2" s="76"/>
      <c r="H2" s="76"/>
    </row>
    <row r="3" spans="1:13" x14ac:dyDescent="0.3">
      <c r="A3" s="119" t="s">
        <v>72</v>
      </c>
      <c r="B3" s="119"/>
      <c r="C3" s="119"/>
      <c r="D3" s="119"/>
      <c r="E3" s="119"/>
      <c r="F3" s="119"/>
      <c r="G3" s="119"/>
      <c r="H3" s="119"/>
    </row>
    <row r="4" spans="1:13" x14ac:dyDescent="0.3">
      <c r="A4" s="120"/>
      <c r="B4" s="120"/>
      <c r="C4" s="120"/>
      <c r="D4" s="120"/>
      <c r="E4" s="120"/>
      <c r="F4" s="120"/>
      <c r="G4" s="120"/>
      <c r="H4" s="121"/>
    </row>
    <row r="5" spans="1:13" s="77" customFormat="1" ht="15.75" customHeight="1" x14ac:dyDescent="0.3">
      <c r="A5" s="122" t="s">
        <v>2</v>
      </c>
      <c r="B5" s="123" t="s">
        <v>3</v>
      </c>
      <c r="C5" s="122" t="s">
        <v>5</v>
      </c>
      <c r="D5" s="122"/>
      <c r="E5" s="124" t="s">
        <v>6</v>
      </c>
      <c r="F5" s="124"/>
      <c r="G5" s="124"/>
      <c r="H5" s="124"/>
    </row>
    <row r="6" spans="1:13" s="77" customFormat="1" ht="56.25" x14ac:dyDescent="0.3">
      <c r="A6" s="122"/>
      <c r="B6" s="123"/>
      <c r="C6" s="78" t="s">
        <v>10</v>
      </c>
      <c r="D6" s="79" t="s">
        <v>11</v>
      </c>
      <c r="E6" s="79" t="s">
        <v>13</v>
      </c>
      <c r="F6" s="80" t="s">
        <v>14</v>
      </c>
      <c r="G6" s="81" t="s">
        <v>15</v>
      </c>
      <c r="H6" s="82" t="s">
        <v>16</v>
      </c>
    </row>
    <row r="7" spans="1:13" s="77" customFormat="1" x14ac:dyDescent="0.3">
      <c r="A7" s="113" t="s">
        <v>21</v>
      </c>
      <c r="B7" s="125">
        <v>43881</v>
      </c>
      <c r="C7" s="144" t="s">
        <v>22</v>
      </c>
      <c r="D7" s="144" t="s">
        <v>23</v>
      </c>
      <c r="E7" s="83" t="s">
        <v>24</v>
      </c>
      <c r="F7" s="84">
        <v>4</v>
      </c>
      <c r="G7" s="85">
        <v>485000</v>
      </c>
      <c r="H7" s="85">
        <f>F7*G7</f>
        <v>1940000</v>
      </c>
    </row>
    <row r="8" spans="1:13" s="77" customFormat="1" x14ac:dyDescent="0.3">
      <c r="A8" s="114"/>
      <c r="B8" s="126"/>
      <c r="C8" s="145"/>
      <c r="D8" s="145"/>
      <c r="E8" s="86" t="s">
        <v>25</v>
      </c>
      <c r="F8" s="87">
        <v>4</v>
      </c>
      <c r="G8" s="88">
        <v>465000</v>
      </c>
      <c r="H8" s="88">
        <f>F8*G8</f>
        <v>1860000</v>
      </c>
    </row>
    <row r="9" spans="1:13" s="77" customFormat="1" x14ac:dyDescent="0.3">
      <c r="A9" s="114"/>
      <c r="B9" s="126"/>
      <c r="C9" s="145"/>
      <c r="D9" s="145"/>
      <c r="E9" s="86" t="s">
        <v>26</v>
      </c>
      <c r="F9" s="87">
        <v>1</v>
      </c>
      <c r="G9" s="88">
        <v>475000</v>
      </c>
      <c r="H9" s="88">
        <f>F9*G9</f>
        <v>475000</v>
      </c>
    </row>
    <row r="10" spans="1:13" s="77" customFormat="1" x14ac:dyDescent="0.3">
      <c r="A10" s="114"/>
      <c r="B10" s="126"/>
      <c r="C10" s="145"/>
      <c r="D10" s="145"/>
      <c r="E10" s="86" t="s">
        <v>27</v>
      </c>
      <c r="F10" s="87">
        <v>3</v>
      </c>
      <c r="G10" s="88">
        <v>455000</v>
      </c>
      <c r="H10" s="88">
        <f>F10*G10</f>
        <v>1365000</v>
      </c>
    </row>
    <row r="11" spans="1:13" s="77" customFormat="1" x14ac:dyDescent="0.3">
      <c r="A11" s="115"/>
      <c r="B11" s="127"/>
      <c r="C11" s="146"/>
      <c r="D11" s="146"/>
      <c r="E11" s="89" t="s">
        <v>28</v>
      </c>
      <c r="F11" s="90">
        <v>5</v>
      </c>
      <c r="G11" s="91">
        <v>455000</v>
      </c>
      <c r="H11" s="91">
        <f>F11*G11</f>
        <v>2275000</v>
      </c>
    </row>
    <row r="12" spans="1:13" s="77" customFormat="1" x14ac:dyDescent="0.3">
      <c r="A12" s="141" t="s">
        <v>29</v>
      </c>
      <c r="B12" s="142"/>
      <c r="C12" s="142"/>
      <c r="D12" s="142"/>
      <c r="E12" s="143"/>
      <c r="F12" s="92">
        <f>SUM(F7:F11)</f>
        <v>17</v>
      </c>
      <c r="G12" s="93"/>
      <c r="H12" s="94">
        <f>SUM(H7:H11)</f>
        <v>7915000</v>
      </c>
    </row>
    <row r="13" spans="1:13" x14ac:dyDescent="0.3">
      <c r="A13" s="135" t="s">
        <v>30</v>
      </c>
      <c r="B13" s="147">
        <v>43915</v>
      </c>
      <c r="C13" s="128" t="s">
        <v>22</v>
      </c>
      <c r="D13" s="128" t="s">
        <v>23</v>
      </c>
      <c r="E13" s="83" t="s">
        <v>31</v>
      </c>
      <c r="F13" s="83">
        <v>25</v>
      </c>
      <c r="G13" s="85">
        <v>265000</v>
      </c>
      <c r="H13" s="85">
        <f t="shared" ref="H13:H21" si="0">F13*G13</f>
        <v>6625000</v>
      </c>
    </row>
    <row r="14" spans="1:13" x14ac:dyDescent="0.3">
      <c r="A14" s="136"/>
      <c r="B14" s="148"/>
      <c r="C14" s="129"/>
      <c r="D14" s="129"/>
      <c r="E14" s="86" t="s">
        <v>25</v>
      </c>
      <c r="F14" s="86">
        <v>13</v>
      </c>
      <c r="G14" s="88">
        <v>465000</v>
      </c>
      <c r="H14" s="88">
        <f t="shared" si="0"/>
        <v>6045000</v>
      </c>
    </row>
    <row r="15" spans="1:13" x14ac:dyDescent="0.3">
      <c r="A15" s="136"/>
      <c r="B15" s="148"/>
      <c r="C15" s="129"/>
      <c r="D15" s="129"/>
      <c r="E15" s="86" t="s">
        <v>26</v>
      </c>
      <c r="F15" s="86">
        <v>36</v>
      </c>
      <c r="G15" s="88">
        <v>475000</v>
      </c>
      <c r="H15" s="88">
        <f t="shared" si="0"/>
        <v>17100000</v>
      </c>
    </row>
    <row r="16" spans="1:13" x14ac:dyDescent="0.3">
      <c r="A16" s="136"/>
      <c r="B16" s="148"/>
      <c r="C16" s="129"/>
      <c r="D16" s="129"/>
      <c r="E16" s="86" t="s">
        <v>24</v>
      </c>
      <c r="F16" s="86">
        <v>34</v>
      </c>
      <c r="G16" s="88">
        <v>485000</v>
      </c>
      <c r="H16" s="88">
        <f t="shared" si="0"/>
        <v>16490000</v>
      </c>
      <c r="M16" s="95"/>
    </row>
    <row r="17" spans="1:13" x14ac:dyDescent="0.3">
      <c r="A17" s="136"/>
      <c r="B17" s="148"/>
      <c r="C17" s="129"/>
      <c r="D17" s="129"/>
      <c r="E17" s="86" t="s">
        <v>32</v>
      </c>
      <c r="F17" s="86">
        <v>24</v>
      </c>
      <c r="G17" s="88">
        <v>485000</v>
      </c>
      <c r="H17" s="88">
        <f t="shared" si="0"/>
        <v>11640000</v>
      </c>
      <c r="M17" s="96"/>
    </row>
    <row r="18" spans="1:13" x14ac:dyDescent="0.3">
      <c r="A18" s="136"/>
      <c r="B18" s="148"/>
      <c r="C18" s="129"/>
      <c r="D18" s="129"/>
      <c r="E18" s="86" t="s">
        <v>33</v>
      </c>
      <c r="F18" s="86">
        <v>72</v>
      </c>
      <c r="G18" s="88">
        <v>550000</v>
      </c>
      <c r="H18" s="88">
        <f t="shared" si="0"/>
        <v>39600000</v>
      </c>
    </row>
    <row r="19" spans="1:13" x14ac:dyDescent="0.3">
      <c r="A19" s="136"/>
      <c r="B19" s="148"/>
      <c r="C19" s="129"/>
      <c r="D19" s="129"/>
      <c r="E19" s="86" t="s">
        <v>34</v>
      </c>
      <c r="F19" s="86">
        <v>56</v>
      </c>
      <c r="G19" s="88">
        <v>450000</v>
      </c>
      <c r="H19" s="88">
        <f t="shared" si="0"/>
        <v>25200000</v>
      </c>
    </row>
    <row r="20" spans="1:13" x14ac:dyDescent="0.3">
      <c r="A20" s="136"/>
      <c r="B20" s="148"/>
      <c r="C20" s="129"/>
      <c r="D20" s="129"/>
      <c r="E20" s="86" t="s">
        <v>28</v>
      </c>
      <c r="F20" s="86">
        <v>36</v>
      </c>
      <c r="G20" s="88">
        <v>455000</v>
      </c>
      <c r="H20" s="88">
        <f t="shared" si="0"/>
        <v>16380000</v>
      </c>
    </row>
    <row r="21" spans="1:13" x14ac:dyDescent="0.3">
      <c r="A21" s="137"/>
      <c r="B21" s="149"/>
      <c r="C21" s="130"/>
      <c r="D21" s="130"/>
      <c r="E21" s="97" t="s">
        <v>27</v>
      </c>
      <c r="F21" s="97">
        <v>12</v>
      </c>
      <c r="G21" s="98">
        <v>455000</v>
      </c>
      <c r="H21" s="98">
        <f t="shared" si="0"/>
        <v>5460000</v>
      </c>
    </row>
    <row r="22" spans="1:13" s="100" customFormat="1" x14ac:dyDescent="0.3">
      <c r="A22" s="141" t="s">
        <v>35</v>
      </c>
      <c r="B22" s="142"/>
      <c r="C22" s="142"/>
      <c r="D22" s="142"/>
      <c r="E22" s="143"/>
      <c r="F22" s="99">
        <f>SUM(F13:F21)</f>
        <v>308</v>
      </c>
      <c r="G22" s="94"/>
      <c r="H22" s="94">
        <f>SUM(H13:H21)</f>
        <v>144540000</v>
      </c>
    </row>
    <row r="23" spans="1:13" x14ac:dyDescent="0.3">
      <c r="A23" s="128" t="s">
        <v>36</v>
      </c>
      <c r="B23" s="131">
        <v>43916</v>
      </c>
      <c r="C23" s="128" t="s">
        <v>22</v>
      </c>
      <c r="D23" s="128" t="s">
        <v>23</v>
      </c>
      <c r="E23" s="83" t="s">
        <v>37</v>
      </c>
      <c r="F23" s="83">
        <v>36</v>
      </c>
      <c r="G23" s="85">
        <v>455000</v>
      </c>
      <c r="H23" s="85">
        <f t="shared" ref="H23:H29" si="1">G23*F23</f>
        <v>16380000</v>
      </c>
    </row>
    <row r="24" spans="1:13" x14ac:dyDescent="0.3">
      <c r="A24" s="129"/>
      <c r="B24" s="132"/>
      <c r="C24" s="129"/>
      <c r="D24" s="129"/>
      <c r="E24" s="86" t="s">
        <v>26</v>
      </c>
      <c r="F24" s="86">
        <v>36</v>
      </c>
      <c r="G24" s="88">
        <v>475000</v>
      </c>
      <c r="H24" s="88">
        <f t="shared" si="1"/>
        <v>17100000</v>
      </c>
    </row>
    <row r="25" spans="1:13" x14ac:dyDescent="0.3">
      <c r="A25" s="129"/>
      <c r="B25" s="132"/>
      <c r="C25" s="129"/>
      <c r="D25" s="129"/>
      <c r="E25" s="86" t="s">
        <v>24</v>
      </c>
      <c r="F25" s="86">
        <v>36</v>
      </c>
      <c r="G25" s="88">
        <v>485000</v>
      </c>
      <c r="H25" s="88">
        <f t="shared" si="1"/>
        <v>17460000</v>
      </c>
    </row>
    <row r="26" spans="1:13" x14ac:dyDescent="0.3">
      <c r="A26" s="129"/>
      <c r="B26" s="132"/>
      <c r="C26" s="129"/>
      <c r="D26" s="129"/>
      <c r="E26" s="86" t="s">
        <v>32</v>
      </c>
      <c r="F26" s="86">
        <v>36</v>
      </c>
      <c r="G26" s="88">
        <v>485000</v>
      </c>
      <c r="H26" s="88">
        <f t="shared" si="1"/>
        <v>17460000</v>
      </c>
    </row>
    <row r="27" spans="1:13" x14ac:dyDescent="0.3">
      <c r="A27" s="129"/>
      <c r="B27" s="132"/>
      <c r="C27" s="129"/>
      <c r="D27" s="129"/>
      <c r="E27" s="86" t="s">
        <v>33</v>
      </c>
      <c r="F27" s="86">
        <v>72</v>
      </c>
      <c r="G27" s="88">
        <v>550000</v>
      </c>
      <c r="H27" s="88">
        <f t="shared" si="1"/>
        <v>39600000</v>
      </c>
    </row>
    <row r="28" spans="1:13" x14ac:dyDescent="0.3">
      <c r="A28" s="129"/>
      <c r="B28" s="132"/>
      <c r="C28" s="129"/>
      <c r="D28" s="129"/>
      <c r="E28" s="86" t="s">
        <v>28</v>
      </c>
      <c r="F28" s="86">
        <v>36</v>
      </c>
      <c r="G28" s="88">
        <v>455000</v>
      </c>
      <c r="H28" s="88">
        <f t="shared" si="1"/>
        <v>16380000</v>
      </c>
      <c r="J28" s="95"/>
    </row>
    <row r="29" spans="1:13" x14ac:dyDescent="0.3">
      <c r="A29" s="130"/>
      <c r="B29" s="133"/>
      <c r="C29" s="130"/>
      <c r="D29" s="130"/>
      <c r="E29" s="89" t="s">
        <v>27</v>
      </c>
      <c r="F29" s="89">
        <v>36</v>
      </c>
      <c r="G29" s="91">
        <v>455000</v>
      </c>
      <c r="H29" s="91">
        <f t="shared" si="1"/>
        <v>16380000</v>
      </c>
      <c r="J29" s="95"/>
    </row>
    <row r="30" spans="1:13" s="100" customFormat="1" x14ac:dyDescent="0.3">
      <c r="A30" s="134" t="s">
        <v>38</v>
      </c>
      <c r="B30" s="134"/>
      <c r="C30" s="134"/>
      <c r="D30" s="134"/>
      <c r="E30" s="134"/>
      <c r="F30" s="99">
        <f>SUM(F23:F29)</f>
        <v>288</v>
      </c>
      <c r="G30" s="94"/>
      <c r="H30" s="94">
        <f>SUM(H23:H29)</f>
        <v>140760000</v>
      </c>
    </row>
    <row r="31" spans="1:13" x14ac:dyDescent="0.3">
      <c r="A31" s="135" t="s">
        <v>42</v>
      </c>
      <c r="B31" s="147">
        <v>44032</v>
      </c>
      <c r="C31" s="128" t="s">
        <v>22</v>
      </c>
      <c r="D31" s="128" t="s">
        <v>23</v>
      </c>
      <c r="E31" s="83" t="s">
        <v>37</v>
      </c>
      <c r="F31" s="83">
        <v>300</v>
      </c>
      <c r="G31" s="85">
        <v>455000</v>
      </c>
      <c r="H31" s="85">
        <f t="shared" ref="H31:H38" si="2">F31*G31</f>
        <v>136500000</v>
      </c>
    </row>
    <row r="32" spans="1:13" x14ac:dyDescent="0.3">
      <c r="A32" s="136"/>
      <c r="B32" s="148"/>
      <c r="C32" s="129"/>
      <c r="D32" s="129"/>
      <c r="E32" s="86" t="s">
        <v>25</v>
      </c>
      <c r="F32" s="86">
        <v>180</v>
      </c>
      <c r="G32" s="88">
        <v>465000</v>
      </c>
      <c r="H32" s="88">
        <f t="shared" si="2"/>
        <v>83700000</v>
      </c>
    </row>
    <row r="33" spans="1:8" x14ac:dyDescent="0.3">
      <c r="A33" s="136"/>
      <c r="B33" s="148"/>
      <c r="C33" s="129"/>
      <c r="D33" s="129"/>
      <c r="E33" s="86" t="s">
        <v>26</v>
      </c>
      <c r="F33" s="86">
        <v>120</v>
      </c>
      <c r="G33" s="88">
        <v>475000</v>
      </c>
      <c r="H33" s="88">
        <f t="shared" si="2"/>
        <v>57000000</v>
      </c>
    </row>
    <row r="34" spans="1:8" x14ac:dyDescent="0.3">
      <c r="A34" s="136"/>
      <c r="B34" s="148"/>
      <c r="C34" s="129"/>
      <c r="D34" s="129"/>
      <c r="E34" s="86" t="s">
        <v>24</v>
      </c>
      <c r="F34" s="86">
        <v>240</v>
      </c>
      <c r="G34" s="88">
        <v>485000</v>
      </c>
      <c r="H34" s="88">
        <f t="shared" si="2"/>
        <v>116400000</v>
      </c>
    </row>
    <row r="35" spans="1:8" x14ac:dyDescent="0.3">
      <c r="A35" s="136"/>
      <c r="B35" s="148"/>
      <c r="C35" s="129"/>
      <c r="D35" s="129"/>
      <c r="E35" s="86" t="s">
        <v>32</v>
      </c>
      <c r="F35" s="86">
        <v>60</v>
      </c>
      <c r="G35" s="88">
        <v>485000</v>
      </c>
      <c r="H35" s="88">
        <f t="shared" si="2"/>
        <v>29100000</v>
      </c>
    </row>
    <row r="36" spans="1:8" x14ac:dyDescent="0.3">
      <c r="A36" s="136"/>
      <c r="B36" s="148"/>
      <c r="C36" s="129"/>
      <c r="D36" s="129"/>
      <c r="E36" s="86" t="s">
        <v>33</v>
      </c>
      <c r="F36" s="86">
        <v>240</v>
      </c>
      <c r="G36" s="88">
        <v>550000</v>
      </c>
      <c r="H36" s="88">
        <f t="shared" si="2"/>
        <v>132000000</v>
      </c>
    </row>
    <row r="37" spans="1:8" x14ac:dyDescent="0.3">
      <c r="A37" s="136"/>
      <c r="B37" s="148"/>
      <c r="C37" s="129"/>
      <c r="D37" s="129"/>
      <c r="E37" s="86" t="s">
        <v>28</v>
      </c>
      <c r="F37" s="86">
        <v>84</v>
      </c>
      <c r="G37" s="88">
        <v>455000</v>
      </c>
      <c r="H37" s="88">
        <f t="shared" si="2"/>
        <v>38220000</v>
      </c>
    </row>
    <row r="38" spans="1:8" x14ac:dyDescent="0.3">
      <c r="A38" s="137"/>
      <c r="B38" s="149"/>
      <c r="C38" s="130"/>
      <c r="D38" s="130"/>
      <c r="E38" s="89" t="s">
        <v>27</v>
      </c>
      <c r="F38" s="89">
        <v>240</v>
      </c>
      <c r="G38" s="91">
        <v>455000</v>
      </c>
      <c r="H38" s="91">
        <f t="shared" si="2"/>
        <v>109200000</v>
      </c>
    </row>
    <row r="39" spans="1:8" s="100" customFormat="1" x14ac:dyDescent="0.3">
      <c r="A39" s="134" t="s">
        <v>43</v>
      </c>
      <c r="B39" s="134"/>
      <c r="C39" s="134"/>
      <c r="D39" s="134"/>
      <c r="E39" s="134"/>
      <c r="F39" s="99">
        <f>SUM(F31:F38)</f>
        <v>1464</v>
      </c>
      <c r="G39" s="94"/>
      <c r="H39" s="94">
        <f>SUM(H31:H38)</f>
        <v>702120000</v>
      </c>
    </row>
    <row r="40" spans="1:8" s="100" customFormat="1" x14ac:dyDescent="0.3">
      <c r="A40" s="110"/>
      <c r="B40" s="110"/>
      <c r="C40" s="110"/>
      <c r="D40" s="110"/>
      <c r="E40" s="110"/>
      <c r="F40" s="111"/>
      <c r="G40" s="112"/>
      <c r="H40" s="112"/>
    </row>
    <row r="41" spans="1:8" s="75" customFormat="1" x14ac:dyDescent="0.25">
      <c r="A41" s="113">
        <v>757</v>
      </c>
      <c r="B41" s="116">
        <v>44061</v>
      </c>
      <c r="C41" s="113" t="s">
        <v>22</v>
      </c>
      <c r="D41" s="113" t="s">
        <v>23</v>
      </c>
      <c r="E41" s="101" t="s">
        <v>37</v>
      </c>
      <c r="F41" s="101">
        <v>156</v>
      </c>
      <c r="G41" s="102">
        <v>455000</v>
      </c>
      <c r="H41" s="102">
        <f t="shared" ref="H41:H46" si="3">F41*G41</f>
        <v>70980000</v>
      </c>
    </row>
    <row r="42" spans="1:8" s="75" customFormat="1" x14ac:dyDescent="0.25">
      <c r="A42" s="114"/>
      <c r="B42" s="117"/>
      <c r="C42" s="114"/>
      <c r="D42" s="114"/>
      <c r="E42" s="103" t="s">
        <v>25</v>
      </c>
      <c r="F42" s="103">
        <v>48</v>
      </c>
      <c r="G42" s="104">
        <v>465000</v>
      </c>
      <c r="H42" s="104">
        <f t="shared" si="3"/>
        <v>22320000</v>
      </c>
    </row>
    <row r="43" spans="1:8" s="75" customFormat="1" ht="14.45" customHeight="1" x14ac:dyDescent="0.25">
      <c r="A43" s="114"/>
      <c r="B43" s="117"/>
      <c r="C43" s="114"/>
      <c r="D43" s="114"/>
      <c r="E43" s="103" t="s">
        <v>26</v>
      </c>
      <c r="F43" s="103">
        <v>96</v>
      </c>
      <c r="G43" s="104">
        <v>475000</v>
      </c>
      <c r="H43" s="104">
        <f t="shared" si="3"/>
        <v>45600000</v>
      </c>
    </row>
    <row r="44" spans="1:8" s="75" customFormat="1" x14ac:dyDescent="0.25">
      <c r="A44" s="114"/>
      <c r="B44" s="117"/>
      <c r="C44" s="114"/>
      <c r="D44" s="114"/>
      <c r="E44" s="103" t="s">
        <v>24</v>
      </c>
      <c r="F44" s="103">
        <v>192</v>
      </c>
      <c r="G44" s="104">
        <v>485000</v>
      </c>
      <c r="H44" s="104">
        <f t="shared" si="3"/>
        <v>93120000</v>
      </c>
    </row>
    <row r="45" spans="1:8" s="75" customFormat="1" ht="14.45" customHeight="1" x14ac:dyDescent="0.25">
      <c r="A45" s="114"/>
      <c r="B45" s="117"/>
      <c r="C45" s="114"/>
      <c r="D45" s="114"/>
      <c r="E45" s="103" t="s">
        <v>28</v>
      </c>
      <c r="F45" s="103">
        <v>72</v>
      </c>
      <c r="G45" s="104">
        <v>455000</v>
      </c>
      <c r="H45" s="104">
        <f t="shared" si="3"/>
        <v>32760000</v>
      </c>
    </row>
    <row r="46" spans="1:8" s="75" customFormat="1" ht="14.45" customHeight="1" x14ac:dyDescent="0.25">
      <c r="A46" s="115"/>
      <c r="B46" s="118"/>
      <c r="C46" s="115"/>
      <c r="D46" s="115"/>
      <c r="E46" s="105" t="s">
        <v>27</v>
      </c>
      <c r="F46" s="105">
        <v>84</v>
      </c>
      <c r="G46" s="106">
        <v>455000</v>
      </c>
      <c r="H46" s="106">
        <f t="shared" si="3"/>
        <v>38220000</v>
      </c>
    </row>
    <row r="47" spans="1:8" s="100" customFormat="1" x14ac:dyDescent="0.3">
      <c r="A47" s="134" t="s">
        <v>63</v>
      </c>
      <c r="B47" s="134"/>
      <c r="C47" s="134"/>
      <c r="D47" s="134"/>
      <c r="E47" s="134"/>
      <c r="F47" s="99">
        <f>SUM(F41:F46)</f>
        <v>648</v>
      </c>
      <c r="G47" s="94"/>
      <c r="H47" s="94">
        <f>SUM(H41:H46)</f>
        <v>303000000</v>
      </c>
    </row>
    <row r="48" spans="1:8" s="75" customFormat="1" x14ac:dyDescent="0.25">
      <c r="A48" s="113">
        <v>773</v>
      </c>
      <c r="B48" s="116">
        <v>44066</v>
      </c>
      <c r="C48" s="113" t="s">
        <v>22</v>
      </c>
      <c r="D48" s="113" t="s">
        <v>23</v>
      </c>
      <c r="E48" s="101" t="s">
        <v>26</v>
      </c>
      <c r="F48" s="101">
        <v>600</v>
      </c>
      <c r="G48" s="102">
        <v>475000</v>
      </c>
      <c r="H48" s="102">
        <f>F48*G48</f>
        <v>285000000</v>
      </c>
    </row>
    <row r="49" spans="1:8" x14ac:dyDescent="0.3">
      <c r="A49" s="115"/>
      <c r="B49" s="118"/>
      <c r="C49" s="115"/>
      <c r="D49" s="115"/>
      <c r="E49" s="105" t="s">
        <v>69</v>
      </c>
      <c r="F49" s="105">
        <v>120</v>
      </c>
      <c r="G49" s="106">
        <v>255000</v>
      </c>
      <c r="H49" s="106">
        <f>F49*G49</f>
        <v>30600000</v>
      </c>
    </row>
    <row r="50" spans="1:8" s="100" customFormat="1" x14ac:dyDescent="0.3">
      <c r="A50" s="134" t="s">
        <v>71</v>
      </c>
      <c r="B50" s="134"/>
      <c r="C50" s="134"/>
      <c r="D50" s="134"/>
      <c r="E50" s="134"/>
      <c r="F50" s="99">
        <f>F48+F49</f>
        <v>720</v>
      </c>
      <c r="G50" s="94"/>
      <c r="H50" s="94">
        <f>SUM(H48:H49)</f>
        <v>315600000</v>
      </c>
    </row>
    <row r="51" spans="1:8" x14ac:dyDescent="0.3">
      <c r="A51" s="113">
        <v>1402</v>
      </c>
      <c r="B51" s="125">
        <v>44186</v>
      </c>
      <c r="C51" s="113" t="s">
        <v>74</v>
      </c>
      <c r="D51" s="113" t="s">
        <v>75</v>
      </c>
      <c r="E51" s="83" t="s">
        <v>37</v>
      </c>
      <c r="F51" s="83">
        <v>1</v>
      </c>
      <c r="G51" s="85">
        <v>455000</v>
      </c>
      <c r="H51" s="85">
        <f>F51*G51</f>
        <v>455000</v>
      </c>
    </row>
    <row r="52" spans="1:8" x14ac:dyDescent="0.3">
      <c r="A52" s="114"/>
      <c r="B52" s="126"/>
      <c r="C52" s="114"/>
      <c r="D52" s="114"/>
      <c r="E52" s="86" t="s">
        <v>25</v>
      </c>
      <c r="F52" s="86">
        <v>1</v>
      </c>
      <c r="G52" s="88">
        <v>465000</v>
      </c>
      <c r="H52" s="88">
        <f t="shared" ref="H52:H58" si="4">F52*G52</f>
        <v>465000</v>
      </c>
    </row>
    <row r="53" spans="1:8" x14ac:dyDescent="0.3">
      <c r="A53" s="114"/>
      <c r="B53" s="126"/>
      <c r="C53" s="114"/>
      <c r="D53" s="114"/>
      <c r="E53" s="86" t="s">
        <v>26</v>
      </c>
      <c r="F53" s="86">
        <v>3</v>
      </c>
      <c r="G53" s="88">
        <v>475000</v>
      </c>
      <c r="H53" s="88">
        <f t="shared" si="4"/>
        <v>1425000</v>
      </c>
    </row>
    <row r="54" spans="1:8" x14ac:dyDescent="0.3">
      <c r="A54" s="114"/>
      <c r="B54" s="126"/>
      <c r="C54" s="114"/>
      <c r="D54" s="114"/>
      <c r="E54" s="86" t="s">
        <v>24</v>
      </c>
      <c r="F54" s="86">
        <v>7</v>
      </c>
      <c r="G54" s="88">
        <v>485000</v>
      </c>
      <c r="H54" s="88">
        <f t="shared" si="4"/>
        <v>3395000</v>
      </c>
    </row>
    <row r="55" spans="1:8" x14ac:dyDescent="0.3">
      <c r="A55" s="114"/>
      <c r="B55" s="126"/>
      <c r="C55" s="114"/>
      <c r="D55" s="114"/>
      <c r="E55" s="86" t="s">
        <v>32</v>
      </c>
      <c r="F55" s="86">
        <v>1</v>
      </c>
      <c r="G55" s="88">
        <v>485000</v>
      </c>
      <c r="H55" s="88">
        <f t="shared" si="4"/>
        <v>485000</v>
      </c>
    </row>
    <row r="56" spans="1:8" x14ac:dyDescent="0.3">
      <c r="A56" s="114"/>
      <c r="B56" s="126"/>
      <c r="C56" s="114"/>
      <c r="D56" s="114"/>
      <c r="E56" s="86" t="s">
        <v>33</v>
      </c>
      <c r="F56" s="86">
        <v>1</v>
      </c>
      <c r="G56" s="88">
        <v>550000</v>
      </c>
      <c r="H56" s="88">
        <f t="shared" si="4"/>
        <v>550000</v>
      </c>
    </row>
    <row r="57" spans="1:8" x14ac:dyDescent="0.3">
      <c r="A57" s="114"/>
      <c r="B57" s="126"/>
      <c r="C57" s="114"/>
      <c r="D57" s="114"/>
      <c r="E57" s="86" t="s">
        <v>28</v>
      </c>
      <c r="F57" s="86">
        <v>1</v>
      </c>
      <c r="G57" s="88">
        <v>455000</v>
      </c>
      <c r="H57" s="88">
        <f t="shared" si="4"/>
        <v>455000</v>
      </c>
    </row>
    <row r="58" spans="1:8" x14ac:dyDescent="0.3">
      <c r="A58" s="115"/>
      <c r="B58" s="127"/>
      <c r="C58" s="115"/>
      <c r="D58" s="115"/>
      <c r="E58" s="89" t="s">
        <v>27</v>
      </c>
      <c r="F58" s="89">
        <v>5</v>
      </c>
      <c r="G58" s="91">
        <v>455000</v>
      </c>
      <c r="H58" s="91">
        <f t="shared" si="4"/>
        <v>2275000</v>
      </c>
    </row>
    <row r="59" spans="1:8" s="100" customFormat="1" x14ac:dyDescent="0.3">
      <c r="A59" s="134" t="s">
        <v>77</v>
      </c>
      <c r="B59" s="134"/>
      <c r="C59" s="134"/>
      <c r="D59" s="134"/>
      <c r="E59" s="134"/>
      <c r="F59" s="99">
        <f>SUM(F51:F58)</f>
        <v>20</v>
      </c>
      <c r="G59" s="94"/>
      <c r="H59" s="94">
        <f>SUM(H51:H58)</f>
        <v>9505000</v>
      </c>
    </row>
    <row r="60" spans="1:8" x14ac:dyDescent="0.3">
      <c r="A60" s="138" t="s">
        <v>76</v>
      </c>
      <c r="B60" s="139"/>
      <c r="C60" s="139"/>
      <c r="D60" s="139"/>
      <c r="E60" s="140"/>
      <c r="F60" s="107">
        <f>F30+F22+F12+F39+F47+F50</f>
        <v>3445</v>
      </c>
      <c r="G60" s="108"/>
      <c r="H60" s="108">
        <f>H30+H22+H12+H39+H47+H50+H59</f>
        <v>1623440000</v>
      </c>
    </row>
  </sheetData>
  <mergeCells count="42">
    <mergeCell ref="C31:C38"/>
    <mergeCell ref="D31:D38"/>
    <mergeCell ref="A12:E12"/>
    <mergeCell ref="A22:E22"/>
    <mergeCell ref="C7:C11"/>
    <mergeCell ref="D7:D11"/>
    <mergeCell ref="C13:C21"/>
    <mergeCell ref="D13:D21"/>
    <mergeCell ref="C23:C29"/>
    <mergeCell ref="D23:D29"/>
    <mergeCell ref="B31:B38"/>
    <mergeCell ref="A13:A21"/>
    <mergeCell ref="B13:B21"/>
    <mergeCell ref="A30:E30"/>
    <mergeCell ref="A47:E47"/>
    <mergeCell ref="A60:E60"/>
    <mergeCell ref="A48:A49"/>
    <mergeCell ref="B48:B49"/>
    <mergeCell ref="C48:C49"/>
    <mergeCell ref="D48:D49"/>
    <mergeCell ref="A50:E50"/>
    <mergeCell ref="A59:E59"/>
    <mergeCell ref="A51:A58"/>
    <mergeCell ref="B51:B58"/>
    <mergeCell ref="C51:C58"/>
    <mergeCell ref="D51:D58"/>
    <mergeCell ref="A41:A46"/>
    <mergeCell ref="B41:B46"/>
    <mergeCell ref="C41:C46"/>
    <mergeCell ref="D41:D46"/>
    <mergeCell ref="A3:H3"/>
    <mergeCell ref="A4:H4"/>
    <mergeCell ref="A5:A6"/>
    <mergeCell ref="B5:B6"/>
    <mergeCell ref="C5:D5"/>
    <mergeCell ref="E5:H5"/>
    <mergeCell ref="A7:A11"/>
    <mergeCell ref="B7:B11"/>
    <mergeCell ref="A23:A29"/>
    <mergeCell ref="B23:B29"/>
    <mergeCell ref="A39:E39"/>
    <mergeCell ref="A31:A38"/>
  </mergeCells>
  <pageMargins left="0.34" right="0.2" top="0.45" bottom="0.32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A31" workbookViewId="0">
      <selection activeCell="H30" sqref="H30:I33"/>
    </sheetView>
  </sheetViews>
  <sheetFormatPr defaultRowHeight="15" x14ac:dyDescent="0.25"/>
  <cols>
    <col min="1" max="1" width="4.85546875" customWidth="1"/>
    <col min="2" max="2" width="11.140625" customWidth="1"/>
    <col min="4" max="4" width="11.85546875" bestFit="1" customWidth="1"/>
    <col min="5" max="5" width="10" bestFit="1" customWidth="1"/>
    <col min="8" max="8" width="11" customWidth="1"/>
    <col min="9" max="9" width="14.28515625" bestFit="1" customWidth="1"/>
    <col min="10" max="10" width="8.42578125" customWidth="1"/>
    <col min="11" max="11" width="6" customWidth="1"/>
    <col min="12" max="12" width="18.42578125" customWidth="1"/>
    <col min="13" max="13" width="19.7109375" bestFit="1" customWidth="1"/>
    <col min="14" max="14" width="5" customWidth="1"/>
    <col min="15" max="15" width="17.7109375" customWidth="1"/>
    <col min="17" max="17" width="14.28515625" bestFit="1" customWidth="1"/>
    <col min="18" max="18" width="19.7109375" bestFit="1" customWidth="1"/>
    <col min="19" max="19" width="16.140625" style="53" bestFit="1" customWidth="1"/>
    <col min="20" max="20" width="19.7109375" bestFit="1" customWidth="1"/>
  </cols>
  <sheetData>
    <row r="1" spans="1:21" s="23" customFormat="1" hidden="1" x14ac:dyDescent="0.25">
      <c r="A1" s="21" t="s">
        <v>0</v>
      </c>
      <c r="B1" s="22"/>
      <c r="I1" s="24"/>
      <c r="S1" s="50"/>
    </row>
    <row r="2" spans="1:21" s="23" customFormat="1" hidden="1" x14ac:dyDescent="0.25">
      <c r="A2" s="25" t="s">
        <v>1</v>
      </c>
      <c r="B2" s="22"/>
      <c r="I2" s="24"/>
      <c r="S2" s="50"/>
    </row>
    <row r="3" spans="1:21" s="23" customFormat="1" hidden="1" x14ac:dyDescent="0.25">
      <c r="A3" s="177" t="s">
        <v>39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S3" s="50"/>
    </row>
    <row r="4" spans="1:21" s="1" customFormat="1" ht="15.75" hidden="1" x14ac:dyDescent="0.25">
      <c r="B4" s="44"/>
      <c r="I4" s="2"/>
      <c r="J4" s="2"/>
      <c r="K4" s="43"/>
      <c r="L4" s="2"/>
      <c r="M4" s="2"/>
      <c r="N4" s="2"/>
      <c r="O4" s="2"/>
      <c r="S4" s="44"/>
    </row>
    <row r="5" spans="1:21" s="3" customFormat="1" ht="15.75" hidden="1" x14ac:dyDescent="0.25">
      <c r="A5" s="178" t="s">
        <v>2</v>
      </c>
      <c r="B5" s="179" t="s">
        <v>3</v>
      </c>
      <c r="C5" s="178" t="s">
        <v>4</v>
      </c>
      <c r="D5" s="178" t="s">
        <v>5</v>
      </c>
      <c r="E5" s="178"/>
      <c r="F5" s="178"/>
      <c r="G5" s="180" t="s">
        <v>6</v>
      </c>
      <c r="H5" s="180"/>
      <c r="I5" s="180"/>
      <c r="J5" s="180"/>
      <c r="K5" s="181"/>
      <c r="L5" s="183" t="s">
        <v>7</v>
      </c>
      <c r="M5" s="184" t="s">
        <v>8</v>
      </c>
      <c r="N5" s="184"/>
      <c r="O5" s="184"/>
      <c r="P5" s="182" t="s">
        <v>9</v>
      </c>
      <c r="S5" s="51"/>
    </row>
    <row r="6" spans="1:21" s="3" customFormat="1" ht="47.25" hidden="1" x14ac:dyDescent="0.25">
      <c r="A6" s="178"/>
      <c r="B6" s="179"/>
      <c r="C6" s="178"/>
      <c r="D6" s="4" t="s">
        <v>10</v>
      </c>
      <c r="E6" s="5" t="s">
        <v>11</v>
      </c>
      <c r="F6" s="5" t="s">
        <v>12</v>
      </c>
      <c r="G6" s="5" t="s">
        <v>13</v>
      </c>
      <c r="H6" s="6" t="s">
        <v>14</v>
      </c>
      <c r="I6" s="7" t="s">
        <v>15</v>
      </c>
      <c r="J6" s="8" t="s">
        <v>16</v>
      </c>
      <c r="K6" s="9" t="s">
        <v>17</v>
      </c>
      <c r="L6" s="183"/>
      <c r="M6" s="7" t="s">
        <v>18</v>
      </c>
      <c r="N6" s="7" t="s">
        <v>19</v>
      </c>
      <c r="O6" s="7" t="s">
        <v>20</v>
      </c>
      <c r="P6" s="182"/>
      <c r="S6" s="51"/>
      <c r="U6" s="1"/>
    </row>
    <row r="7" spans="1:21" s="1" customFormat="1" ht="15.75" hidden="1" x14ac:dyDescent="0.25">
      <c r="A7" s="169"/>
      <c r="B7" s="175">
        <v>43881</v>
      </c>
      <c r="C7" s="169"/>
      <c r="D7" s="169" t="s">
        <v>22</v>
      </c>
      <c r="E7" s="169" t="s">
        <v>23</v>
      </c>
      <c r="F7" s="169"/>
      <c r="G7" s="10" t="s">
        <v>24</v>
      </c>
      <c r="H7" s="26">
        <f>8*12</f>
        <v>96</v>
      </c>
      <c r="I7" s="11">
        <v>485000</v>
      </c>
      <c r="J7" s="27">
        <f>H7*I7</f>
        <v>46560000</v>
      </c>
      <c r="K7" s="28">
        <v>0.5</v>
      </c>
      <c r="L7" s="27">
        <f>J7*(1-K7)</f>
        <v>23280000</v>
      </c>
      <c r="M7" s="29"/>
      <c r="N7" s="29"/>
      <c r="O7" s="30">
        <f t="shared" ref="O7:O13" si="0">L7</f>
        <v>23280000</v>
      </c>
      <c r="P7" s="10"/>
      <c r="S7" s="44"/>
    </row>
    <row r="8" spans="1:21" s="1" customFormat="1" ht="15.75" hidden="1" x14ac:dyDescent="0.25">
      <c r="A8" s="170"/>
      <c r="B8" s="176"/>
      <c r="C8" s="170"/>
      <c r="D8" s="170"/>
      <c r="E8" s="170"/>
      <c r="F8" s="170"/>
      <c r="G8" s="12" t="s">
        <v>25</v>
      </c>
      <c r="H8" s="31">
        <f>8*12</f>
        <v>96</v>
      </c>
      <c r="I8" s="13">
        <v>465000</v>
      </c>
      <c r="J8" s="32">
        <f>H8*I8</f>
        <v>44640000</v>
      </c>
      <c r="K8" s="33">
        <v>0.5</v>
      </c>
      <c r="L8" s="32">
        <f>J8*(1-K8)</f>
        <v>22320000</v>
      </c>
      <c r="M8" s="34"/>
      <c r="N8" s="34"/>
      <c r="O8" s="35">
        <f t="shared" si="0"/>
        <v>22320000</v>
      </c>
      <c r="P8" s="12"/>
      <c r="S8" s="44"/>
    </row>
    <row r="9" spans="1:21" s="1" customFormat="1" ht="15.75" hidden="1" x14ac:dyDescent="0.25">
      <c r="A9" s="170"/>
      <c r="B9" s="176"/>
      <c r="C9" s="170"/>
      <c r="D9" s="170"/>
      <c r="E9" s="170"/>
      <c r="F9" s="170"/>
      <c r="G9" s="12" t="s">
        <v>26</v>
      </c>
      <c r="H9" s="31">
        <f>11*12</f>
        <v>132</v>
      </c>
      <c r="I9" s="13">
        <v>475000</v>
      </c>
      <c r="J9" s="32">
        <f>H9*I9</f>
        <v>62700000</v>
      </c>
      <c r="K9" s="33">
        <v>0.5</v>
      </c>
      <c r="L9" s="32">
        <f>J9*(1-K9)</f>
        <v>31350000</v>
      </c>
      <c r="M9" s="34"/>
      <c r="N9" s="34"/>
      <c r="O9" s="35">
        <f t="shared" si="0"/>
        <v>31350000</v>
      </c>
      <c r="P9" s="12"/>
      <c r="S9" s="44"/>
    </row>
    <row r="10" spans="1:21" s="1" customFormat="1" ht="15.75" hidden="1" x14ac:dyDescent="0.25">
      <c r="A10" s="170"/>
      <c r="B10" s="176"/>
      <c r="C10" s="170"/>
      <c r="D10" s="170"/>
      <c r="E10" s="170"/>
      <c r="F10" s="170"/>
      <c r="G10" s="12" t="s">
        <v>27</v>
      </c>
      <c r="H10" s="31">
        <f>9*12</f>
        <v>108</v>
      </c>
      <c r="I10" s="13">
        <v>455000</v>
      </c>
      <c r="J10" s="32">
        <f>H10*I10</f>
        <v>49140000</v>
      </c>
      <c r="K10" s="33">
        <v>0.5</v>
      </c>
      <c r="L10" s="32">
        <f>J10*(1-K10)</f>
        <v>24570000</v>
      </c>
      <c r="M10" s="34"/>
      <c r="N10" s="34"/>
      <c r="O10" s="35">
        <f t="shared" si="0"/>
        <v>24570000</v>
      </c>
      <c r="P10" s="12"/>
      <c r="S10" s="44"/>
    </row>
    <row r="11" spans="1:21" s="1" customFormat="1" ht="15.75" hidden="1" x14ac:dyDescent="0.25">
      <c r="A11" s="170"/>
      <c r="B11" s="176"/>
      <c r="C11" s="170"/>
      <c r="D11" s="170"/>
      <c r="E11" s="170"/>
      <c r="F11" s="170"/>
      <c r="G11" s="16" t="s">
        <v>28</v>
      </c>
      <c r="H11" s="36">
        <f>7*12</f>
        <v>84</v>
      </c>
      <c r="I11" s="17">
        <v>455000</v>
      </c>
      <c r="J11" s="37">
        <f>H11*I11</f>
        <v>38220000</v>
      </c>
      <c r="K11" s="38">
        <v>0.5</v>
      </c>
      <c r="L11" s="37">
        <f>J11*(1-K11)</f>
        <v>19110000</v>
      </c>
      <c r="M11" s="39"/>
      <c r="N11" s="39"/>
      <c r="O11" s="40">
        <f t="shared" si="0"/>
        <v>19110000</v>
      </c>
      <c r="P11" s="16"/>
      <c r="S11" s="44"/>
    </row>
    <row r="12" spans="1:21" s="1" customFormat="1" ht="15.75" hidden="1" x14ac:dyDescent="0.25">
      <c r="A12" s="171"/>
      <c r="B12" s="173">
        <v>44051</v>
      </c>
      <c r="C12" s="171"/>
      <c r="D12" s="171" t="s">
        <v>22</v>
      </c>
      <c r="E12" s="171" t="s">
        <v>23</v>
      </c>
      <c r="F12" s="171"/>
      <c r="G12" s="10" t="s">
        <v>28</v>
      </c>
      <c r="H12" s="26">
        <v>12</v>
      </c>
      <c r="I12" s="11">
        <v>455000</v>
      </c>
      <c r="J12" s="27">
        <f t="shared" ref="J12:J13" si="1">H12*I12</f>
        <v>5460000</v>
      </c>
      <c r="K12" s="28">
        <v>0.5</v>
      </c>
      <c r="L12" s="27">
        <f t="shared" ref="L12:L13" si="2">J12*(1-K12)</f>
        <v>2730000</v>
      </c>
      <c r="M12" s="29"/>
      <c r="N12" s="29"/>
      <c r="O12" s="30">
        <f t="shared" si="0"/>
        <v>2730000</v>
      </c>
      <c r="P12" s="10"/>
      <c r="S12" s="44"/>
    </row>
    <row r="13" spans="1:21" s="1" customFormat="1" ht="15.75" hidden="1" x14ac:dyDescent="0.25">
      <c r="A13" s="172"/>
      <c r="B13" s="174"/>
      <c r="C13" s="172"/>
      <c r="D13" s="172"/>
      <c r="E13" s="172"/>
      <c r="F13" s="172"/>
      <c r="G13" s="14" t="s">
        <v>27</v>
      </c>
      <c r="H13" s="45">
        <v>12</v>
      </c>
      <c r="I13" s="15">
        <v>455000</v>
      </c>
      <c r="J13" s="46">
        <f t="shared" si="1"/>
        <v>5460000</v>
      </c>
      <c r="K13" s="47">
        <v>0.5</v>
      </c>
      <c r="L13" s="46">
        <f t="shared" si="2"/>
        <v>2730000</v>
      </c>
      <c r="M13" s="48"/>
      <c r="N13" s="48"/>
      <c r="O13" s="49">
        <f t="shared" si="0"/>
        <v>2730000</v>
      </c>
      <c r="P13" s="14"/>
      <c r="S13" s="44"/>
    </row>
    <row r="14" spans="1:21" s="20" customFormat="1" ht="15.75" hidden="1" x14ac:dyDescent="0.25">
      <c r="A14" s="185" t="s">
        <v>40</v>
      </c>
      <c r="B14" s="185"/>
      <c r="C14" s="185"/>
      <c r="D14" s="185"/>
      <c r="E14" s="185"/>
      <c r="F14" s="185"/>
      <c r="G14" s="185"/>
      <c r="H14" s="18">
        <f>SUM(H7:H13)</f>
        <v>540</v>
      </c>
      <c r="I14" s="19"/>
      <c r="J14" s="8">
        <f>SUM(J7:J13)</f>
        <v>252180000</v>
      </c>
      <c r="K14" s="41"/>
      <c r="L14" s="8">
        <f>SUM(L7:L13)</f>
        <v>126090000</v>
      </c>
      <c r="M14" s="19"/>
      <c r="N14" s="19"/>
      <c r="O14" s="8">
        <f>L14</f>
        <v>126090000</v>
      </c>
      <c r="P14" s="18"/>
      <c r="S14" s="52"/>
    </row>
    <row r="15" spans="1:21" s="1" customFormat="1" ht="15.75" x14ac:dyDescent="0.25">
      <c r="B15" s="44"/>
      <c r="I15" s="2"/>
      <c r="J15" s="2"/>
      <c r="K15" s="43"/>
      <c r="L15" s="2"/>
      <c r="M15" s="2"/>
      <c r="N15" s="2"/>
      <c r="O15" s="2"/>
      <c r="S15" s="44"/>
    </row>
    <row r="16" spans="1:21" s="1" customFormat="1" ht="15.75" x14ac:dyDescent="0.25">
      <c r="B16" s="42" t="s">
        <v>41</v>
      </c>
      <c r="I16" s="2"/>
      <c r="J16" s="2"/>
      <c r="K16" s="43"/>
      <c r="L16" s="2"/>
      <c r="M16" s="2"/>
      <c r="N16" s="2"/>
      <c r="O16" s="2"/>
      <c r="S16" s="44"/>
    </row>
    <row r="17" spans="2:19" s="1" customFormat="1" ht="15.75" x14ac:dyDescent="0.25">
      <c r="B17" s="42" t="s">
        <v>47</v>
      </c>
      <c r="I17" s="2"/>
      <c r="J17" s="2"/>
      <c r="K17" s="43"/>
      <c r="L17" s="2"/>
      <c r="M17" s="2"/>
      <c r="N17" s="2"/>
      <c r="O17" s="2"/>
      <c r="S17" s="44"/>
    </row>
    <row r="18" spans="2:19" s="1" customFormat="1" ht="15.75" hidden="1" x14ac:dyDescent="0.25">
      <c r="C18" s="189" t="s">
        <v>48</v>
      </c>
      <c r="D18" s="190"/>
      <c r="E18" s="190"/>
      <c r="F18" s="190"/>
      <c r="G18" s="191"/>
      <c r="H18" s="186">
        <v>795560000</v>
      </c>
      <c r="I18" s="187"/>
      <c r="J18" s="2"/>
      <c r="K18" s="43"/>
      <c r="L18" s="2"/>
      <c r="M18" s="2"/>
      <c r="N18" s="2"/>
      <c r="O18" s="2"/>
    </row>
    <row r="19" spans="2:19" s="1" customFormat="1" ht="15.75" hidden="1" x14ac:dyDescent="0.25">
      <c r="B19" s="44"/>
      <c r="C19" s="150" t="s">
        <v>44</v>
      </c>
      <c r="D19" s="151"/>
      <c r="E19" s="151"/>
      <c r="F19" s="151"/>
      <c r="G19" s="152"/>
      <c r="H19" s="154">
        <f>H18/2</f>
        <v>397780000</v>
      </c>
      <c r="I19" s="155"/>
      <c r="J19" s="2"/>
      <c r="K19" s="43"/>
      <c r="L19" s="2"/>
      <c r="M19" s="2"/>
      <c r="N19" s="2"/>
      <c r="O19" s="2"/>
    </row>
    <row r="20" spans="2:19" hidden="1" x14ac:dyDescent="0.25"/>
    <row r="21" spans="2:19" hidden="1" x14ac:dyDescent="0.25"/>
    <row r="22" spans="2:19" ht="15.75" x14ac:dyDescent="0.25">
      <c r="C22" s="150" t="s">
        <v>46</v>
      </c>
      <c r="D22" s="151"/>
      <c r="E22" s="151"/>
      <c r="F22" s="151"/>
      <c r="G22" s="152"/>
      <c r="H22" s="154">
        <f>H19-H27-H28</f>
        <v>97780000</v>
      </c>
      <c r="I22" s="155"/>
      <c r="J22" s="188" t="s">
        <v>49</v>
      </c>
      <c r="K22" s="188"/>
      <c r="L22" s="188"/>
    </row>
    <row r="23" spans="2:19" x14ac:dyDescent="0.25">
      <c r="D23" s="56"/>
      <c r="E23" s="56"/>
      <c r="F23" s="56"/>
      <c r="G23" s="56"/>
    </row>
    <row r="24" spans="2:19" ht="18.75" x14ac:dyDescent="0.3">
      <c r="B24" t="s">
        <v>50</v>
      </c>
      <c r="K24" s="1"/>
      <c r="L24" s="158" t="s">
        <v>45</v>
      </c>
      <c r="M24" s="158"/>
    </row>
    <row r="25" spans="2:19" ht="15.75" x14ac:dyDescent="0.25">
      <c r="C25" s="150" t="s">
        <v>51</v>
      </c>
      <c r="D25" s="151"/>
      <c r="E25" s="151"/>
      <c r="F25" s="151"/>
      <c r="G25" s="152"/>
      <c r="H25" s="153">
        <f>'hàng nhập'!H39</f>
        <v>702120000</v>
      </c>
      <c r="I25" s="153"/>
      <c r="K25" s="157" t="s">
        <v>53</v>
      </c>
      <c r="L25" s="157"/>
    </row>
    <row r="26" spans="2:19" ht="18.75" x14ac:dyDescent="0.3">
      <c r="C26" s="150" t="s">
        <v>44</v>
      </c>
      <c r="D26" s="151"/>
      <c r="E26" s="151"/>
      <c r="F26" s="151"/>
      <c r="G26" s="152"/>
      <c r="H26" s="154">
        <f>H25/2</f>
        <v>351060000</v>
      </c>
      <c r="I26" s="155"/>
      <c r="L26" s="54">
        <v>43659</v>
      </c>
      <c r="M26" s="55">
        <v>150000000</v>
      </c>
    </row>
    <row r="27" spans="2:19" ht="18.75" x14ac:dyDescent="0.3">
      <c r="C27" s="150" t="s">
        <v>57</v>
      </c>
      <c r="D27" s="151"/>
      <c r="E27" s="151"/>
      <c r="F27" s="151"/>
      <c r="G27" s="152"/>
      <c r="H27" s="156">
        <v>150000000</v>
      </c>
      <c r="I27" s="156"/>
      <c r="L27" s="54">
        <v>44037</v>
      </c>
      <c r="M27" s="55">
        <v>150000000</v>
      </c>
    </row>
    <row r="28" spans="2:19" ht="15.75" x14ac:dyDescent="0.25">
      <c r="C28" s="150" t="s">
        <v>58</v>
      </c>
      <c r="D28" s="151"/>
      <c r="E28" s="151"/>
      <c r="F28" s="151"/>
      <c r="G28" s="152"/>
      <c r="H28" s="156">
        <v>150000000</v>
      </c>
      <c r="I28" s="156"/>
      <c r="L28" s="61" t="s">
        <v>56</v>
      </c>
      <c r="M28" s="62">
        <v>300000000</v>
      </c>
    </row>
    <row r="29" spans="2:19" ht="15.75" x14ac:dyDescent="0.25">
      <c r="C29" s="150" t="s">
        <v>52</v>
      </c>
      <c r="D29" s="151"/>
      <c r="E29" s="151"/>
      <c r="F29" s="151"/>
      <c r="G29" s="152"/>
      <c r="H29" s="156">
        <v>97780000</v>
      </c>
      <c r="I29" s="156"/>
      <c r="K29" s="157" t="s">
        <v>54</v>
      </c>
      <c r="L29" s="157"/>
    </row>
    <row r="30" spans="2:19" ht="15.75" customHeight="1" x14ac:dyDescent="0.3">
      <c r="C30" s="160" t="s">
        <v>45</v>
      </c>
      <c r="D30" s="58">
        <v>44041</v>
      </c>
      <c r="E30" s="167">
        <v>67000000</v>
      </c>
      <c r="F30" s="168"/>
      <c r="G30" s="57"/>
      <c r="H30" s="161">
        <f>E30+E31+E32+E33</f>
        <v>317000000</v>
      </c>
      <c r="I30" s="162"/>
      <c r="L30" s="54">
        <v>43675</v>
      </c>
      <c r="M30" s="55">
        <v>67000000</v>
      </c>
    </row>
    <row r="31" spans="2:19" ht="15" customHeight="1" x14ac:dyDescent="0.3">
      <c r="C31" s="160"/>
      <c r="D31" s="58">
        <v>44046</v>
      </c>
      <c r="E31" s="167">
        <v>50000000</v>
      </c>
      <c r="F31" s="168"/>
      <c r="G31" s="57"/>
      <c r="H31" s="163"/>
      <c r="I31" s="164"/>
      <c r="L31" s="54">
        <v>44046</v>
      </c>
      <c r="M31" s="55">
        <v>50000000</v>
      </c>
    </row>
    <row r="32" spans="2:19" ht="15.75" customHeight="1" x14ac:dyDescent="0.3">
      <c r="C32" s="160"/>
      <c r="D32" s="58">
        <v>44053</v>
      </c>
      <c r="E32" s="167">
        <v>100000000</v>
      </c>
      <c r="F32" s="168"/>
      <c r="G32" s="57"/>
      <c r="H32" s="163"/>
      <c r="I32" s="164"/>
      <c r="L32" s="54">
        <v>44053</v>
      </c>
      <c r="M32" s="55">
        <v>100000000</v>
      </c>
    </row>
    <row r="33" spans="2:13" ht="18.75" x14ac:dyDescent="0.3">
      <c r="C33" s="160"/>
      <c r="D33" s="58">
        <v>44061</v>
      </c>
      <c r="E33" s="167">
        <v>100000000</v>
      </c>
      <c r="F33" s="168"/>
      <c r="G33" s="57"/>
      <c r="H33" s="165"/>
      <c r="I33" s="166"/>
      <c r="L33" s="54">
        <v>44061</v>
      </c>
      <c r="M33" s="55">
        <v>100000000</v>
      </c>
    </row>
    <row r="34" spans="2:13" ht="15.75" x14ac:dyDescent="0.25">
      <c r="C34" s="59" t="s">
        <v>60</v>
      </c>
      <c r="D34" s="60"/>
      <c r="E34" s="60"/>
      <c r="F34" s="60"/>
      <c r="G34" s="60"/>
      <c r="H34" s="159">
        <f>-(H26+H29-H27-H28-H30)</f>
        <v>168160000</v>
      </c>
      <c r="I34" s="159"/>
      <c r="L34" s="61" t="s">
        <v>55</v>
      </c>
      <c r="M34" s="62">
        <f>M30+M31+M32+M33</f>
        <v>317000000</v>
      </c>
    </row>
    <row r="36" spans="2:13" x14ac:dyDescent="0.25">
      <c r="B36" t="s">
        <v>59</v>
      </c>
    </row>
    <row r="37" spans="2:13" ht="15.75" x14ac:dyDescent="0.25">
      <c r="C37" s="150" t="s">
        <v>51</v>
      </c>
      <c r="D37" s="151"/>
      <c r="E37" s="151"/>
      <c r="F37" s="151"/>
      <c r="G37" s="152"/>
      <c r="H37" s="153">
        <v>303000000</v>
      </c>
      <c r="I37" s="153"/>
    </row>
    <row r="38" spans="2:13" ht="15.75" x14ac:dyDescent="0.25">
      <c r="C38" s="150" t="s">
        <v>44</v>
      </c>
      <c r="D38" s="151"/>
      <c r="E38" s="151"/>
      <c r="F38" s="151"/>
      <c r="G38" s="152"/>
      <c r="H38" s="154">
        <f>H37/2</f>
        <v>151500000</v>
      </c>
      <c r="I38" s="155"/>
    </row>
    <row r="39" spans="2:13" ht="15.75" x14ac:dyDescent="0.25">
      <c r="C39" s="150" t="s">
        <v>61</v>
      </c>
      <c r="D39" s="151"/>
      <c r="E39" s="151"/>
      <c r="F39" s="151"/>
      <c r="G39" s="152"/>
      <c r="H39" s="156">
        <f>H34</f>
        <v>168160000</v>
      </c>
      <c r="I39" s="156"/>
    </row>
    <row r="40" spans="2:13" ht="15.75" x14ac:dyDescent="0.25">
      <c r="C40" s="59" t="s">
        <v>62</v>
      </c>
      <c r="D40" s="60"/>
      <c r="E40" s="60"/>
      <c r="F40" s="60"/>
      <c r="G40" s="60"/>
      <c r="H40" s="159">
        <f>-(H38-H39)</f>
        <v>16660000</v>
      </c>
      <c r="I40" s="159"/>
    </row>
  </sheetData>
  <mergeCells count="56">
    <mergeCell ref="A14:G14"/>
    <mergeCell ref="H18:I18"/>
    <mergeCell ref="H28:I28"/>
    <mergeCell ref="J22:L22"/>
    <mergeCell ref="C28:G28"/>
    <mergeCell ref="C22:G22"/>
    <mergeCell ref="C27:G27"/>
    <mergeCell ref="C19:G19"/>
    <mergeCell ref="C18:G18"/>
    <mergeCell ref="H19:I19"/>
    <mergeCell ref="K25:L25"/>
    <mergeCell ref="A3:P3"/>
    <mergeCell ref="A5:A6"/>
    <mergeCell ref="B5:B6"/>
    <mergeCell ref="C5:C6"/>
    <mergeCell ref="D5:F5"/>
    <mergeCell ref="G5:K5"/>
    <mergeCell ref="P5:P6"/>
    <mergeCell ref="L5:L6"/>
    <mergeCell ref="M5:O5"/>
    <mergeCell ref="F7:F11"/>
    <mergeCell ref="A12:A13"/>
    <mergeCell ref="B12:B13"/>
    <mergeCell ref="C12:C13"/>
    <mergeCell ref="A7:A11"/>
    <mergeCell ref="B7:B11"/>
    <mergeCell ref="C7:C11"/>
    <mergeCell ref="D7:D11"/>
    <mergeCell ref="E7:E11"/>
    <mergeCell ref="D12:D13"/>
    <mergeCell ref="E12:E13"/>
    <mergeCell ref="F12:F13"/>
    <mergeCell ref="C30:C33"/>
    <mergeCell ref="H25:I25"/>
    <mergeCell ref="H26:I26"/>
    <mergeCell ref="H29:I29"/>
    <mergeCell ref="H30:I33"/>
    <mergeCell ref="E30:F30"/>
    <mergeCell ref="E31:F31"/>
    <mergeCell ref="E32:F32"/>
    <mergeCell ref="E33:F33"/>
    <mergeCell ref="C25:G25"/>
    <mergeCell ref="C26:G26"/>
    <mergeCell ref="C29:G29"/>
    <mergeCell ref="K29:L29"/>
    <mergeCell ref="H27:I27"/>
    <mergeCell ref="H22:I22"/>
    <mergeCell ref="L24:M24"/>
    <mergeCell ref="H40:I40"/>
    <mergeCell ref="H34:I34"/>
    <mergeCell ref="C37:G37"/>
    <mergeCell ref="H37:I37"/>
    <mergeCell ref="C38:G38"/>
    <mergeCell ref="H38:I38"/>
    <mergeCell ref="C39:G39"/>
    <mergeCell ref="H39:I39"/>
  </mergeCells>
  <pageMargins left="0.2" right="0.2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L21"/>
  <sheetViews>
    <sheetView tabSelected="1" topLeftCell="A8" workbookViewId="0">
      <selection activeCell="F24" sqref="F24"/>
    </sheetView>
  </sheetViews>
  <sheetFormatPr defaultRowHeight="15" x14ac:dyDescent="0.25"/>
  <cols>
    <col min="2" max="2" width="19.28515625" bestFit="1" customWidth="1"/>
    <col min="3" max="3" width="14" bestFit="1" customWidth="1"/>
    <col min="6" max="6" width="18.42578125" bestFit="1" customWidth="1"/>
  </cols>
  <sheetData>
    <row r="8" spans="1:12" s="1" customFormat="1" ht="15.75" x14ac:dyDescent="0.25">
      <c r="A8" s="199" t="s">
        <v>68</v>
      </c>
      <c r="B8" s="199"/>
      <c r="G8" s="2"/>
    </row>
    <row r="9" spans="1:12" s="1" customFormat="1" ht="15.75" x14ac:dyDescent="0.25">
      <c r="B9" s="198" t="s">
        <v>51</v>
      </c>
      <c r="C9" s="198"/>
      <c r="D9" s="198"/>
      <c r="E9" s="198"/>
      <c r="F9" s="65">
        <f>'hàng nhập'!H60</f>
        <v>1623440000</v>
      </c>
      <c r="G9" s="2"/>
      <c r="L9" s="2"/>
    </row>
    <row r="10" spans="1:12" s="1" customFormat="1" ht="15.75" x14ac:dyDescent="0.25">
      <c r="B10" s="198" t="s">
        <v>44</v>
      </c>
      <c r="C10" s="198"/>
      <c r="D10" s="198"/>
      <c r="E10" s="198"/>
      <c r="F10" s="65">
        <f>F9/2</f>
        <v>811720000</v>
      </c>
      <c r="G10" s="2"/>
    </row>
    <row r="11" spans="1:12" s="1" customFormat="1" ht="15.75" customHeight="1" x14ac:dyDescent="0.25">
      <c r="B11" s="63">
        <v>43965</v>
      </c>
      <c r="C11" s="64" t="s">
        <v>65</v>
      </c>
      <c r="D11" s="153">
        <v>32800000</v>
      </c>
      <c r="E11" s="153"/>
      <c r="F11" s="192">
        <f>SUM(D11:E20)</f>
        <v>765820000</v>
      </c>
      <c r="G11" s="2"/>
    </row>
    <row r="12" spans="1:12" s="1" customFormat="1" ht="15.75" x14ac:dyDescent="0.25">
      <c r="B12" s="63">
        <v>43965</v>
      </c>
      <c r="C12" s="64" t="s">
        <v>66</v>
      </c>
      <c r="D12" s="153">
        <v>14500000</v>
      </c>
      <c r="E12" s="153"/>
      <c r="F12" s="193"/>
      <c r="G12" s="2"/>
    </row>
    <row r="13" spans="1:12" s="1" customFormat="1" ht="15.75" customHeight="1" x14ac:dyDescent="0.25">
      <c r="B13" s="63">
        <v>43965</v>
      </c>
      <c r="C13" s="64" t="s">
        <v>67</v>
      </c>
      <c r="D13" s="153">
        <v>1520000</v>
      </c>
      <c r="E13" s="153"/>
      <c r="F13" s="193"/>
      <c r="G13" s="2"/>
    </row>
    <row r="14" spans="1:12" s="1" customFormat="1" ht="15.75" customHeight="1" x14ac:dyDescent="0.25">
      <c r="B14" s="200" t="s">
        <v>64</v>
      </c>
      <c r="C14" s="64">
        <v>44025</v>
      </c>
      <c r="D14" s="153">
        <v>150000000</v>
      </c>
      <c r="E14" s="153"/>
      <c r="F14" s="193"/>
      <c r="G14" s="2"/>
    </row>
    <row r="15" spans="1:12" s="1" customFormat="1" ht="15.75" x14ac:dyDescent="0.25">
      <c r="B15" s="201"/>
      <c r="C15" s="64">
        <v>44037</v>
      </c>
      <c r="D15" s="153">
        <v>150000000</v>
      </c>
      <c r="E15" s="153"/>
      <c r="F15" s="193"/>
      <c r="G15" s="2"/>
    </row>
    <row r="16" spans="1:12" s="1" customFormat="1" ht="15.75" x14ac:dyDescent="0.25">
      <c r="B16" s="201"/>
      <c r="C16" s="64">
        <v>44041</v>
      </c>
      <c r="D16" s="153">
        <v>67000000</v>
      </c>
      <c r="E16" s="153"/>
      <c r="F16" s="193"/>
      <c r="G16" s="2"/>
    </row>
    <row r="17" spans="2:7" s="1" customFormat="1" ht="15.75" x14ac:dyDescent="0.25">
      <c r="B17" s="201"/>
      <c r="C17" s="64">
        <v>44046</v>
      </c>
      <c r="D17" s="153">
        <v>50000000</v>
      </c>
      <c r="E17" s="153"/>
      <c r="F17" s="193"/>
      <c r="G17" s="2"/>
    </row>
    <row r="18" spans="2:7" s="1" customFormat="1" ht="15.75" x14ac:dyDescent="0.25">
      <c r="B18" s="201"/>
      <c r="C18" s="64">
        <v>44053</v>
      </c>
      <c r="D18" s="153">
        <v>100000000</v>
      </c>
      <c r="E18" s="153"/>
      <c r="F18" s="193"/>
      <c r="G18" s="2"/>
    </row>
    <row r="19" spans="2:7" s="1" customFormat="1" ht="15.75" x14ac:dyDescent="0.25">
      <c r="B19" s="201"/>
      <c r="C19" s="64">
        <v>44061</v>
      </c>
      <c r="D19" s="153">
        <v>100000000</v>
      </c>
      <c r="E19" s="153"/>
      <c r="F19" s="193"/>
      <c r="G19" s="2"/>
    </row>
    <row r="20" spans="2:7" s="1" customFormat="1" ht="15.75" x14ac:dyDescent="0.25">
      <c r="B20" s="202"/>
      <c r="C20" s="64">
        <v>44075</v>
      </c>
      <c r="D20" s="153">
        <v>100000000</v>
      </c>
      <c r="E20" s="153"/>
      <c r="F20" s="194"/>
      <c r="G20" s="2"/>
    </row>
    <row r="21" spans="2:7" s="1" customFormat="1" ht="15.75" x14ac:dyDescent="0.25">
      <c r="B21" s="195" t="s">
        <v>70</v>
      </c>
      <c r="C21" s="196"/>
      <c r="D21" s="196"/>
      <c r="E21" s="197"/>
      <c r="F21" s="65">
        <f>F10-F11</f>
        <v>45900000</v>
      </c>
      <c r="G21" s="2"/>
    </row>
  </sheetData>
  <mergeCells count="16">
    <mergeCell ref="B21:E21"/>
    <mergeCell ref="D19:E19"/>
    <mergeCell ref="B9:E9"/>
    <mergeCell ref="B10:E10"/>
    <mergeCell ref="A8:B8"/>
    <mergeCell ref="B14:B20"/>
    <mergeCell ref="D20:E20"/>
    <mergeCell ref="F11:F20"/>
    <mergeCell ref="D11:E11"/>
    <mergeCell ref="D12:E12"/>
    <mergeCell ref="D13:E13"/>
    <mergeCell ref="D17:E17"/>
    <mergeCell ref="D18:E18"/>
    <mergeCell ref="D14:E14"/>
    <mergeCell ref="D15:E15"/>
    <mergeCell ref="D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hàng nhập</vt:lpstr>
      <vt:lpstr>hàng trả về</vt:lpstr>
      <vt:lpstr>KẾT LUẬN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2020-12-26T04:21:28Z</dcterms:modified>
</cp:coreProperties>
</file>