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5"/>
  </bookViews>
  <sheets>
    <sheet name="T8" sheetId="1" r:id="rId1"/>
    <sheet name="T9" sheetId="2" r:id="rId2"/>
    <sheet name="T10" sheetId="3" r:id="rId3"/>
    <sheet name="T11" sheetId="4" r:id="rId4"/>
    <sheet name="T1" sheetId="6" r:id="rId5"/>
    <sheet name="Sheet1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5" l="1"/>
  <c r="G22" i="6"/>
  <c r="G18" i="6"/>
  <c r="G6" i="6"/>
  <c r="G27" i="6" s="1"/>
  <c r="F27" i="6"/>
  <c r="L6" i="6"/>
  <c r="S30" i="4"/>
  <c r="Q29" i="4"/>
  <c r="S29" i="4" s="1"/>
  <c r="F34" i="6"/>
  <c r="S32" i="4"/>
  <c r="D26" i="6"/>
  <c r="F26" i="6" s="1"/>
  <c r="F16" i="6"/>
  <c r="D25" i="6"/>
  <c r="F24" i="6"/>
  <c r="F23" i="6"/>
  <c r="H22" i="6"/>
  <c r="F22" i="6"/>
  <c r="F32" i="6" s="1"/>
  <c r="D21" i="6"/>
  <c r="F20" i="6"/>
  <c r="F19" i="6"/>
  <c r="H18" i="6"/>
  <c r="F18" i="6"/>
  <c r="D17" i="6"/>
  <c r="F15" i="6"/>
  <c r="F14" i="6"/>
  <c r="F13" i="6"/>
  <c r="F12" i="6"/>
  <c r="F11" i="6"/>
  <c r="F10" i="6"/>
  <c r="F9" i="6"/>
  <c r="F8" i="6"/>
  <c r="F7" i="6"/>
  <c r="F6" i="6"/>
  <c r="H6" i="6" l="1"/>
  <c r="H27" i="6" s="1"/>
  <c r="F25" i="6"/>
  <c r="F33" i="6"/>
  <c r="F17" i="6"/>
  <c r="F30" i="6"/>
  <c r="F31" i="6"/>
  <c r="F21" i="6"/>
  <c r="S35" i="4"/>
  <c r="T10" i="4"/>
  <c r="Q20" i="4"/>
  <c r="S20" i="4"/>
  <c r="S19" i="4"/>
  <c r="S34" i="4" l="1"/>
  <c r="S33" i="4"/>
  <c r="T21" i="4"/>
  <c r="I8" i="4"/>
  <c r="L8" i="4" s="1"/>
  <c r="I7" i="4"/>
  <c r="L7" i="4" s="1"/>
  <c r="L9" i="4" s="1"/>
  <c r="T18" i="3"/>
  <c r="I9" i="4" l="1"/>
  <c r="T25" i="4" l="1"/>
  <c r="T21" i="3"/>
  <c r="S18" i="3"/>
  <c r="Q28" i="4" l="1"/>
  <c r="S27" i="4"/>
  <c r="S26" i="4"/>
  <c r="U25" i="4"/>
  <c r="S25" i="4"/>
  <c r="Q24" i="4"/>
  <c r="S23" i="4"/>
  <c r="S22" i="4"/>
  <c r="U21" i="4"/>
  <c r="S21" i="4"/>
  <c r="S18" i="4"/>
  <c r="S17" i="4"/>
  <c r="S16" i="4"/>
  <c r="S15" i="4"/>
  <c r="S14" i="4"/>
  <c r="S13" i="4"/>
  <c r="S12" i="4"/>
  <c r="S11" i="4"/>
  <c r="U10" i="4"/>
  <c r="S10" i="4"/>
  <c r="S28" i="4" l="1"/>
  <c r="U30" i="4"/>
  <c r="S24" i="4"/>
  <c r="T30" i="4"/>
  <c r="U18" i="3"/>
  <c r="U21" i="3" s="1"/>
  <c r="Q20" i="3"/>
  <c r="S19" i="3"/>
  <c r="S20" i="3"/>
  <c r="S21" i="3" s="1"/>
  <c r="Q17" i="3"/>
  <c r="S16" i="3"/>
  <c r="S15" i="3"/>
  <c r="T14" i="3"/>
  <c r="U14" i="3" s="1"/>
  <c r="S14" i="3"/>
  <c r="Q13" i="3"/>
  <c r="S12" i="3"/>
  <c r="S11" i="3"/>
  <c r="S10" i="3"/>
  <c r="S9" i="3"/>
  <c r="S8" i="3"/>
  <c r="S7" i="3"/>
  <c r="S6" i="3"/>
  <c r="T5" i="3"/>
  <c r="S5" i="3"/>
  <c r="U5" i="3" l="1"/>
  <c r="S17" i="3"/>
  <c r="S13" i="3"/>
  <c r="I8" i="3" l="1"/>
  <c r="L8" i="3" s="1"/>
  <c r="I7" i="3"/>
  <c r="L7" i="3" s="1"/>
  <c r="I12" i="2"/>
  <c r="L12" i="2" s="1"/>
  <c r="I7" i="2"/>
  <c r="L7" i="2" s="1"/>
  <c r="I8" i="2"/>
  <c r="L8" i="2" s="1"/>
  <c r="I9" i="2"/>
  <c r="L9" i="2" s="1"/>
  <c r="I10" i="2"/>
  <c r="I11" i="2"/>
  <c r="L11" i="2" s="1"/>
  <c r="Q20" i="2"/>
  <c r="S19" i="2"/>
  <c r="S18" i="2"/>
  <c r="T17" i="2"/>
  <c r="U17" i="2" s="1"/>
  <c r="S17" i="2"/>
  <c r="Q16" i="2"/>
  <c r="S15" i="2"/>
  <c r="S14" i="2"/>
  <c r="S13" i="2"/>
  <c r="S12" i="2"/>
  <c r="S11" i="2"/>
  <c r="S10" i="2"/>
  <c r="S9" i="2"/>
  <c r="T8" i="2"/>
  <c r="S8" i="2"/>
  <c r="L9" i="3" l="1"/>
  <c r="I9" i="3"/>
  <c r="I13" i="2"/>
  <c r="L10" i="2"/>
  <c r="L13" i="2" s="1"/>
  <c r="T21" i="2"/>
  <c r="U8" i="2"/>
  <c r="U21" i="2" s="1"/>
  <c r="S20" i="2"/>
  <c r="S16" i="2"/>
  <c r="U21" i="1"/>
  <c r="S21" i="1"/>
  <c r="W18" i="1"/>
  <c r="V18" i="1"/>
  <c r="U17" i="1"/>
  <c r="S17" i="1"/>
  <c r="V9" i="1"/>
  <c r="V22" i="1" s="1"/>
  <c r="S21" i="2" l="1"/>
  <c r="S26" i="1"/>
  <c r="S31" i="1" s="1"/>
  <c r="I23" i="1"/>
  <c r="L23" i="1" s="1"/>
  <c r="I22" i="1"/>
  <c r="L22" i="1" s="1"/>
  <c r="I21" i="1"/>
  <c r="L21" i="1" s="1"/>
  <c r="I20" i="1"/>
  <c r="L20" i="1" s="1"/>
  <c r="L19" i="1"/>
  <c r="I19" i="1"/>
  <c r="L18" i="1"/>
  <c r="I18" i="1"/>
  <c r="U19" i="1"/>
  <c r="I17" i="1"/>
  <c r="L17" i="1" s="1"/>
  <c r="U18" i="1"/>
  <c r="L16" i="1"/>
  <c r="I16" i="1"/>
  <c r="L15" i="1"/>
  <c r="I15" i="1"/>
  <c r="U14" i="1"/>
  <c r="I14" i="1"/>
  <c r="L14" i="1" s="1"/>
  <c r="U13" i="1"/>
  <c r="I13" i="1"/>
  <c r="L13" i="1" s="1"/>
  <c r="U12" i="1"/>
  <c r="I12" i="1"/>
  <c r="L12" i="1" s="1"/>
  <c r="U11" i="1"/>
  <c r="L11" i="1"/>
  <c r="I11" i="1"/>
  <c r="U10" i="1"/>
  <c r="I10" i="1"/>
  <c r="L10" i="1" s="1"/>
  <c r="W9" i="1"/>
  <c r="W22" i="1" s="1"/>
  <c r="U9" i="1"/>
  <c r="U22" i="1" s="1"/>
  <c r="L9" i="1"/>
  <c r="I9" i="1"/>
  <c r="I8" i="1"/>
  <c r="L8" i="1" s="1"/>
  <c r="L7" i="1"/>
  <c r="L24" i="1" s="1"/>
  <c r="I7" i="1"/>
  <c r="I24" i="1" l="1"/>
</calcChain>
</file>

<file path=xl/sharedStrings.xml><?xml version="1.0" encoding="utf-8"?>
<sst xmlns="http://schemas.openxmlformats.org/spreadsheetml/2006/main" count="271" uniqueCount="96">
  <si>
    <t>CÔNG TY CỔ PHẦN ĐT &amp; PT NANO MILK</t>
  </si>
  <si>
    <t xml:space="preserve"> Số:………./PKD. MST: 0108806878</t>
  </si>
  <si>
    <t>TIỀN MUA HÀNG VĂN SƠN THÁNG 8</t>
  </si>
  <si>
    <t>Số HĐ</t>
  </si>
  <si>
    <t>Ngày, tháng</t>
  </si>
  <si>
    <t>Người bán</t>
  </si>
  <si>
    <t>Thông tin khách hàng</t>
  </si>
  <si>
    <t>Thông tin về sản phẩm</t>
  </si>
  <si>
    <t>Tên khách hàng</t>
  </si>
  <si>
    <t>Địa chỉ</t>
  </si>
  <si>
    <t>Mã sản phẩm</t>
  </si>
  <si>
    <t>SL (hộp)</t>
  </si>
  <si>
    <t>Đơn giá (VNĐ)</t>
  </si>
  <si>
    <t>THÀNH TIỀN</t>
  </si>
  <si>
    <t>Chiết khấu</t>
  </si>
  <si>
    <t>Thành tiền sau CK</t>
  </si>
  <si>
    <t>Giảm giá</t>
  </si>
  <si>
    <t>%</t>
  </si>
  <si>
    <t>A Sơn</t>
  </si>
  <si>
    <t>NV KD</t>
  </si>
  <si>
    <t>Nanomilk</t>
  </si>
  <si>
    <t>1CX90</t>
  </si>
  <si>
    <t>2CX90</t>
  </si>
  <si>
    <t>Nội dung</t>
  </si>
  <si>
    <t>Đã thanh toán</t>
  </si>
  <si>
    <t>Thực tế đại lý đã thanh toán</t>
  </si>
  <si>
    <t>Nợ Đại lý cần phải đòi</t>
  </si>
  <si>
    <t>Thưởng còn lại</t>
  </si>
  <si>
    <t>3CX90</t>
  </si>
  <si>
    <t>Đại lý Hà Linh HĐ 200 triệu CK 38%</t>
  </si>
  <si>
    <t>Thanh toán tiền hàng</t>
  </si>
  <si>
    <t>BCX90</t>
  </si>
  <si>
    <t>SN45</t>
  </si>
  <si>
    <t>GC90</t>
  </si>
  <si>
    <t>TĐ90</t>
  </si>
  <si>
    <t>1CX45</t>
  </si>
  <si>
    <t>Tổng Hà Linh đã thanh toán</t>
  </si>
  <si>
    <t>HH</t>
  </si>
  <si>
    <t>Đại lý 3S HĐ 300 triệu CK38%</t>
  </si>
  <si>
    <t>Khai trương</t>
  </si>
  <si>
    <t>Tổng 3s đã thanh toán</t>
  </si>
  <si>
    <t>Tổng</t>
  </si>
  <si>
    <t>GCX45</t>
  </si>
  <si>
    <t>GCX90</t>
  </si>
  <si>
    <t>Tổng Cộng</t>
  </si>
  <si>
    <t xml:space="preserve">Chi phí cho đại lý 3s </t>
  </si>
  <si>
    <t>Hoa khai trương</t>
  </si>
  <si>
    <t>Thuê xe chở kệ</t>
  </si>
  <si>
    <t>thuê xe</t>
  </si>
  <si>
    <t>Mua sữa ngoài</t>
  </si>
  <si>
    <t>18/8/2020 trả vận huyển hàng Miền nam</t>
  </si>
  <si>
    <t>Tổng chi</t>
  </si>
  <si>
    <t>TIỀN MUA HÀNG VĂN SƠN THÁNG 9</t>
  </si>
  <si>
    <t>Tổng chị Bởi đã thanh toán</t>
  </si>
  <si>
    <t>Đại lý chị Bởi 41% đơn hàng 107.462.600</t>
  </si>
  <si>
    <t>Đại lý chị Bởi 38%*(107.462.600đ)</t>
  </si>
  <si>
    <t>2CX45</t>
  </si>
  <si>
    <t xml:space="preserve">Đại lý Hà Linh HĐ 200 triệu CK 38% </t>
  </si>
  <si>
    <t>T11</t>
  </si>
  <si>
    <t>HH đã thanh toán</t>
  </si>
  <si>
    <t>HH T9 chưa TT</t>
  </si>
  <si>
    <t>HH T10 chưa TT</t>
  </si>
  <si>
    <t>HH T11 chưa TT</t>
  </si>
  <si>
    <t>Ghi chú: +50.187.500VNĐ sữa ngoài và các chi phí khác</t>
  </si>
  <si>
    <t>TIỀN MUA HÀNG VĂN SƠN THÁNG 11</t>
  </si>
  <si>
    <t>TIỀN MUA HÀNG VĂN SƠN THÁNG 10</t>
  </si>
  <si>
    <t>Số tiền</t>
  </si>
  <si>
    <t xml:space="preserve">Chốt tháng 8 công ty còn nợ anh sơn (có biên bản) </t>
  </si>
  <si>
    <t>Tiền hàng tháng 9 của anh Sơn đã sau chiết khấu</t>
  </si>
  <si>
    <t>Tiền hàng tháng 10 của anh Sơn đã sau chiết khấu</t>
  </si>
  <si>
    <t>Tiền hàng tháng 11 của anh Sơn đã sau chiết khấu</t>
  </si>
  <si>
    <t>(-)=&gt;Tiền hàng anh Sơn còn nợ công ty hết T11 (Sau CK)</t>
  </si>
  <si>
    <t>(-) Anh Sơn ứng tiền tháng 9 (23/09/2020)</t>
  </si>
  <si>
    <t>(-) Anh Sơn ứng tiền tháng 11 (15/11/2020: 1tr + 30/11/2020: 1tr)</t>
  </si>
  <si>
    <t>(-) Tiền thuê xe (13tr công ty hỗ trợ 8tr)</t>
  </si>
  <si>
    <t>(+) Số hoa hồng tháng 9 chưa thanh toán (Có phụ lục)</t>
  </si>
  <si>
    <t>(+) Số hoa hồng tháng 10 chưa thanh toán (Có phụ lục)</t>
  </si>
  <si>
    <t>(+) Số hoa hồng tháng 11 chưa thanh toán (Có phụ lục)</t>
  </si>
  <si>
    <t>Công ty còn phải thanh toán cho anh Sơn</t>
  </si>
  <si>
    <t>ĐL Quỳnh Baby 200tr 38%, 31.094.000</t>
  </si>
  <si>
    <t>Xanh cây</t>
  </si>
  <si>
    <t>cam</t>
  </si>
  <si>
    <t>vàng</t>
  </si>
  <si>
    <t>xám</t>
  </si>
  <si>
    <t>hồng</t>
  </si>
  <si>
    <t>HH T1 chưa TT</t>
  </si>
  <si>
    <t>Đại Lý Đã thanh toán</t>
  </si>
  <si>
    <t>Hoa hồng</t>
  </si>
  <si>
    <t>(-)Ứng hoa hồng bà quê</t>
  </si>
  <si>
    <t>(-)Tiền xe T1</t>
  </si>
  <si>
    <t>Hợp đồng Đại lý Quỳnh Baby</t>
  </si>
  <si>
    <t>Chi phí Biển bảng</t>
  </si>
  <si>
    <t>Chi phí Kệ sữa</t>
  </si>
  <si>
    <t>Hỗ trợ tiền ăn khai trương</t>
  </si>
  <si>
    <t>10 phần quà khai trương (Trung bình 465.000đ/1 hộp)</t>
  </si>
  <si>
    <t>(+) Tiền sữa công ty thu ở Đl Quỳnh Baby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</si>
</sst>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dd/mm/yyyy;@"/>
    <numFmt numFmtId="165" formatCode="_-* #,##0\ _₫_-;\-* #,##0\ _₫_-;_-* &quot;-&quot;??\ _₫_-;_-@_-"/>
    <numFmt numFmtId="166" formatCode="_(* #,##0_);_(* \(#,##0\);_(* &quot;-&quot;??_);_(@_)"/>
    <numFmt numFmtId="167" formatCode="d/mm/yy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rgb="FFFF0000"/>
      <name val="Times New Roman"/>
      <family val="1"/>
    </font>
    <font>
      <sz val="9"/>
      <color theme="1" tint="4.9989318521683403E-2"/>
      <name val="Times New Roman"/>
      <family val="1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571DC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5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2" borderId="0" xfId="0" applyFont="1" applyFill="1" applyAlignment="1">
      <alignment horizontal="center" vertical="center"/>
    </xf>
    <xf numFmtId="165" fontId="5" fillId="2" borderId="1" xfId="1" applyNumberFormat="1" applyFont="1" applyFill="1" applyBorder="1" applyAlignment="1">
      <alignment horizontal="right" vertical="center" wrapText="1"/>
    </xf>
    <xf numFmtId="9" fontId="5" fillId="2" borderId="1" xfId="2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165" fontId="7" fillId="0" borderId="2" xfId="1" applyNumberFormat="1" applyFont="1" applyBorder="1" applyAlignment="1">
      <alignment horizontal="right" vertical="center"/>
    </xf>
    <xf numFmtId="9" fontId="7" fillId="0" borderId="2" xfId="2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65" fontId="7" fillId="0" borderId="3" xfId="1" applyNumberFormat="1" applyFont="1" applyBorder="1" applyAlignment="1">
      <alignment horizontal="right" vertical="center"/>
    </xf>
    <xf numFmtId="9" fontId="7" fillId="0" borderId="3" xfId="2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4" fontId="7" fillId="4" borderId="2" xfId="0" applyNumberFormat="1" applyFont="1" applyFill="1" applyBorder="1" applyAlignment="1">
      <alignment horizontal="center" vertical="center"/>
    </xf>
    <xf numFmtId="165" fontId="7" fillId="4" borderId="2" xfId="1" applyNumberFormat="1" applyFont="1" applyFill="1" applyBorder="1" applyAlignment="1">
      <alignment horizontal="center" vertical="center"/>
    </xf>
    <xf numFmtId="9" fontId="7" fillId="4" borderId="2" xfId="2" applyFont="1" applyFill="1" applyBorder="1" applyAlignment="1">
      <alignment horizontal="center" vertical="center"/>
    </xf>
    <xf numFmtId="14" fontId="7" fillId="4" borderId="3" xfId="0" applyNumberFormat="1" applyFont="1" applyFill="1" applyBorder="1" applyAlignment="1">
      <alignment horizontal="center" vertical="center"/>
    </xf>
    <xf numFmtId="165" fontId="7" fillId="4" borderId="3" xfId="1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65" fontId="7" fillId="0" borderId="8" xfId="1" applyNumberFormat="1" applyFont="1" applyBorder="1" applyAlignment="1">
      <alignment horizontal="right" vertical="center"/>
    </xf>
    <xf numFmtId="9" fontId="7" fillId="0" borderId="8" xfId="2" applyFont="1" applyBorder="1" applyAlignment="1">
      <alignment horizontal="center" vertical="center"/>
    </xf>
    <xf numFmtId="14" fontId="7" fillId="4" borderId="8" xfId="0" applyNumberFormat="1" applyFont="1" applyFill="1" applyBorder="1" applyAlignment="1">
      <alignment horizontal="center" vertical="center"/>
    </xf>
    <xf numFmtId="165" fontId="7" fillId="4" borderId="8" xfId="1" applyNumberFormat="1" applyFont="1" applyFill="1" applyBorder="1" applyAlignment="1">
      <alignment horizontal="center" vertical="center"/>
    </xf>
    <xf numFmtId="165" fontId="8" fillId="2" borderId="1" xfId="0" applyNumberFormat="1" applyFont="1" applyFill="1" applyBorder="1" applyAlignment="1">
      <alignment vertical="center"/>
    </xf>
    <xf numFmtId="14" fontId="7" fillId="2" borderId="5" xfId="0" applyNumberFormat="1" applyFont="1" applyFill="1" applyBorder="1" applyAlignment="1">
      <alignment vertical="center"/>
    </xf>
    <xf numFmtId="165" fontId="8" fillId="2" borderId="7" xfId="1" applyNumberFormat="1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65" fontId="8" fillId="2" borderId="1" xfId="0" applyNumberFormat="1" applyFont="1" applyFill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11" fillId="0" borderId="1" xfId="0" applyFont="1" applyBorder="1"/>
    <xf numFmtId="165" fontId="10" fillId="0" borderId="8" xfId="1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5" fontId="2" fillId="0" borderId="1" xfId="1" applyNumberFormat="1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165" fontId="2" fillId="0" borderId="1" xfId="1" applyNumberFormat="1" applyFont="1" applyBorder="1" applyAlignment="1">
      <alignment horizontal="left" vertical="center"/>
    </xf>
    <xf numFmtId="165" fontId="10" fillId="0" borderId="0" xfId="1" applyNumberFormat="1" applyFont="1" applyBorder="1" applyAlignment="1">
      <alignment horizontal="center" vertical="center"/>
    </xf>
    <xf numFmtId="16" fontId="2" fillId="0" borderId="0" xfId="0" applyNumberFormat="1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165" fontId="12" fillId="0" borderId="0" xfId="1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64" fontId="7" fillId="0" borderId="2" xfId="0" quotePrefix="1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5" fontId="5" fillId="2" borderId="1" xfId="1" applyNumberFormat="1" applyFont="1" applyFill="1" applyBorder="1" applyAlignment="1">
      <alignment horizontal="right" vertical="center" wrapText="1"/>
    </xf>
    <xf numFmtId="14" fontId="7" fillId="4" borderId="19" xfId="0" applyNumberFormat="1" applyFont="1" applyFill="1" applyBorder="1" applyAlignment="1">
      <alignment horizontal="center" vertical="center"/>
    </xf>
    <xf numFmtId="14" fontId="7" fillId="4" borderId="20" xfId="0" applyNumberFormat="1" applyFont="1" applyFill="1" applyBorder="1" applyAlignment="1">
      <alignment horizontal="center" vertical="center"/>
    </xf>
    <xf numFmtId="14" fontId="7" fillId="2" borderId="11" xfId="0" applyNumberFormat="1" applyFont="1" applyFill="1" applyBorder="1" applyAlignment="1">
      <alignment vertical="center" wrapText="1"/>
    </xf>
    <xf numFmtId="14" fontId="7" fillId="2" borderId="17" xfId="0" applyNumberFormat="1" applyFont="1" applyFill="1" applyBorder="1" applyAlignment="1">
      <alignment vertical="center" wrapText="1"/>
    </xf>
    <xf numFmtId="165" fontId="8" fillId="2" borderId="9" xfId="0" applyNumberFormat="1" applyFont="1" applyFill="1" applyBorder="1" applyAlignment="1">
      <alignment vertical="center"/>
    </xf>
    <xf numFmtId="14" fontId="7" fillId="2" borderId="18" xfId="0" applyNumberFormat="1" applyFont="1" applyFill="1" applyBorder="1" applyAlignment="1">
      <alignment vertical="center"/>
    </xf>
    <xf numFmtId="9" fontId="7" fillId="4" borderId="3" xfId="2" applyFont="1" applyFill="1" applyBorder="1" applyAlignment="1">
      <alignment horizontal="center" vertical="center"/>
    </xf>
    <xf numFmtId="9" fontId="7" fillId="4" borderId="8" xfId="2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5" fontId="5" fillId="2" borderId="1" xfId="1" applyNumberFormat="1" applyFont="1" applyFill="1" applyBorder="1" applyAlignment="1">
      <alignment horizontal="right" vertical="center" wrapText="1"/>
    </xf>
    <xf numFmtId="164" fontId="7" fillId="0" borderId="6" xfId="0" quotePrefix="1" applyNumberFormat="1" applyFont="1" applyBorder="1" applyAlignment="1">
      <alignment horizontal="center" vertical="center"/>
    </xf>
    <xf numFmtId="165" fontId="10" fillId="0" borderId="9" xfId="1" applyNumberFormat="1" applyFont="1" applyBorder="1" applyAlignment="1">
      <alignment horizontal="right" vertical="center"/>
    </xf>
    <xf numFmtId="165" fontId="7" fillId="0" borderId="1" xfId="1" applyNumberFormat="1" applyFont="1" applyBorder="1" applyAlignment="1">
      <alignment horizontal="right" vertical="center"/>
    </xf>
    <xf numFmtId="0" fontId="11" fillId="0" borderId="9" xfId="0" applyFont="1" applyBorder="1"/>
    <xf numFmtId="165" fontId="0" fillId="0" borderId="0" xfId="0" applyNumberFormat="1"/>
    <xf numFmtId="0" fontId="7" fillId="2" borderId="1" xfId="0" applyFont="1" applyFill="1" applyBorder="1" applyAlignment="1">
      <alignment horizontal="center" vertical="center"/>
    </xf>
    <xf numFmtId="0" fontId="0" fillId="0" borderId="1" xfId="0" applyBorder="1"/>
    <xf numFmtId="14" fontId="13" fillId="4" borderId="3" xfId="0" applyNumberFormat="1" applyFont="1" applyFill="1" applyBorder="1" applyAlignment="1">
      <alignment horizontal="center" vertical="center"/>
    </xf>
    <xf numFmtId="165" fontId="13" fillId="4" borderId="3" xfId="1" applyNumberFormat="1" applyFont="1" applyFill="1" applyBorder="1" applyAlignment="1">
      <alignment horizontal="center" vertical="center"/>
    </xf>
    <xf numFmtId="9" fontId="13" fillId="4" borderId="3" xfId="2" applyFont="1" applyFill="1" applyBorder="1" applyAlignment="1">
      <alignment horizontal="center" vertical="center"/>
    </xf>
    <xf numFmtId="14" fontId="13" fillId="4" borderId="8" xfId="0" applyNumberFormat="1" applyFont="1" applyFill="1" applyBorder="1" applyAlignment="1">
      <alignment horizontal="center" vertical="center"/>
    </xf>
    <xf numFmtId="165" fontId="13" fillId="4" borderId="8" xfId="1" applyNumberFormat="1" applyFont="1" applyFill="1" applyBorder="1" applyAlignment="1">
      <alignment horizontal="center" vertical="center"/>
    </xf>
    <xf numFmtId="9" fontId="13" fillId="4" borderId="8" xfId="2" applyFont="1" applyFill="1" applyBorder="1" applyAlignment="1">
      <alignment horizontal="center" vertical="center"/>
    </xf>
    <xf numFmtId="165" fontId="8" fillId="2" borderId="1" xfId="1" applyNumberFormat="1" applyFont="1" applyFill="1" applyBorder="1" applyAlignment="1">
      <alignment horizontal="center" vertical="center"/>
    </xf>
    <xf numFmtId="14" fontId="7" fillId="5" borderId="20" xfId="0" applyNumberFormat="1" applyFont="1" applyFill="1" applyBorder="1" applyAlignment="1">
      <alignment horizontal="center" vertical="center"/>
    </xf>
    <xf numFmtId="165" fontId="7" fillId="5" borderId="2" xfId="1" applyNumberFormat="1" applyFont="1" applyFill="1" applyBorder="1" applyAlignment="1">
      <alignment horizontal="center" vertical="center"/>
    </xf>
    <xf numFmtId="9" fontId="7" fillId="5" borderId="2" xfId="2" applyFont="1" applyFill="1" applyBorder="1" applyAlignment="1">
      <alignment horizontal="center" vertical="center"/>
    </xf>
    <xf numFmtId="165" fontId="7" fillId="5" borderId="3" xfId="1" applyNumberFormat="1" applyFont="1" applyFill="1" applyBorder="1" applyAlignment="1">
      <alignment horizontal="center" vertical="center"/>
    </xf>
    <xf numFmtId="165" fontId="7" fillId="5" borderId="8" xfId="1" applyNumberFormat="1" applyFont="1" applyFill="1" applyBorder="1" applyAlignment="1">
      <alignment horizontal="center" vertical="center"/>
    </xf>
    <xf numFmtId="9" fontId="7" fillId="5" borderId="8" xfId="2" applyFont="1" applyFill="1" applyBorder="1" applyAlignment="1">
      <alignment horizontal="center" vertical="center"/>
    </xf>
    <xf numFmtId="165" fontId="7" fillId="5" borderId="21" xfId="1" applyNumberFormat="1" applyFont="1" applyFill="1" applyBorder="1" applyAlignment="1">
      <alignment horizontal="center" vertical="center"/>
    </xf>
    <xf numFmtId="14" fontId="7" fillId="6" borderId="20" xfId="0" applyNumberFormat="1" applyFont="1" applyFill="1" applyBorder="1" applyAlignment="1">
      <alignment horizontal="center" vertical="center"/>
    </xf>
    <xf numFmtId="165" fontId="7" fillId="6" borderId="3" xfId="1" applyNumberFormat="1" applyFont="1" applyFill="1" applyBorder="1" applyAlignment="1">
      <alignment horizontal="center" vertical="center"/>
    </xf>
    <xf numFmtId="9" fontId="7" fillId="6" borderId="8" xfId="2" applyFont="1" applyFill="1" applyBorder="1" applyAlignment="1">
      <alignment horizontal="center" vertical="center"/>
    </xf>
    <xf numFmtId="165" fontId="7" fillId="6" borderId="21" xfId="1" applyNumberFormat="1" applyFont="1" applyFill="1" applyBorder="1" applyAlignment="1">
      <alignment horizontal="center" vertical="center"/>
    </xf>
    <xf numFmtId="14" fontId="7" fillId="6" borderId="3" xfId="0" applyNumberFormat="1" applyFont="1" applyFill="1" applyBorder="1" applyAlignment="1">
      <alignment horizontal="center" vertical="center"/>
    </xf>
    <xf numFmtId="9" fontId="7" fillId="6" borderId="3" xfId="2" applyFont="1" applyFill="1" applyBorder="1" applyAlignment="1">
      <alignment horizontal="center" vertical="center"/>
    </xf>
    <xf numFmtId="14" fontId="7" fillId="6" borderId="8" xfId="0" applyNumberFormat="1" applyFont="1" applyFill="1" applyBorder="1" applyAlignment="1">
      <alignment horizontal="center" vertical="center"/>
    </xf>
    <xf numFmtId="165" fontId="7" fillId="6" borderId="8" xfId="1" applyNumberFormat="1" applyFont="1" applyFill="1" applyBorder="1" applyAlignment="1">
      <alignment horizontal="center" vertical="center"/>
    </xf>
    <xf numFmtId="165" fontId="8" fillId="2" borderId="2" xfId="1" applyNumberFormat="1" applyFont="1" applyFill="1" applyBorder="1" applyAlignment="1">
      <alignment horizontal="center" vertical="center"/>
    </xf>
    <xf numFmtId="0" fontId="14" fillId="2" borderId="3" xfId="0" applyFont="1" applyFill="1" applyBorder="1"/>
    <xf numFmtId="165" fontId="14" fillId="2" borderId="3" xfId="1" applyNumberFormat="1" applyFont="1" applyFill="1" applyBorder="1"/>
    <xf numFmtId="9" fontId="14" fillId="2" borderId="3" xfId="2" applyFont="1" applyFill="1" applyBorder="1"/>
    <xf numFmtId="0" fontId="8" fillId="2" borderId="1" xfId="0" applyFont="1" applyFill="1" applyBorder="1" applyAlignment="1">
      <alignment horizontal="center" vertical="center"/>
    </xf>
    <xf numFmtId="165" fontId="7" fillId="2" borderId="7" xfId="0" applyNumberFormat="1" applyFont="1" applyFill="1" applyBorder="1" applyAlignment="1">
      <alignment horizontal="center" vertical="center"/>
    </xf>
    <xf numFmtId="14" fontId="7" fillId="10" borderId="17" xfId="0" applyNumberFormat="1" applyFont="1" applyFill="1" applyBorder="1" applyAlignment="1">
      <alignment horizontal="center" vertical="center"/>
    </xf>
    <xf numFmtId="165" fontId="7" fillId="10" borderId="9" xfId="1" applyNumberFormat="1" applyFont="1" applyFill="1" applyBorder="1" applyAlignment="1">
      <alignment horizontal="center" vertical="center"/>
    </xf>
    <xf numFmtId="14" fontId="7" fillId="9" borderId="20" xfId="0" applyNumberFormat="1" applyFont="1" applyFill="1" applyBorder="1" applyAlignment="1">
      <alignment horizontal="center" vertical="center"/>
    </xf>
    <xf numFmtId="165" fontId="7" fillId="9" borderId="3" xfId="1" applyNumberFormat="1" applyFont="1" applyFill="1" applyBorder="1" applyAlignment="1">
      <alignment horizontal="center" vertical="center"/>
    </xf>
    <xf numFmtId="165" fontId="7" fillId="9" borderId="21" xfId="1" applyNumberFormat="1" applyFont="1" applyFill="1" applyBorder="1" applyAlignment="1">
      <alignment horizontal="center" vertical="center"/>
    </xf>
    <xf numFmtId="165" fontId="7" fillId="9" borderId="2" xfId="1" applyNumberFormat="1" applyFont="1" applyFill="1" applyBorder="1" applyAlignment="1">
      <alignment horizontal="center" vertical="center"/>
    </xf>
    <xf numFmtId="9" fontId="7" fillId="9" borderId="2" xfId="2" applyFont="1" applyFill="1" applyBorder="1" applyAlignment="1">
      <alignment horizontal="center" vertical="center"/>
    </xf>
    <xf numFmtId="9" fontId="7" fillId="9" borderId="3" xfId="2" applyFont="1" applyFill="1" applyBorder="1" applyAlignment="1">
      <alignment horizontal="center" vertical="center"/>
    </xf>
    <xf numFmtId="14" fontId="7" fillId="8" borderId="0" xfId="0" applyNumberFormat="1" applyFont="1" applyFill="1" applyBorder="1" applyAlignment="1">
      <alignment horizontal="center" vertical="center"/>
    </xf>
    <xf numFmtId="165" fontId="7" fillId="8" borderId="8" xfId="1" applyNumberFormat="1" applyFont="1" applyFill="1" applyBorder="1" applyAlignment="1">
      <alignment horizontal="center" vertical="center"/>
    </xf>
    <xf numFmtId="9" fontId="7" fillId="8" borderId="8" xfId="2" applyFont="1" applyFill="1" applyBorder="1" applyAlignment="1">
      <alignment horizontal="center" vertical="center"/>
    </xf>
    <xf numFmtId="165" fontId="7" fillId="8" borderId="21" xfId="1" applyNumberFormat="1" applyFont="1" applyFill="1" applyBorder="1" applyAlignment="1">
      <alignment horizontal="center" vertical="center"/>
    </xf>
    <xf numFmtId="165" fontId="8" fillId="7" borderId="1" xfId="0" applyNumberFormat="1" applyFont="1" applyFill="1" applyBorder="1" applyAlignment="1">
      <alignment horizontal="center" vertical="center"/>
    </xf>
    <xf numFmtId="14" fontId="7" fillId="8" borderId="1" xfId="0" applyNumberFormat="1" applyFont="1" applyFill="1" applyBorder="1" applyAlignment="1">
      <alignment vertical="center" wrapText="1"/>
    </xf>
    <xf numFmtId="165" fontId="8" fillId="8" borderId="1" xfId="0" applyNumberFormat="1" applyFont="1" applyFill="1" applyBorder="1" applyAlignment="1">
      <alignment vertical="center"/>
    </xf>
    <xf numFmtId="165" fontId="8" fillId="8" borderId="6" xfId="1" applyNumberFormat="1" applyFont="1" applyFill="1" applyBorder="1" applyAlignment="1">
      <alignment horizontal="center" vertical="center"/>
    </xf>
    <xf numFmtId="9" fontId="7" fillId="8" borderId="1" xfId="0" applyNumberFormat="1" applyFont="1" applyFill="1" applyBorder="1" applyAlignment="1">
      <alignment horizontal="center" vertical="center"/>
    </xf>
    <xf numFmtId="1" fontId="0" fillId="11" borderId="1" xfId="0" applyNumberFormat="1" applyFill="1" applyBorder="1" applyAlignment="1">
      <alignment horizontal="center" vertical="center"/>
    </xf>
    <xf numFmtId="1" fontId="0" fillId="11" borderId="1" xfId="1" applyNumberFormat="1" applyFont="1" applyFill="1" applyBorder="1" applyAlignment="1">
      <alignment horizontal="center" vertical="center"/>
    </xf>
    <xf numFmtId="165" fontId="10" fillId="7" borderId="1" xfId="0" applyNumberFormat="1" applyFont="1" applyFill="1" applyBorder="1" applyAlignment="1">
      <alignment horizontal="center" vertical="center"/>
    </xf>
    <xf numFmtId="166" fontId="0" fillId="0" borderId="0" xfId="1" applyNumberFormat="1" applyFont="1"/>
    <xf numFmtId="0" fontId="8" fillId="0" borderId="1" xfId="0" applyFont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 wrapText="1"/>
    </xf>
    <xf numFmtId="9" fontId="7" fillId="10" borderId="1" xfId="2" applyFont="1" applyFill="1" applyBorder="1" applyAlignment="1">
      <alignment horizontal="center" vertical="center"/>
    </xf>
    <xf numFmtId="165" fontId="7" fillId="10" borderId="1" xfId="1" applyNumberFormat="1" applyFont="1" applyFill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5" fillId="0" borderId="25" xfId="0" applyFont="1" applyBorder="1" applyAlignment="1">
      <alignment vertical="center"/>
    </xf>
    <xf numFmtId="3" fontId="16" fillId="0" borderId="26" xfId="0" applyNumberFormat="1" applyFont="1" applyBorder="1" applyAlignment="1">
      <alignment horizontal="right" vertical="center"/>
    </xf>
    <xf numFmtId="0" fontId="9" fillId="0" borderId="25" xfId="0" applyFont="1" applyBorder="1" applyAlignment="1">
      <alignment vertical="center"/>
    </xf>
    <xf numFmtId="3" fontId="10" fillId="0" borderId="26" xfId="0" applyNumberFormat="1" applyFont="1" applyBorder="1" applyAlignment="1">
      <alignment horizontal="right" vertical="center"/>
    </xf>
    <xf numFmtId="0" fontId="15" fillId="12" borderId="27" xfId="0" applyFont="1" applyFill="1" applyBorder="1" applyAlignment="1">
      <alignment vertical="center"/>
    </xf>
    <xf numFmtId="3" fontId="16" fillId="12" borderId="26" xfId="0" applyNumberFormat="1" applyFont="1" applyFill="1" applyBorder="1" applyAlignment="1">
      <alignment horizontal="right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64" fontId="7" fillId="0" borderId="2" xfId="0" quotePrefix="1" applyNumberFormat="1" applyFont="1" applyBorder="1" applyAlignment="1">
      <alignment horizontal="center" vertical="center"/>
    </xf>
    <xf numFmtId="164" fontId="7" fillId="0" borderId="3" xfId="0" quotePrefix="1" applyNumberFormat="1" applyFont="1" applyBorder="1" applyAlignment="1">
      <alignment horizontal="center" vertical="center"/>
    </xf>
    <xf numFmtId="164" fontId="7" fillId="0" borderId="8" xfId="0" quotePrefix="1" applyNumberFormat="1" applyFont="1" applyBorder="1" applyAlignment="1">
      <alignment horizontal="center" vertical="center"/>
    </xf>
    <xf numFmtId="16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5" fontId="10" fillId="0" borderId="1" xfId="1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" fontId="2" fillId="0" borderId="12" xfId="0" applyNumberFormat="1" applyFont="1" applyBorder="1" applyAlignment="1">
      <alignment horizontal="center" vertical="center"/>
    </xf>
    <xf numFmtId="16" fontId="2" fillId="0" borderId="13" xfId="0" applyNumberFormat="1" applyFont="1" applyBorder="1" applyAlignment="1">
      <alignment horizontal="center" vertical="center"/>
    </xf>
    <xf numFmtId="16" fontId="2" fillId="0" borderId="14" xfId="0" applyNumberFormat="1" applyFont="1" applyBorder="1" applyAlignment="1">
      <alignment horizontal="center" vertical="center"/>
    </xf>
    <xf numFmtId="16" fontId="2" fillId="0" borderId="10" xfId="0" applyNumberFormat="1" applyFont="1" applyBorder="1" applyAlignment="1">
      <alignment horizontal="center" vertical="center"/>
    </xf>
    <xf numFmtId="16" fontId="2" fillId="0" borderId="0" xfId="0" applyNumberFormat="1" applyFont="1" applyBorder="1" applyAlignment="1">
      <alignment horizontal="center" vertical="center"/>
    </xf>
    <xf numFmtId="16" fontId="2" fillId="0" borderId="15" xfId="0" applyNumberFormat="1" applyFont="1" applyBorder="1" applyAlignment="1">
      <alignment horizontal="center" vertical="center"/>
    </xf>
    <xf numFmtId="16" fontId="2" fillId="0" borderId="16" xfId="0" applyNumberFormat="1" applyFont="1" applyBorder="1" applyAlignment="1">
      <alignment horizontal="center" vertical="center"/>
    </xf>
    <xf numFmtId="16" fontId="2" fillId="0" borderId="17" xfId="0" applyNumberFormat="1" applyFont="1" applyBorder="1" applyAlignment="1">
      <alignment horizontal="center" vertical="center"/>
    </xf>
    <xf numFmtId="16" fontId="2" fillId="0" borderId="18" xfId="0" applyNumberFormat="1" applyFont="1" applyBorder="1" applyAlignment="1">
      <alignment horizontal="center" vertical="center"/>
    </xf>
    <xf numFmtId="165" fontId="12" fillId="0" borderId="12" xfId="1" applyNumberFormat="1" applyFont="1" applyBorder="1" applyAlignment="1">
      <alignment horizontal="center" vertical="center"/>
    </xf>
    <xf numFmtId="165" fontId="12" fillId="0" borderId="14" xfId="1" applyNumberFormat="1" applyFont="1" applyBorder="1" applyAlignment="1">
      <alignment horizontal="center" vertical="center"/>
    </xf>
    <xf numFmtId="165" fontId="12" fillId="0" borderId="10" xfId="1" applyNumberFormat="1" applyFont="1" applyBorder="1" applyAlignment="1">
      <alignment horizontal="center" vertical="center"/>
    </xf>
    <xf numFmtId="165" fontId="12" fillId="0" borderId="15" xfId="1" applyNumberFormat="1" applyFont="1" applyBorder="1" applyAlignment="1">
      <alignment horizontal="center" vertical="center"/>
    </xf>
    <xf numFmtId="165" fontId="12" fillId="0" borderId="16" xfId="1" applyNumberFormat="1" applyFont="1" applyBorder="1" applyAlignment="1">
      <alignment horizontal="center" vertical="center"/>
    </xf>
    <xf numFmtId="165" fontId="12" fillId="0" borderId="18" xfId="1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65" fontId="12" fillId="0" borderId="1" xfId="1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165" fontId="5" fillId="2" borderId="1" xfId="1" applyNumberFormat="1" applyFont="1" applyFill="1" applyBorder="1" applyAlignment="1">
      <alignment horizontal="right" vertical="center" wrapText="1"/>
    </xf>
    <xf numFmtId="9" fontId="5" fillId="2" borderId="1" xfId="2" applyFont="1" applyFill="1" applyBorder="1" applyAlignment="1">
      <alignment horizontal="right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5" fontId="7" fillId="3" borderId="6" xfId="0" applyNumberFormat="1" applyFont="1" applyFill="1" applyBorder="1" applyAlignment="1">
      <alignment horizontal="center" vertical="center"/>
    </xf>
    <xf numFmtId="165" fontId="7" fillId="3" borderId="7" xfId="0" applyNumberFormat="1" applyFont="1" applyFill="1" applyBorder="1" applyAlignment="1">
      <alignment horizontal="center" vertical="center"/>
    </xf>
    <xf numFmtId="165" fontId="7" fillId="3" borderId="9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166" fontId="7" fillId="3" borderId="6" xfId="1" applyNumberFormat="1" applyFont="1" applyFill="1" applyBorder="1" applyAlignment="1">
      <alignment horizontal="center"/>
    </xf>
    <xf numFmtId="166" fontId="7" fillId="3" borderId="9" xfId="1" applyNumberFormat="1" applyFont="1" applyFill="1" applyBorder="1" applyAlignment="1">
      <alignment horizontal="center"/>
    </xf>
    <xf numFmtId="166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165" fontId="7" fillId="11" borderId="6" xfId="0" applyNumberFormat="1" applyFont="1" applyFill="1" applyBorder="1" applyAlignment="1">
      <alignment horizontal="center" vertical="center"/>
    </xf>
    <xf numFmtId="165" fontId="7" fillId="11" borderId="7" xfId="0" applyNumberFormat="1" applyFont="1" applyFill="1" applyBorder="1" applyAlignment="1">
      <alignment horizontal="center" vertical="center"/>
    </xf>
    <xf numFmtId="165" fontId="7" fillId="11" borderId="9" xfId="0" applyNumberFormat="1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 wrapText="1"/>
    </xf>
    <xf numFmtId="166" fontId="7" fillId="11" borderId="6" xfId="1" applyNumberFormat="1" applyFont="1" applyFill="1" applyBorder="1" applyAlignment="1">
      <alignment horizontal="center" vertical="center"/>
    </xf>
    <xf numFmtId="166" fontId="7" fillId="11" borderId="7" xfId="1" applyNumberFormat="1" applyFont="1" applyFill="1" applyBorder="1" applyAlignment="1">
      <alignment horizontal="center" vertical="center"/>
    </xf>
    <xf numFmtId="166" fontId="7" fillId="11" borderId="9" xfId="1" applyNumberFormat="1" applyFont="1" applyFill="1" applyBorder="1" applyAlignment="1">
      <alignment horizontal="center" vertical="center"/>
    </xf>
    <xf numFmtId="166" fontId="0" fillId="11" borderId="6" xfId="0" applyNumberFormat="1" applyFill="1" applyBorder="1" applyAlignment="1">
      <alignment horizontal="center" vertical="center"/>
    </xf>
    <xf numFmtId="166" fontId="0" fillId="11" borderId="7" xfId="0" applyNumberFormat="1" applyFill="1" applyBorder="1" applyAlignment="1">
      <alignment horizontal="center" vertical="center"/>
    </xf>
    <xf numFmtId="166" fontId="0" fillId="11" borderId="9" xfId="0" applyNumberFormat="1" applyFill="1" applyBorder="1" applyAlignment="1">
      <alignment horizontal="center" vertical="center"/>
    </xf>
    <xf numFmtId="0" fontId="8" fillId="11" borderId="6" xfId="0" applyFont="1" applyFill="1" applyBorder="1" applyAlignment="1">
      <alignment horizontal="center" vertical="center" wrapText="1"/>
    </xf>
    <xf numFmtId="0" fontId="8" fillId="11" borderId="7" xfId="0" applyFont="1" applyFill="1" applyBorder="1" applyAlignment="1">
      <alignment horizontal="center" vertical="center" wrapText="1"/>
    </xf>
    <xf numFmtId="0" fontId="8" fillId="11" borderId="9" xfId="0" applyFont="1" applyFill="1" applyBorder="1" applyAlignment="1">
      <alignment horizontal="center" vertical="center" wrapText="1"/>
    </xf>
    <xf numFmtId="165" fontId="7" fillId="2" borderId="6" xfId="0" applyNumberFormat="1" applyFont="1" applyFill="1" applyBorder="1" applyAlignment="1">
      <alignment horizontal="center" vertical="center" wrapText="1"/>
    </xf>
    <xf numFmtId="165" fontId="7" fillId="2" borderId="7" xfId="0" applyNumberFormat="1" applyFont="1" applyFill="1" applyBorder="1" applyAlignment="1">
      <alignment horizontal="center" vertical="center" wrapText="1"/>
    </xf>
    <xf numFmtId="165" fontId="7" fillId="2" borderId="9" xfId="0" applyNumberFormat="1" applyFont="1" applyFill="1" applyBorder="1" applyAlignment="1">
      <alignment horizontal="center" vertical="center" wrapText="1"/>
    </xf>
    <xf numFmtId="0" fontId="14" fillId="2" borderId="21" xfId="0" applyFont="1" applyFill="1" applyBorder="1" applyAlignment="1">
      <alignment horizontal="center" vertical="center"/>
    </xf>
    <xf numFmtId="0" fontId="14" fillId="2" borderId="22" xfId="0" applyFont="1" applyFill="1" applyBorder="1" applyAlignment="1">
      <alignment horizontal="center" vertical="center"/>
    </xf>
    <xf numFmtId="167" fontId="14" fillId="2" borderId="21" xfId="0" applyNumberFormat="1" applyFont="1" applyFill="1" applyBorder="1" applyAlignment="1">
      <alignment horizontal="center" vertical="center"/>
    </xf>
    <xf numFmtId="167" fontId="14" fillId="2" borderId="22" xfId="0" applyNumberFormat="1" applyFont="1" applyFill="1" applyBorder="1" applyAlignment="1">
      <alignment horizontal="center" vertical="center"/>
    </xf>
    <xf numFmtId="14" fontId="7" fillId="13" borderId="17" xfId="0" applyNumberFormat="1" applyFont="1" applyFill="1" applyBorder="1" applyAlignment="1">
      <alignment horizontal="center" vertical="center"/>
    </xf>
    <xf numFmtId="165" fontId="7" fillId="13" borderId="9" xfId="1" applyNumberFormat="1" applyFont="1" applyFill="1" applyBorder="1" applyAlignment="1">
      <alignment horizontal="center" vertical="center"/>
    </xf>
    <xf numFmtId="9" fontId="7" fillId="13" borderId="18" xfId="2" applyFont="1" applyFill="1" applyBorder="1" applyAlignment="1">
      <alignment horizontal="center" vertical="center"/>
    </xf>
    <xf numFmtId="165" fontId="7" fillId="13" borderId="1" xfId="1" applyNumberFormat="1" applyFont="1" applyFill="1" applyBorder="1" applyAlignment="1">
      <alignment horizontal="center" vertical="center"/>
    </xf>
    <xf numFmtId="0" fontId="15" fillId="0" borderId="28" xfId="0" applyFont="1" applyBorder="1" applyAlignment="1">
      <alignment vertical="center"/>
    </xf>
    <xf numFmtId="3" fontId="15" fillId="0" borderId="29" xfId="0" applyNumberFormat="1" applyFont="1" applyBorder="1" applyAlignment="1">
      <alignment vertical="center"/>
    </xf>
    <xf numFmtId="0" fontId="15" fillId="0" borderId="27" xfId="0" applyFont="1" applyBorder="1" applyAlignment="1">
      <alignment vertical="center"/>
    </xf>
    <xf numFmtId="3" fontId="9" fillId="12" borderId="30" xfId="0" applyNumberFormat="1" applyFont="1" applyFill="1" applyBorder="1" applyAlignment="1">
      <alignment vertical="center"/>
    </xf>
    <xf numFmtId="0" fontId="0" fillId="0" borderId="31" xfId="0" applyBorder="1" applyAlignment="1"/>
    <xf numFmtId="3" fontId="15" fillId="0" borderId="32" xfId="0" applyNumberFormat="1" applyFont="1" applyBorder="1" applyAlignment="1">
      <alignment vertical="center"/>
    </xf>
    <xf numFmtId="3" fontId="8" fillId="0" borderId="1" xfId="0" applyNumberFormat="1" applyFont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571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topLeftCell="A16" workbookViewId="0">
      <selection activeCell="R33" sqref="R33"/>
    </sheetView>
  </sheetViews>
  <sheetFormatPr defaultRowHeight="15" x14ac:dyDescent="0.25"/>
  <cols>
    <col min="1" max="1" width="5.140625" customWidth="1"/>
    <col min="2" max="2" width="11.5703125" customWidth="1"/>
    <col min="3" max="3" width="10.7109375" customWidth="1"/>
    <col min="4" max="4" width="8.5703125" customWidth="1"/>
    <col min="5" max="5" width="11.5703125" customWidth="1"/>
    <col min="7" max="7" width="4.85546875" customWidth="1"/>
    <col min="8" max="8" width="16" bestFit="1" customWidth="1"/>
    <col min="9" max="9" width="15" customWidth="1"/>
    <col min="10" max="10" width="6.42578125" customWidth="1"/>
    <col min="11" max="11" width="8.7109375" customWidth="1"/>
    <col min="12" max="12" width="21.28515625" bestFit="1" customWidth="1"/>
    <col min="16" max="16" width="16.85546875" customWidth="1"/>
    <col min="17" max="17" width="20.85546875" bestFit="1" customWidth="1"/>
    <col min="18" max="18" width="16.7109375" bestFit="1" customWidth="1"/>
    <col min="19" max="19" width="16.140625" bestFit="1" customWidth="1"/>
    <col min="20" max="20" width="6" customWidth="1"/>
    <col min="21" max="21" width="23.28515625" customWidth="1"/>
    <col min="22" max="22" width="21.42578125" bestFit="1" customWidth="1"/>
    <col min="23" max="23" width="14.85546875" bestFit="1" customWidth="1"/>
  </cols>
  <sheetData>
    <row r="1" spans="1:23" s="2" customFormat="1" ht="15.75" x14ac:dyDescent="0.25">
      <c r="A1" s="161" t="s">
        <v>0</v>
      </c>
      <c r="B1" s="161"/>
      <c r="C1" s="161"/>
      <c r="D1" s="161"/>
      <c r="E1" s="161"/>
      <c r="F1" s="1"/>
      <c r="G1" s="1"/>
      <c r="H1" s="1"/>
      <c r="I1" s="1"/>
    </row>
    <row r="2" spans="1:23" s="2" customFormat="1" ht="15.75" x14ac:dyDescent="0.25">
      <c r="A2" s="3" t="s">
        <v>1</v>
      </c>
      <c r="B2" s="3"/>
      <c r="C2" s="3"/>
      <c r="D2" s="3"/>
      <c r="E2" s="3"/>
      <c r="F2" s="1"/>
      <c r="G2" s="1"/>
      <c r="H2" s="1"/>
      <c r="I2" s="1"/>
    </row>
    <row r="3" spans="1:23" s="2" customFormat="1" ht="15.75" x14ac:dyDescent="0.25">
      <c r="A3" s="154" t="s">
        <v>2</v>
      </c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</row>
    <row r="4" spans="1:23" s="4" customFormat="1" ht="42" customHeight="1" x14ac:dyDescent="0.25">
      <c r="A4" s="162" t="s">
        <v>3</v>
      </c>
      <c r="B4" s="163" t="s">
        <v>4</v>
      </c>
      <c r="C4" s="162" t="s">
        <v>5</v>
      </c>
      <c r="D4" s="162" t="s">
        <v>6</v>
      </c>
      <c r="E4" s="162"/>
      <c r="F4" s="164" t="s">
        <v>7</v>
      </c>
      <c r="G4" s="164"/>
      <c r="H4" s="164"/>
      <c r="I4" s="164"/>
      <c r="J4" s="164"/>
      <c r="K4" s="164"/>
      <c r="L4" s="164"/>
    </row>
    <row r="5" spans="1:23" s="4" customFormat="1" ht="16.5" customHeight="1" x14ac:dyDescent="0.25">
      <c r="A5" s="162"/>
      <c r="B5" s="163"/>
      <c r="C5" s="162"/>
      <c r="D5" s="162" t="s">
        <v>8</v>
      </c>
      <c r="E5" s="162" t="s">
        <v>9</v>
      </c>
      <c r="F5" s="162" t="s">
        <v>10</v>
      </c>
      <c r="G5" s="162" t="s">
        <v>11</v>
      </c>
      <c r="H5" s="165" t="s">
        <v>12</v>
      </c>
      <c r="I5" s="165" t="s">
        <v>13</v>
      </c>
      <c r="J5" s="166" t="s">
        <v>14</v>
      </c>
      <c r="K5" s="166"/>
      <c r="L5" s="165" t="s">
        <v>15</v>
      </c>
    </row>
    <row r="6" spans="1:23" s="4" customFormat="1" ht="25.5" x14ac:dyDescent="0.25">
      <c r="A6" s="162"/>
      <c r="B6" s="163"/>
      <c r="C6" s="162"/>
      <c r="D6" s="162"/>
      <c r="E6" s="162"/>
      <c r="F6" s="162"/>
      <c r="G6" s="162"/>
      <c r="H6" s="165"/>
      <c r="I6" s="165"/>
      <c r="J6" s="5" t="s">
        <v>16</v>
      </c>
      <c r="K6" s="6" t="s">
        <v>17</v>
      </c>
      <c r="L6" s="165"/>
    </row>
    <row r="7" spans="1:23" s="10" customFormat="1" x14ac:dyDescent="0.25">
      <c r="A7" s="129">
        <v>612</v>
      </c>
      <c r="B7" s="132">
        <v>44032</v>
      </c>
      <c r="C7" s="129" t="s">
        <v>18</v>
      </c>
      <c r="D7" s="129" t="s">
        <v>19</v>
      </c>
      <c r="E7" s="129" t="s">
        <v>20</v>
      </c>
      <c r="F7" s="7" t="s">
        <v>21</v>
      </c>
      <c r="G7" s="7">
        <v>12</v>
      </c>
      <c r="H7" s="8">
        <v>455000</v>
      </c>
      <c r="I7" s="8">
        <f t="shared" ref="I7:I23" si="0">G7*H7</f>
        <v>5460000</v>
      </c>
      <c r="J7" s="8"/>
      <c r="K7" s="9">
        <v>0.5</v>
      </c>
      <c r="L7" s="8">
        <f t="shared" ref="L7:L13" si="1">I7*(1-K7)-J7</f>
        <v>2730000</v>
      </c>
    </row>
    <row r="8" spans="1:23" s="10" customFormat="1" ht="14.45" customHeight="1" x14ac:dyDescent="0.25">
      <c r="A8" s="130"/>
      <c r="B8" s="133"/>
      <c r="C8" s="130"/>
      <c r="D8" s="130"/>
      <c r="E8" s="130"/>
      <c r="F8" s="11" t="s">
        <v>22</v>
      </c>
      <c r="G8" s="11">
        <v>12</v>
      </c>
      <c r="H8" s="12">
        <v>465000</v>
      </c>
      <c r="I8" s="12">
        <f t="shared" si="0"/>
        <v>5580000</v>
      </c>
      <c r="J8" s="12"/>
      <c r="K8" s="13">
        <v>0.5</v>
      </c>
      <c r="L8" s="12">
        <f t="shared" si="1"/>
        <v>2790000</v>
      </c>
      <c r="P8" s="56"/>
      <c r="Q8" s="56" t="s">
        <v>23</v>
      </c>
      <c r="R8" s="179" t="s">
        <v>24</v>
      </c>
      <c r="S8" s="179"/>
      <c r="T8" s="167" t="s">
        <v>25</v>
      </c>
      <c r="U8" s="168"/>
      <c r="V8" s="58" t="s">
        <v>26</v>
      </c>
      <c r="W8" s="58" t="s">
        <v>27</v>
      </c>
    </row>
    <row r="9" spans="1:23" s="10" customFormat="1" ht="14.45" customHeight="1" x14ac:dyDescent="0.25">
      <c r="A9" s="130"/>
      <c r="B9" s="133"/>
      <c r="C9" s="130"/>
      <c r="D9" s="130"/>
      <c r="E9" s="130"/>
      <c r="F9" s="11" t="s">
        <v>28</v>
      </c>
      <c r="G9" s="11">
        <v>12</v>
      </c>
      <c r="H9" s="12">
        <v>475000</v>
      </c>
      <c r="I9" s="12">
        <f t="shared" si="0"/>
        <v>5700000</v>
      </c>
      <c r="J9" s="12"/>
      <c r="K9" s="13">
        <v>0.5</v>
      </c>
      <c r="L9" s="12">
        <f t="shared" si="1"/>
        <v>2850000</v>
      </c>
      <c r="P9" s="178" t="s">
        <v>29</v>
      </c>
      <c r="Q9" s="179" t="s">
        <v>30</v>
      </c>
      <c r="R9" s="15">
        <v>44040</v>
      </c>
      <c r="S9" s="16">
        <v>5000000</v>
      </c>
      <c r="T9" s="17">
        <v>0.12</v>
      </c>
      <c r="U9" s="16">
        <f>S9*12%</f>
        <v>600000</v>
      </c>
      <c r="V9" s="175">
        <f>200000000-S9-S10-S11-S12-S13-S14-S15-S16</f>
        <v>117000000</v>
      </c>
      <c r="W9" s="175">
        <f>V9*12%</f>
        <v>14040000</v>
      </c>
    </row>
    <row r="10" spans="1:23" s="10" customFormat="1" ht="14.45" customHeight="1" x14ac:dyDescent="0.25">
      <c r="A10" s="130"/>
      <c r="B10" s="133"/>
      <c r="C10" s="130"/>
      <c r="D10" s="130"/>
      <c r="E10" s="130"/>
      <c r="F10" s="11" t="s">
        <v>31</v>
      </c>
      <c r="G10" s="11">
        <v>12</v>
      </c>
      <c r="H10" s="12">
        <v>485000</v>
      </c>
      <c r="I10" s="12">
        <f t="shared" si="0"/>
        <v>5820000</v>
      </c>
      <c r="J10" s="12"/>
      <c r="K10" s="13">
        <v>0.5</v>
      </c>
      <c r="L10" s="12">
        <f t="shared" si="1"/>
        <v>2910000</v>
      </c>
      <c r="P10" s="178"/>
      <c r="Q10" s="179"/>
      <c r="R10" s="18">
        <v>44040</v>
      </c>
      <c r="S10" s="19">
        <v>10000000</v>
      </c>
      <c r="T10" s="54">
        <v>0.12</v>
      </c>
      <c r="U10" s="19">
        <f t="shared" ref="U10:U14" si="2">S10*12%</f>
        <v>1200000</v>
      </c>
      <c r="V10" s="176"/>
      <c r="W10" s="176"/>
    </row>
    <row r="11" spans="1:23" s="10" customFormat="1" ht="14.45" customHeight="1" x14ac:dyDescent="0.25">
      <c r="A11" s="130"/>
      <c r="B11" s="133"/>
      <c r="C11" s="130"/>
      <c r="D11" s="130"/>
      <c r="E11" s="130"/>
      <c r="F11" s="11" t="s">
        <v>32</v>
      </c>
      <c r="G11" s="11">
        <v>10</v>
      </c>
      <c r="H11" s="12">
        <v>550000</v>
      </c>
      <c r="I11" s="12">
        <f t="shared" si="0"/>
        <v>5500000</v>
      </c>
      <c r="J11" s="12"/>
      <c r="K11" s="13">
        <v>0.5</v>
      </c>
      <c r="L11" s="12">
        <f t="shared" si="1"/>
        <v>2750000</v>
      </c>
      <c r="P11" s="178"/>
      <c r="Q11" s="179"/>
      <c r="R11" s="18">
        <v>44049</v>
      </c>
      <c r="S11" s="19">
        <v>30000000</v>
      </c>
      <c r="T11" s="54">
        <v>0.12</v>
      </c>
      <c r="U11" s="19">
        <f t="shared" si="2"/>
        <v>3600000</v>
      </c>
      <c r="V11" s="176"/>
      <c r="W11" s="176"/>
    </row>
    <row r="12" spans="1:23" s="10" customFormat="1" ht="14.45" customHeight="1" x14ac:dyDescent="0.25">
      <c r="A12" s="130"/>
      <c r="B12" s="133"/>
      <c r="C12" s="130"/>
      <c r="D12" s="130"/>
      <c r="E12" s="130"/>
      <c r="F12" s="11" t="s">
        <v>33</v>
      </c>
      <c r="G12" s="11">
        <v>12</v>
      </c>
      <c r="H12" s="12">
        <v>455000</v>
      </c>
      <c r="I12" s="12">
        <f t="shared" si="0"/>
        <v>5460000</v>
      </c>
      <c r="J12" s="12"/>
      <c r="K12" s="13">
        <v>0.5</v>
      </c>
      <c r="L12" s="12">
        <f t="shared" si="1"/>
        <v>2730000</v>
      </c>
      <c r="P12" s="178"/>
      <c r="Q12" s="179"/>
      <c r="R12" s="18">
        <v>44054</v>
      </c>
      <c r="S12" s="19">
        <v>20000000</v>
      </c>
      <c r="T12" s="54">
        <v>0.12</v>
      </c>
      <c r="U12" s="19">
        <f t="shared" si="2"/>
        <v>2400000</v>
      </c>
      <c r="V12" s="176"/>
      <c r="W12" s="176"/>
    </row>
    <row r="13" spans="1:23" s="10" customFormat="1" ht="14.45" customHeight="1" x14ac:dyDescent="0.25">
      <c r="A13" s="131"/>
      <c r="B13" s="134"/>
      <c r="C13" s="131"/>
      <c r="D13" s="131"/>
      <c r="E13" s="131"/>
      <c r="F13" s="20" t="s">
        <v>34</v>
      </c>
      <c r="G13" s="20">
        <v>12</v>
      </c>
      <c r="H13" s="21">
        <v>455000</v>
      </c>
      <c r="I13" s="21">
        <f t="shared" si="0"/>
        <v>5460000</v>
      </c>
      <c r="J13" s="21"/>
      <c r="K13" s="22">
        <v>0.5</v>
      </c>
      <c r="L13" s="21">
        <f t="shared" si="1"/>
        <v>2730000</v>
      </c>
      <c r="P13" s="178"/>
      <c r="Q13" s="179"/>
      <c r="R13" s="18">
        <v>44060</v>
      </c>
      <c r="S13" s="19">
        <v>8000000</v>
      </c>
      <c r="T13" s="54">
        <v>0.12</v>
      </c>
      <c r="U13" s="19">
        <f t="shared" si="2"/>
        <v>960000</v>
      </c>
      <c r="V13" s="176"/>
      <c r="W13" s="176"/>
    </row>
    <row r="14" spans="1:23" s="10" customFormat="1" ht="14.45" customHeight="1" x14ac:dyDescent="0.25">
      <c r="A14" s="129">
        <v>762</v>
      </c>
      <c r="B14" s="132">
        <v>44063</v>
      </c>
      <c r="C14" s="129" t="s">
        <v>18</v>
      </c>
      <c r="D14" s="129" t="s">
        <v>19</v>
      </c>
      <c r="E14" s="129" t="s">
        <v>20</v>
      </c>
      <c r="F14" s="7" t="s">
        <v>35</v>
      </c>
      <c r="G14" s="7">
        <v>5</v>
      </c>
      <c r="H14" s="8">
        <v>225000</v>
      </c>
      <c r="I14" s="8">
        <f t="shared" si="0"/>
        <v>1125000</v>
      </c>
      <c r="J14" s="8"/>
      <c r="K14" s="9">
        <v>0.5</v>
      </c>
      <c r="L14" s="8">
        <f t="shared" ref="L14:L23" si="3">I14*(1-K14)</f>
        <v>562500</v>
      </c>
      <c r="P14" s="178"/>
      <c r="Q14" s="179"/>
      <c r="R14" s="18">
        <v>44068</v>
      </c>
      <c r="S14" s="19">
        <v>10000000</v>
      </c>
      <c r="T14" s="54">
        <v>0.12</v>
      </c>
      <c r="U14" s="19">
        <f t="shared" si="2"/>
        <v>1200000</v>
      </c>
      <c r="V14" s="176"/>
      <c r="W14" s="176"/>
    </row>
    <row r="15" spans="1:23" s="10" customFormat="1" x14ac:dyDescent="0.25">
      <c r="A15" s="130"/>
      <c r="B15" s="133"/>
      <c r="C15" s="130"/>
      <c r="D15" s="130"/>
      <c r="E15" s="130"/>
      <c r="F15" s="11" t="s">
        <v>21</v>
      </c>
      <c r="G15" s="11">
        <v>10</v>
      </c>
      <c r="H15" s="12">
        <v>455000</v>
      </c>
      <c r="I15" s="12">
        <f t="shared" si="0"/>
        <v>4550000</v>
      </c>
      <c r="J15" s="12"/>
      <c r="K15" s="13">
        <v>0.5</v>
      </c>
      <c r="L15" s="12">
        <f t="shared" si="3"/>
        <v>2275000</v>
      </c>
      <c r="P15" s="178"/>
      <c r="Q15" s="179"/>
      <c r="R15" s="18"/>
      <c r="S15" s="19"/>
      <c r="T15" s="54"/>
      <c r="U15" s="19"/>
      <c r="V15" s="176"/>
      <c r="W15" s="176"/>
    </row>
    <row r="16" spans="1:23" s="10" customFormat="1" x14ac:dyDescent="0.25">
      <c r="A16" s="130"/>
      <c r="B16" s="133"/>
      <c r="C16" s="130"/>
      <c r="D16" s="130"/>
      <c r="E16" s="130"/>
      <c r="F16" s="11" t="s">
        <v>22</v>
      </c>
      <c r="G16" s="11">
        <v>5</v>
      </c>
      <c r="H16" s="12">
        <v>465000</v>
      </c>
      <c r="I16" s="12">
        <f t="shared" si="0"/>
        <v>2325000</v>
      </c>
      <c r="J16" s="12"/>
      <c r="K16" s="13">
        <v>0.5</v>
      </c>
      <c r="L16" s="12">
        <f t="shared" si="3"/>
        <v>1162500</v>
      </c>
      <c r="P16" s="178"/>
      <c r="Q16" s="179"/>
      <c r="R16" s="23"/>
      <c r="S16" s="24"/>
      <c r="T16" s="55"/>
      <c r="U16" s="24"/>
      <c r="V16" s="177"/>
      <c r="W16" s="177"/>
    </row>
    <row r="17" spans="1:26" s="10" customFormat="1" ht="30" x14ac:dyDescent="0.25">
      <c r="A17" s="131"/>
      <c r="B17" s="134"/>
      <c r="C17" s="131"/>
      <c r="D17" s="131"/>
      <c r="E17" s="131"/>
      <c r="F17" s="20" t="s">
        <v>34</v>
      </c>
      <c r="G17" s="20">
        <v>5</v>
      </c>
      <c r="H17" s="21">
        <v>455000</v>
      </c>
      <c r="I17" s="21">
        <f t="shared" si="0"/>
        <v>2275000</v>
      </c>
      <c r="J17" s="21"/>
      <c r="K17" s="22">
        <v>0.5</v>
      </c>
      <c r="L17" s="21">
        <f t="shared" si="3"/>
        <v>1137500</v>
      </c>
      <c r="P17" s="178"/>
      <c r="Q17" s="179"/>
      <c r="R17" s="51" t="s">
        <v>36</v>
      </c>
      <c r="S17" s="52">
        <f>SUM(S9:S16)</f>
        <v>83000000</v>
      </c>
      <c r="T17" s="53" t="s">
        <v>37</v>
      </c>
      <c r="U17" s="27">
        <f>SUM(U9:U16)</f>
        <v>9960000</v>
      </c>
      <c r="V17" s="28"/>
      <c r="W17" s="28"/>
    </row>
    <row r="18" spans="1:26" s="10" customFormat="1" ht="14.45" customHeight="1" x14ac:dyDescent="0.25">
      <c r="A18" s="129">
        <v>769</v>
      </c>
      <c r="B18" s="132">
        <v>44068</v>
      </c>
      <c r="C18" s="129" t="s">
        <v>18</v>
      </c>
      <c r="D18" s="129" t="s">
        <v>19</v>
      </c>
      <c r="E18" s="158" t="s">
        <v>20</v>
      </c>
      <c r="F18" s="7" t="s">
        <v>35</v>
      </c>
      <c r="G18" s="7">
        <v>12</v>
      </c>
      <c r="H18" s="8">
        <v>225000</v>
      </c>
      <c r="I18" s="8">
        <f t="shared" si="0"/>
        <v>2700000</v>
      </c>
      <c r="J18" s="8"/>
      <c r="K18" s="9">
        <v>0.5</v>
      </c>
      <c r="L18" s="8">
        <f t="shared" si="3"/>
        <v>1350000</v>
      </c>
      <c r="P18" s="169" t="s">
        <v>38</v>
      </c>
      <c r="Q18" s="172" t="s">
        <v>30</v>
      </c>
      <c r="R18" s="48" t="s">
        <v>39</v>
      </c>
      <c r="S18" s="16">
        <v>100000000</v>
      </c>
      <c r="T18" s="17">
        <v>0.12</v>
      </c>
      <c r="U18" s="16">
        <f>S18*12%</f>
        <v>12000000</v>
      </c>
      <c r="V18" s="175">
        <f>300000000-S18-S19-S20</f>
        <v>120000000</v>
      </c>
      <c r="W18" s="175">
        <f>V18*12%</f>
        <v>14400000</v>
      </c>
    </row>
    <row r="19" spans="1:26" s="10" customFormat="1" ht="14.45" customHeight="1" x14ac:dyDescent="0.25">
      <c r="A19" s="130"/>
      <c r="B19" s="133"/>
      <c r="C19" s="130"/>
      <c r="D19" s="130"/>
      <c r="E19" s="159"/>
      <c r="F19" s="11" t="s">
        <v>21</v>
      </c>
      <c r="G19" s="11">
        <v>12</v>
      </c>
      <c r="H19" s="12">
        <v>455000</v>
      </c>
      <c r="I19" s="12">
        <f t="shared" si="0"/>
        <v>5460000</v>
      </c>
      <c r="J19" s="12"/>
      <c r="K19" s="13">
        <v>0.5</v>
      </c>
      <c r="L19" s="12">
        <f t="shared" si="3"/>
        <v>2730000</v>
      </c>
      <c r="P19" s="170"/>
      <c r="Q19" s="173"/>
      <c r="R19" s="49">
        <v>44064</v>
      </c>
      <c r="S19" s="19">
        <v>80000000</v>
      </c>
      <c r="T19" s="17">
        <v>0.12</v>
      </c>
      <c r="U19" s="19">
        <f>S19*12%</f>
        <v>9600000</v>
      </c>
      <c r="V19" s="176"/>
      <c r="W19" s="176"/>
    </row>
    <row r="20" spans="1:26" s="10" customFormat="1" ht="14.45" customHeight="1" x14ac:dyDescent="0.25">
      <c r="A20" s="130"/>
      <c r="B20" s="133"/>
      <c r="C20" s="130"/>
      <c r="D20" s="130"/>
      <c r="E20" s="159"/>
      <c r="F20" s="11" t="s">
        <v>42</v>
      </c>
      <c r="G20" s="11">
        <v>12</v>
      </c>
      <c r="H20" s="12">
        <v>255000</v>
      </c>
      <c r="I20" s="12">
        <f t="shared" si="0"/>
        <v>3060000</v>
      </c>
      <c r="J20" s="12"/>
      <c r="K20" s="13">
        <v>0.5</v>
      </c>
      <c r="L20" s="12">
        <f t="shared" si="3"/>
        <v>1530000</v>
      </c>
      <c r="P20" s="170"/>
      <c r="Q20" s="173"/>
      <c r="R20" s="49"/>
      <c r="S20" s="19"/>
      <c r="T20" s="17"/>
      <c r="U20" s="19"/>
      <c r="V20" s="177"/>
      <c r="W20" s="177"/>
    </row>
    <row r="21" spans="1:26" s="10" customFormat="1" ht="28.5" customHeight="1" x14ac:dyDescent="0.25">
      <c r="A21" s="130"/>
      <c r="B21" s="133"/>
      <c r="C21" s="130"/>
      <c r="D21" s="130"/>
      <c r="E21" s="159"/>
      <c r="F21" s="11" t="s">
        <v>43</v>
      </c>
      <c r="G21" s="11">
        <v>12</v>
      </c>
      <c r="H21" s="12">
        <v>485000</v>
      </c>
      <c r="I21" s="12">
        <f t="shared" si="0"/>
        <v>5820000</v>
      </c>
      <c r="J21" s="12"/>
      <c r="K21" s="13">
        <v>0.5</v>
      </c>
      <c r="L21" s="12">
        <f t="shared" si="3"/>
        <v>2910000</v>
      </c>
      <c r="P21" s="171"/>
      <c r="Q21" s="174"/>
      <c r="R21" s="50" t="s">
        <v>40</v>
      </c>
      <c r="S21" s="25">
        <f>SUM(S18:S20)</f>
        <v>180000000</v>
      </c>
      <c r="T21" s="26" t="s">
        <v>37</v>
      </c>
      <c r="U21" s="27">
        <f>SUM(U18:U20)</f>
        <v>21600000</v>
      </c>
      <c r="V21" s="28"/>
      <c r="W21" s="28"/>
    </row>
    <row r="22" spans="1:26" s="10" customFormat="1" x14ac:dyDescent="0.25">
      <c r="A22" s="130"/>
      <c r="B22" s="133"/>
      <c r="C22" s="130"/>
      <c r="D22" s="130"/>
      <c r="E22" s="159"/>
      <c r="F22" s="11" t="s">
        <v>32</v>
      </c>
      <c r="G22" s="11">
        <v>9</v>
      </c>
      <c r="H22" s="12">
        <v>550000</v>
      </c>
      <c r="I22" s="12">
        <f t="shared" si="0"/>
        <v>4950000</v>
      </c>
      <c r="J22" s="12"/>
      <c r="K22" s="13">
        <v>0.5</v>
      </c>
      <c r="L22" s="12">
        <f t="shared" si="3"/>
        <v>2475000</v>
      </c>
      <c r="P22" s="167" t="s">
        <v>41</v>
      </c>
      <c r="Q22" s="168"/>
      <c r="R22" s="29"/>
      <c r="S22" s="29"/>
      <c r="T22" s="14"/>
      <c r="U22" s="30">
        <f>U17+U21</f>
        <v>31560000</v>
      </c>
      <c r="V22" s="30">
        <f>SUM(V9:V20)</f>
        <v>237000000</v>
      </c>
      <c r="W22" s="30">
        <f>SUM(W9:W19)</f>
        <v>28440000</v>
      </c>
    </row>
    <row r="23" spans="1:26" s="10" customFormat="1" ht="14.45" customHeight="1" x14ac:dyDescent="0.25">
      <c r="A23" s="131"/>
      <c r="B23" s="134"/>
      <c r="C23" s="131"/>
      <c r="D23" s="131"/>
      <c r="E23" s="160"/>
      <c r="F23" s="20" t="s">
        <v>34</v>
      </c>
      <c r="G23" s="20">
        <v>10</v>
      </c>
      <c r="H23" s="21">
        <v>455000</v>
      </c>
      <c r="I23" s="21">
        <f t="shared" si="0"/>
        <v>4550000</v>
      </c>
      <c r="J23" s="21"/>
      <c r="K23" s="22">
        <v>0.5</v>
      </c>
      <c r="L23" s="21">
        <f t="shared" si="3"/>
        <v>2275000</v>
      </c>
      <c r="V23" s="31"/>
      <c r="W23" s="31"/>
      <c r="X23" s="31"/>
      <c r="Y23" s="31"/>
      <c r="Z23" s="31"/>
    </row>
    <row r="24" spans="1:26" x14ac:dyDescent="0.25">
      <c r="A24" s="138" t="s">
        <v>44</v>
      </c>
      <c r="B24" s="138"/>
      <c r="C24" s="138"/>
      <c r="D24" s="138"/>
      <c r="E24" s="138"/>
      <c r="F24" s="138"/>
      <c r="G24" s="32"/>
      <c r="H24" s="32"/>
      <c r="I24" s="33">
        <f>SUM(I7:I23)</f>
        <v>75795000</v>
      </c>
      <c r="J24" s="32"/>
      <c r="K24" s="32"/>
      <c r="L24" s="33">
        <f>SUM(L7:L23)</f>
        <v>37897500</v>
      </c>
    </row>
    <row r="26" spans="1:26" ht="15.75" x14ac:dyDescent="0.25">
      <c r="A26" s="34"/>
      <c r="B26" s="34"/>
      <c r="C26" s="34"/>
      <c r="M26" s="139" t="s">
        <v>45</v>
      </c>
      <c r="N26" s="140"/>
      <c r="O26" s="140"/>
      <c r="P26" s="141"/>
      <c r="Q26" s="35" t="s">
        <v>46</v>
      </c>
      <c r="R26" s="36">
        <v>500000</v>
      </c>
      <c r="S26" s="148">
        <f>SUM(R26:R29)</f>
        <v>4888000</v>
      </c>
      <c r="T26" s="149"/>
    </row>
    <row r="27" spans="1:26" ht="15.75" x14ac:dyDescent="0.25">
      <c r="A27" s="34"/>
      <c r="B27" s="34"/>
      <c r="C27" s="34"/>
      <c r="M27" s="142"/>
      <c r="N27" s="143"/>
      <c r="O27" s="143"/>
      <c r="P27" s="144"/>
      <c r="Q27" s="37" t="s">
        <v>47</v>
      </c>
      <c r="R27" s="38">
        <v>400000</v>
      </c>
      <c r="S27" s="150"/>
      <c r="T27" s="151"/>
    </row>
    <row r="28" spans="1:26" ht="15.75" x14ac:dyDescent="0.25">
      <c r="A28" s="34"/>
      <c r="B28" s="34"/>
      <c r="C28" s="34"/>
      <c r="M28" s="142"/>
      <c r="N28" s="143"/>
      <c r="O28" s="143"/>
      <c r="P28" s="144"/>
      <c r="Q28" s="37" t="s">
        <v>48</v>
      </c>
      <c r="R28" s="38">
        <v>100000</v>
      </c>
      <c r="S28" s="150"/>
      <c r="T28" s="151"/>
    </row>
    <row r="29" spans="1:26" ht="15.75" customHeight="1" x14ac:dyDescent="0.25">
      <c r="A29" s="34"/>
      <c r="B29" s="154"/>
      <c r="C29" s="154"/>
      <c r="D29" s="154"/>
      <c r="E29" s="34"/>
      <c r="F29" s="34"/>
      <c r="G29" s="34"/>
      <c r="H29" s="34"/>
      <c r="I29" s="154"/>
      <c r="J29" s="154"/>
      <c r="K29" s="39"/>
      <c r="M29" s="145"/>
      <c r="N29" s="146"/>
      <c r="O29" s="146"/>
      <c r="P29" s="147"/>
      <c r="Q29" s="37" t="s">
        <v>49</v>
      </c>
      <c r="R29" s="38">
        <v>3888000</v>
      </c>
      <c r="S29" s="152"/>
      <c r="T29" s="153"/>
    </row>
    <row r="30" spans="1:26" ht="15.75" x14ac:dyDescent="0.25">
      <c r="A30" s="34"/>
      <c r="B30" s="34"/>
      <c r="C30" s="34"/>
      <c r="D30" s="40"/>
      <c r="E30" s="41"/>
      <c r="F30" s="41"/>
      <c r="G30" s="41"/>
      <c r="H30" s="41"/>
      <c r="I30" s="41"/>
      <c r="J30" s="42"/>
      <c r="K30" s="42"/>
      <c r="M30" s="155" t="s">
        <v>50</v>
      </c>
      <c r="N30" s="156"/>
      <c r="O30" s="156"/>
      <c r="P30" s="156"/>
      <c r="Q30" s="156"/>
      <c r="R30" s="156"/>
      <c r="S30" s="157">
        <v>700000</v>
      </c>
      <c r="T30" s="157"/>
    </row>
    <row r="31" spans="1:26" ht="15.75" x14ac:dyDescent="0.25">
      <c r="M31" s="135" t="s">
        <v>51</v>
      </c>
      <c r="N31" s="136"/>
      <c r="O31" s="136"/>
      <c r="P31" s="136"/>
      <c r="Q31" s="136"/>
      <c r="R31" s="136"/>
      <c r="S31" s="137">
        <f>SUM(S26:T30)</f>
        <v>5588000</v>
      </c>
      <c r="T31" s="137"/>
    </row>
  </sheetData>
  <mergeCells count="50">
    <mergeCell ref="L5:L6"/>
    <mergeCell ref="P22:Q22"/>
    <mergeCell ref="P18:P21"/>
    <mergeCell ref="Q18:Q21"/>
    <mergeCell ref="W9:W16"/>
    <mergeCell ref="P9:P17"/>
    <mergeCell ref="Q9:Q17"/>
    <mergeCell ref="V18:V20"/>
    <mergeCell ref="W18:W20"/>
    <mergeCell ref="R8:S8"/>
    <mergeCell ref="T8:U8"/>
    <mergeCell ref="V9:V16"/>
    <mergeCell ref="D7:D13"/>
    <mergeCell ref="E7:E13"/>
    <mergeCell ref="A1:E1"/>
    <mergeCell ref="A3:L3"/>
    <mergeCell ref="A4:A6"/>
    <mergeCell ref="B4:B6"/>
    <mergeCell ref="C4:C6"/>
    <mergeCell ref="D4:E4"/>
    <mergeCell ref="F4:L4"/>
    <mergeCell ref="D5:D6"/>
    <mergeCell ref="E5:E6"/>
    <mergeCell ref="F5:F6"/>
    <mergeCell ref="G5:G6"/>
    <mergeCell ref="H5:H6"/>
    <mergeCell ref="I5:I6"/>
    <mergeCell ref="J5:K5"/>
    <mergeCell ref="E14:E17"/>
    <mergeCell ref="A18:A23"/>
    <mergeCell ref="B18:B23"/>
    <mergeCell ref="C18:C23"/>
    <mergeCell ref="D18:D23"/>
    <mergeCell ref="E18:E23"/>
    <mergeCell ref="A7:A13"/>
    <mergeCell ref="B7:B13"/>
    <mergeCell ref="C7:C13"/>
    <mergeCell ref="M31:R31"/>
    <mergeCell ref="S31:T31"/>
    <mergeCell ref="A24:F24"/>
    <mergeCell ref="M26:P29"/>
    <mergeCell ref="S26:T29"/>
    <mergeCell ref="B29:D29"/>
    <mergeCell ref="I29:J29"/>
    <mergeCell ref="M30:R30"/>
    <mergeCell ref="S30:T30"/>
    <mergeCell ref="A14:A17"/>
    <mergeCell ref="B14:B17"/>
    <mergeCell ref="C14:C17"/>
    <mergeCell ref="D14:D17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opLeftCell="K13" workbookViewId="0">
      <selection activeCell="R28" sqref="R28"/>
    </sheetView>
  </sheetViews>
  <sheetFormatPr defaultRowHeight="15" x14ac:dyDescent="0.25"/>
  <cols>
    <col min="1" max="1" width="5.140625" customWidth="1"/>
    <col min="2" max="2" width="11.5703125" customWidth="1"/>
    <col min="3" max="3" width="10.7109375" customWidth="1"/>
    <col min="4" max="4" width="8.5703125" customWidth="1"/>
    <col min="5" max="5" width="11.5703125" customWidth="1"/>
    <col min="7" max="7" width="4.85546875" customWidth="1"/>
    <col min="8" max="8" width="16" bestFit="1" customWidth="1"/>
    <col min="9" max="9" width="15" customWidth="1"/>
    <col min="10" max="10" width="6.42578125" customWidth="1"/>
    <col min="11" max="11" width="8.7109375" customWidth="1"/>
    <col min="12" max="12" width="21.28515625" bestFit="1" customWidth="1"/>
    <col min="15" max="15" width="20.85546875" bestFit="1" customWidth="1"/>
    <col min="16" max="16" width="16.85546875" customWidth="1"/>
    <col min="17" max="17" width="20.85546875" bestFit="1" customWidth="1"/>
    <col min="18" max="18" width="16.7109375" bestFit="1" customWidth="1"/>
    <col min="19" max="19" width="16.140625" bestFit="1" customWidth="1"/>
    <col min="20" max="20" width="21.5703125" bestFit="1" customWidth="1"/>
    <col min="21" max="21" width="23.28515625" customWidth="1"/>
    <col min="22" max="22" width="21.42578125" bestFit="1" customWidth="1"/>
    <col min="23" max="23" width="14.85546875" bestFit="1" customWidth="1"/>
  </cols>
  <sheetData>
    <row r="1" spans="1:21" s="2" customFormat="1" ht="15.75" x14ac:dyDescent="0.25">
      <c r="A1" s="161" t="s">
        <v>0</v>
      </c>
      <c r="B1" s="161"/>
      <c r="C1" s="161"/>
      <c r="D1" s="161"/>
      <c r="E1" s="161"/>
      <c r="F1" s="1"/>
      <c r="G1" s="1"/>
      <c r="H1" s="1"/>
      <c r="I1" s="1"/>
    </row>
    <row r="2" spans="1:21" s="2" customFormat="1" ht="15.75" x14ac:dyDescent="0.25">
      <c r="A2" s="3" t="s">
        <v>1</v>
      </c>
      <c r="B2" s="3"/>
      <c r="C2" s="3"/>
      <c r="D2" s="3"/>
      <c r="E2" s="3"/>
      <c r="F2" s="1"/>
      <c r="G2" s="1"/>
      <c r="H2" s="1"/>
      <c r="I2" s="1"/>
    </row>
    <row r="3" spans="1:21" s="2" customFormat="1" ht="15.75" x14ac:dyDescent="0.25">
      <c r="A3" s="154" t="s">
        <v>52</v>
      </c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</row>
    <row r="4" spans="1:21" s="4" customFormat="1" ht="42" customHeight="1" x14ac:dyDescent="0.25">
      <c r="A4" s="162" t="s">
        <v>3</v>
      </c>
      <c r="B4" s="163" t="s">
        <v>4</v>
      </c>
      <c r="C4" s="162" t="s">
        <v>5</v>
      </c>
      <c r="D4" s="162" t="s">
        <v>6</v>
      </c>
      <c r="E4" s="162"/>
      <c r="F4" s="164" t="s">
        <v>7</v>
      </c>
      <c r="G4" s="164"/>
      <c r="H4" s="164"/>
      <c r="I4" s="164"/>
      <c r="J4" s="164"/>
      <c r="K4" s="164"/>
      <c r="L4" s="164"/>
    </row>
    <row r="5" spans="1:21" s="4" customFormat="1" ht="16.5" customHeight="1" x14ac:dyDescent="0.25">
      <c r="A5" s="162"/>
      <c r="B5" s="163"/>
      <c r="C5" s="162"/>
      <c r="D5" s="162" t="s">
        <v>8</v>
      </c>
      <c r="E5" s="162" t="s">
        <v>9</v>
      </c>
      <c r="F5" s="162" t="s">
        <v>10</v>
      </c>
      <c r="G5" s="162" t="s">
        <v>11</v>
      </c>
      <c r="H5" s="165" t="s">
        <v>12</v>
      </c>
      <c r="I5" s="165" t="s">
        <v>13</v>
      </c>
      <c r="J5" s="166" t="s">
        <v>14</v>
      </c>
      <c r="K5" s="166"/>
      <c r="L5" s="165" t="s">
        <v>15</v>
      </c>
    </row>
    <row r="6" spans="1:21" s="4" customFormat="1" ht="25.5" x14ac:dyDescent="0.25">
      <c r="A6" s="162"/>
      <c r="B6" s="163"/>
      <c r="C6" s="162"/>
      <c r="D6" s="162"/>
      <c r="E6" s="162"/>
      <c r="F6" s="162"/>
      <c r="G6" s="162"/>
      <c r="H6" s="165"/>
      <c r="I6" s="165"/>
      <c r="J6" s="47" t="s">
        <v>16</v>
      </c>
      <c r="K6" s="6" t="s">
        <v>17</v>
      </c>
      <c r="L6" s="165"/>
    </row>
    <row r="7" spans="1:21" s="10" customFormat="1" x14ac:dyDescent="0.25">
      <c r="A7" s="129">
        <v>788</v>
      </c>
      <c r="B7" s="132">
        <v>44090</v>
      </c>
      <c r="C7" s="129" t="s">
        <v>18</v>
      </c>
      <c r="D7" s="129" t="s">
        <v>19</v>
      </c>
      <c r="E7" s="129" t="s">
        <v>20</v>
      </c>
      <c r="F7" s="43" t="s">
        <v>21</v>
      </c>
      <c r="G7" s="43">
        <v>8</v>
      </c>
      <c r="H7" s="8">
        <v>455000</v>
      </c>
      <c r="I7" s="8">
        <f t="shared" ref="I7:I12" si="0">G7*H7</f>
        <v>3640000</v>
      </c>
      <c r="J7" s="8"/>
      <c r="K7" s="9">
        <v>0.5</v>
      </c>
      <c r="L7" s="8">
        <f t="shared" ref="L7:L10" si="1">I7*(1-K7)-J7</f>
        <v>1820000</v>
      </c>
      <c r="N7" s="57"/>
      <c r="O7" s="57" t="s">
        <v>23</v>
      </c>
      <c r="P7" s="179" t="s">
        <v>24</v>
      </c>
      <c r="Q7" s="179"/>
      <c r="R7" s="167" t="s">
        <v>25</v>
      </c>
      <c r="S7" s="168"/>
      <c r="T7" s="58" t="s">
        <v>26</v>
      </c>
      <c r="U7" s="58" t="s">
        <v>27</v>
      </c>
    </row>
    <row r="8" spans="1:21" s="10" customFormat="1" ht="14.45" customHeight="1" x14ac:dyDescent="0.25">
      <c r="A8" s="130"/>
      <c r="B8" s="133"/>
      <c r="C8" s="130"/>
      <c r="D8" s="130"/>
      <c r="E8" s="130"/>
      <c r="F8" s="44" t="s">
        <v>22</v>
      </c>
      <c r="G8" s="44">
        <v>5</v>
      </c>
      <c r="H8" s="12">
        <v>465000</v>
      </c>
      <c r="I8" s="12">
        <f t="shared" si="0"/>
        <v>2325000</v>
      </c>
      <c r="J8" s="12"/>
      <c r="K8" s="13">
        <v>0.5</v>
      </c>
      <c r="L8" s="12">
        <f t="shared" si="1"/>
        <v>1162500</v>
      </c>
      <c r="N8" s="178" t="s">
        <v>29</v>
      </c>
      <c r="O8" s="179" t="s">
        <v>30</v>
      </c>
      <c r="P8" s="15">
        <v>44040</v>
      </c>
      <c r="Q8" s="16">
        <v>5000000</v>
      </c>
      <c r="R8" s="17">
        <v>0.12</v>
      </c>
      <c r="S8" s="16">
        <f>Q8*12%</f>
        <v>600000</v>
      </c>
      <c r="T8" s="175">
        <f>200000000-Q8-Q9-Q10-Q11-Q12-Q13-Q14-Q15</f>
        <v>112000000</v>
      </c>
      <c r="U8" s="175">
        <f>T8*12%</f>
        <v>13440000</v>
      </c>
    </row>
    <row r="9" spans="1:21" s="10" customFormat="1" ht="14.45" customHeight="1" x14ac:dyDescent="0.25">
      <c r="A9" s="130"/>
      <c r="B9" s="133"/>
      <c r="C9" s="130"/>
      <c r="D9" s="130"/>
      <c r="E9" s="130"/>
      <c r="F9" s="44" t="s">
        <v>42</v>
      </c>
      <c r="G9" s="44">
        <v>4</v>
      </c>
      <c r="H9" s="12">
        <v>255000</v>
      </c>
      <c r="I9" s="12">
        <f t="shared" si="0"/>
        <v>1020000</v>
      </c>
      <c r="J9" s="12"/>
      <c r="K9" s="13">
        <v>0.5</v>
      </c>
      <c r="L9" s="12">
        <f t="shared" si="1"/>
        <v>510000</v>
      </c>
      <c r="N9" s="178"/>
      <c r="O9" s="179"/>
      <c r="P9" s="18">
        <v>44040</v>
      </c>
      <c r="Q9" s="19">
        <v>10000000</v>
      </c>
      <c r="R9" s="54">
        <v>0.12</v>
      </c>
      <c r="S9" s="19">
        <f t="shared" ref="S9:S15" si="2">Q9*12%</f>
        <v>1200000</v>
      </c>
      <c r="T9" s="176"/>
      <c r="U9" s="176"/>
    </row>
    <row r="10" spans="1:21" s="10" customFormat="1" ht="14.45" customHeight="1" x14ac:dyDescent="0.25">
      <c r="A10" s="130"/>
      <c r="B10" s="133"/>
      <c r="C10" s="130"/>
      <c r="D10" s="130"/>
      <c r="E10" s="130"/>
      <c r="F10" s="44" t="s">
        <v>43</v>
      </c>
      <c r="G10" s="44">
        <v>5</v>
      </c>
      <c r="H10" s="12">
        <v>485000</v>
      </c>
      <c r="I10" s="12">
        <f t="shared" si="0"/>
        <v>2425000</v>
      </c>
      <c r="J10" s="12"/>
      <c r="K10" s="13">
        <v>0.5</v>
      </c>
      <c r="L10" s="12">
        <f t="shared" si="1"/>
        <v>1212500</v>
      </c>
      <c r="N10" s="178"/>
      <c r="O10" s="179"/>
      <c r="P10" s="18">
        <v>44049</v>
      </c>
      <c r="Q10" s="19">
        <v>30000000</v>
      </c>
      <c r="R10" s="54">
        <v>0.12</v>
      </c>
      <c r="S10" s="19">
        <f t="shared" si="2"/>
        <v>3600000</v>
      </c>
      <c r="T10" s="176"/>
      <c r="U10" s="176"/>
    </row>
    <row r="11" spans="1:21" s="10" customFormat="1" ht="14.45" customHeight="1" x14ac:dyDescent="0.25">
      <c r="A11" s="43">
        <v>676</v>
      </c>
      <c r="B11" s="45">
        <v>44097</v>
      </c>
      <c r="C11" s="43" t="s">
        <v>18</v>
      </c>
      <c r="D11" s="43" t="s">
        <v>19</v>
      </c>
      <c r="E11" s="43" t="s">
        <v>20</v>
      </c>
      <c r="F11" s="43" t="s">
        <v>32</v>
      </c>
      <c r="G11" s="43">
        <v>1</v>
      </c>
      <c r="H11" s="8">
        <v>550000</v>
      </c>
      <c r="I11" s="8">
        <f t="shared" si="0"/>
        <v>550000</v>
      </c>
      <c r="J11" s="8"/>
      <c r="K11" s="9">
        <v>0.5</v>
      </c>
      <c r="L11" s="8">
        <f t="shared" ref="L11:L12" si="3">I11*(1-K11)</f>
        <v>275000</v>
      </c>
      <c r="N11" s="178"/>
      <c r="O11" s="179"/>
      <c r="P11" s="18">
        <v>44054</v>
      </c>
      <c r="Q11" s="19">
        <v>20000000</v>
      </c>
      <c r="R11" s="54">
        <v>0.12</v>
      </c>
      <c r="S11" s="19">
        <f t="shared" si="2"/>
        <v>2400000</v>
      </c>
      <c r="T11" s="176"/>
      <c r="U11" s="176"/>
    </row>
    <row r="12" spans="1:21" s="10" customFormat="1" ht="14.45" customHeight="1" x14ac:dyDescent="0.25">
      <c r="A12" s="46">
        <v>804</v>
      </c>
      <c r="B12" s="61">
        <v>44102</v>
      </c>
      <c r="C12" s="46" t="s">
        <v>18</v>
      </c>
      <c r="D12" s="46" t="s">
        <v>19</v>
      </c>
      <c r="E12" s="46" t="s">
        <v>20</v>
      </c>
      <c r="F12" s="43" t="s">
        <v>22</v>
      </c>
      <c r="G12" s="43">
        <v>2</v>
      </c>
      <c r="H12" s="8">
        <v>465000</v>
      </c>
      <c r="I12" s="8">
        <f t="shared" si="0"/>
        <v>930000</v>
      </c>
      <c r="J12" s="8"/>
      <c r="K12" s="9">
        <v>0.5</v>
      </c>
      <c r="L12" s="63">
        <f t="shared" si="3"/>
        <v>465000</v>
      </c>
      <c r="N12" s="178"/>
      <c r="O12" s="179"/>
      <c r="P12" s="18">
        <v>44060</v>
      </c>
      <c r="Q12" s="19">
        <v>8000000</v>
      </c>
      <c r="R12" s="54">
        <v>0.12</v>
      </c>
      <c r="S12" s="19">
        <f t="shared" si="2"/>
        <v>960000</v>
      </c>
      <c r="T12" s="176"/>
      <c r="U12" s="176"/>
    </row>
    <row r="13" spans="1:21" x14ac:dyDescent="0.25">
      <c r="A13" s="138" t="s">
        <v>44</v>
      </c>
      <c r="B13" s="138"/>
      <c r="C13" s="138"/>
      <c r="D13" s="138"/>
      <c r="E13" s="138"/>
      <c r="F13" s="138"/>
      <c r="G13" s="32"/>
      <c r="H13" s="32"/>
      <c r="I13" s="33">
        <f>SUM(I7:I12)</f>
        <v>10890000</v>
      </c>
      <c r="J13" s="32"/>
      <c r="K13" s="32"/>
      <c r="L13" s="62">
        <f>SUM(L7:L12)</f>
        <v>5445000</v>
      </c>
      <c r="N13" s="178"/>
      <c r="O13" s="179"/>
      <c r="P13" s="18">
        <v>44068</v>
      </c>
      <c r="Q13" s="19">
        <v>10000000</v>
      </c>
      <c r="R13" s="54">
        <v>0.12</v>
      </c>
      <c r="S13" s="19">
        <f t="shared" si="2"/>
        <v>1200000</v>
      </c>
      <c r="T13" s="176"/>
      <c r="U13" s="176"/>
    </row>
    <row r="14" spans="1:21" x14ac:dyDescent="0.25">
      <c r="N14" s="178"/>
      <c r="O14" s="179"/>
      <c r="P14" s="68">
        <v>44077</v>
      </c>
      <c r="Q14" s="69">
        <v>2000000</v>
      </c>
      <c r="R14" s="70">
        <v>0.12</v>
      </c>
      <c r="S14" s="69">
        <f t="shared" si="2"/>
        <v>240000</v>
      </c>
      <c r="T14" s="176"/>
      <c r="U14" s="176"/>
    </row>
    <row r="15" spans="1:21" x14ac:dyDescent="0.25">
      <c r="N15" s="178"/>
      <c r="O15" s="179"/>
      <c r="P15" s="71">
        <v>44085</v>
      </c>
      <c r="Q15" s="72">
        <v>3000000</v>
      </c>
      <c r="R15" s="73">
        <v>0.12</v>
      </c>
      <c r="S15" s="72">
        <f t="shared" si="2"/>
        <v>360000</v>
      </c>
      <c r="T15" s="177"/>
      <c r="U15" s="177"/>
    </row>
    <row r="16" spans="1:21" ht="30" x14ac:dyDescent="0.25">
      <c r="N16" s="178"/>
      <c r="O16" s="179"/>
      <c r="P16" s="51" t="s">
        <v>36</v>
      </c>
      <c r="Q16" s="52">
        <f>SUM(Q8:Q15)</f>
        <v>88000000</v>
      </c>
      <c r="R16" s="53" t="s">
        <v>37</v>
      </c>
      <c r="S16" s="27">
        <f>SUM(S8:S15)</f>
        <v>10560000</v>
      </c>
      <c r="T16" s="28"/>
      <c r="U16" s="28"/>
    </row>
    <row r="17" spans="14:21" x14ac:dyDescent="0.25">
      <c r="N17" s="169" t="s">
        <v>38</v>
      </c>
      <c r="O17" s="172" t="s">
        <v>30</v>
      </c>
      <c r="P17" s="15" t="s">
        <v>39</v>
      </c>
      <c r="Q17" s="16">
        <v>100000000</v>
      </c>
      <c r="R17" s="17">
        <v>0.12</v>
      </c>
      <c r="S17" s="16">
        <f>Q17*12%</f>
        <v>12000000</v>
      </c>
      <c r="T17" s="175">
        <f>300000000-Q17-Q18-Q19</f>
        <v>115000000</v>
      </c>
      <c r="U17" s="175">
        <f>T17*12%</f>
        <v>13800000</v>
      </c>
    </row>
    <row r="18" spans="14:21" x14ac:dyDescent="0.25">
      <c r="N18" s="170"/>
      <c r="O18" s="173"/>
      <c r="P18" s="18">
        <v>44064</v>
      </c>
      <c r="Q18" s="19">
        <v>80000000</v>
      </c>
      <c r="R18" s="54">
        <v>0.12</v>
      </c>
      <c r="S18" s="19">
        <f>Q18*12%</f>
        <v>9600000</v>
      </c>
      <c r="T18" s="176"/>
      <c r="U18" s="176"/>
    </row>
    <row r="19" spans="14:21" x14ac:dyDescent="0.25">
      <c r="N19" s="170"/>
      <c r="O19" s="173"/>
      <c r="P19" s="71">
        <v>44097</v>
      </c>
      <c r="Q19" s="72">
        <v>5000000</v>
      </c>
      <c r="R19" s="73">
        <v>0.12</v>
      </c>
      <c r="S19" s="72">
        <f>Q19*12%</f>
        <v>600000</v>
      </c>
      <c r="T19" s="177"/>
      <c r="U19" s="177"/>
    </row>
    <row r="20" spans="14:21" ht="30" x14ac:dyDescent="0.25">
      <c r="N20" s="171"/>
      <c r="O20" s="174"/>
      <c r="P20" s="51" t="s">
        <v>40</v>
      </c>
      <c r="Q20" s="52">
        <f>SUM(Q17:Q19)</f>
        <v>185000000</v>
      </c>
      <c r="R20" s="53" t="s">
        <v>37</v>
      </c>
      <c r="S20" s="27">
        <f>SUM(S17:S19)</f>
        <v>22200000</v>
      </c>
      <c r="T20" s="28"/>
      <c r="U20" s="28"/>
    </row>
    <row r="21" spans="14:21" x14ac:dyDescent="0.25">
      <c r="N21" s="167" t="s">
        <v>41</v>
      </c>
      <c r="O21" s="168"/>
      <c r="P21" s="29"/>
      <c r="Q21" s="29"/>
      <c r="R21" s="14"/>
      <c r="S21" s="30">
        <f>S16+S20</f>
        <v>32760000</v>
      </c>
      <c r="T21" s="30">
        <f>SUM(T8:T19)</f>
        <v>227000000</v>
      </c>
      <c r="U21" s="30">
        <f>SUM(U8:U18)</f>
        <v>27240000</v>
      </c>
    </row>
    <row r="23" spans="14:21" x14ac:dyDescent="0.25">
      <c r="Q23" s="65" t="s">
        <v>59</v>
      </c>
      <c r="S23" s="116">
        <v>31560000</v>
      </c>
    </row>
    <row r="24" spans="14:21" x14ac:dyDescent="0.25">
      <c r="Q24" s="65" t="s">
        <v>60</v>
      </c>
      <c r="S24" s="116">
        <v>1200000</v>
      </c>
    </row>
  </sheetData>
  <mergeCells count="32">
    <mergeCell ref="A1:E1"/>
    <mergeCell ref="A3:L3"/>
    <mergeCell ref="A4:A6"/>
    <mergeCell ref="B4:B6"/>
    <mergeCell ref="C4:C6"/>
    <mergeCell ref="D4:E4"/>
    <mergeCell ref="F4:L4"/>
    <mergeCell ref="D5:D6"/>
    <mergeCell ref="E5:E6"/>
    <mergeCell ref="F5:F6"/>
    <mergeCell ref="T8:T15"/>
    <mergeCell ref="U8:U15"/>
    <mergeCell ref="G5:G6"/>
    <mergeCell ref="H5:H6"/>
    <mergeCell ref="I5:I6"/>
    <mergeCell ref="J5:K5"/>
    <mergeCell ref="L5:L6"/>
    <mergeCell ref="A13:F13"/>
    <mergeCell ref="P7:Q7"/>
    <mergeCell ref="R7:S7"/>
    <mergeCell ref="N8:N16"/>
    <mergeCell ref="O8:O16"/>
    <mergeCell ref="A7:A10"/>
    <mergeCell ref="E7:E10"/>
    <mergeCell ref="D7:D10"/>
    <mergeCell ref="C7:C10"/>
    <mergeCell ref="B7:B10"/>
    <mergeCell ref="N17:N20"/>
    <mergeCell ref="O17:O20"/>
    <mergeCell ref="T17:T19"/>
    <mergeCell ref="U17:U19"/>
    <mergeCell ref="N21:O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topLeftCell="H13" workbookViewId="0">
      <selection activeCell="Q24" sqref="Q24:S25"/>
    </sheetView>
  </sheetViews>
  <sheetFormatPr defaultRowHeight="15" x14ac:dyDescent="0.25"/>
  <cols>
    <col min="2" max="2" width="10.28515625" bestFit="1" customWidth="1"/>
    <col min="8" max="8" width="10.7109375" bestFit="1" customWidth="1"/>
    <col min="9" max="9" width="13.42578125" bestFit="1" customWidth="1"/>
    <col min="12" max="12" width="16.140625" bestFit="1" customWidth="1"/>
    <col min="15" max="15" width="20.85546875" bestFit="1" customWidth="1"/>
    <col min="16" max="16" width="11.140625" bestFit="1" customWidth="1"/>
    <col min="17" max="17" width="15.7109375" bestFit="1" customWidth="1"/>
    <col min="19" max="19" width="19" customWidth="1"/>
    <col min="20" max="20" width="21.5703125" bestFit="1" customWidth="1"/>
    <col min="21" max="21" width="15" bestFit="1" customWidth="1"/>
  </cols>
  <sheetData>
    <row r="1" spans="1:21" ht="15.75" x14ac:dyDescent="0.25">
      <c r="A1" s="161" t="s">
        <v>0</v>
      </c>
      <c r="B1" s="161"/>
      <c r="C1" s="161"/>
      <c r="D1" s="161"/>
      <c r="E1" s="161"/>
      <c r="F1" s="1"/>
      <c r="G1" s="1"/>
      <c r="H1" s="1"/>
      <c r="I1" s="1"/>
      <c r="J1" s="2"/>
      <c r="K1" s="2"/>
      <c r="L1" s="2"/>
    </row>
    <row r="2" spans="1:21" ht="15.75" x14ac:dyDescent="0.25">
      <c r="A2" s="3" t="s">
        <v>1</v>
      </c>
      <c r="B2" s="3"/>
      <c r="C2" s="3"/>
      <c r="D2" s="3"/>
      <c r="E2" s="3"/>
      <c r="F2" s="1"/>
      <c r="G2" s="1"/>
      <c r="H2" s="1"/>
      <c r="I2" s="1"/>
      <c r="J2" s="2"/>
      <c r="K2" s="2"/>
      <c r="L2" s="2"/>
    </row>
    <row r="3" spans="1:21" ht="15.75" x14ac:dyDescent="0.25">
      <c r="A3" s="154" t="s">
        <v>65</v>
      </c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</row>
    <row r="4" spans="1:21" x14ac:dyDescent="0.25">
      <c r="A4" s="162" t="s">
        <v>3</v>
      </c>
      <c r="B4" s="163" t="s">
        <v>4</v>
      </c>
      <c r="C4" s="162" t="s">
        <v>5</v>
      </c>
      <c r="D4" s="162" t="s">
        <v>6</v>
      </c>
      <c r="E4" s="162"/>
      <c r="F4" s="164" t="s">
        <v>7</v>
      </c>
      <c r="G4" s="164"/>
      <c r="H4" s="164"/>
      <c r="I4" s="164"/>
      <c r="J4" s="164"/>
      <c r="K4" s="164"/>
      <c r="L4" s="164"/>
      <c r="N4" s="57"/>
      <c r="O4" s="57" t="s">
        <v>23</v>
      </c>
      <c r="P4" s="179" t="s">
        <v>24</v>
      </c>
      <c r="Q4" s="179"/>
      <c r="R4" s="167" t="s">
        <v>25</v>
      </c>
      <c r="S4" s="168"/>
      <c r="T4" s="58" t="s">
        <v>26</v>
      </c>
      <c r="U4" s="58" t="s">
        <v>27</v>
      </c>
    </row>
    <row r="5" spans="1:21" x14ac:dyDescent="0.25">
      <c r="A5" s="162"/>
      <c r="B5" s="163"/>
      <c r="C5" s="162"/>
      <c r="D5" s="162" t="s">
        <v>8</v>
      </c>
      <c r="E5" s="162" t="s">
        <v>9</v>
      </c>
      <c r="F5" s="162" t="s">
        <v>10</v>
      </c>
      <c r="G5" s="162" t="s">
        <v>11</v>
      </c>
      <c r="H5" s="165" t="s">
        <v>12</v>
      </c>
      <c r="I5" s="165" t="s">
        <v>13</v>
      </c>
      <c r="J5" s="166" t="s">
        <v>14</v>
      </c>
      <c r="K5" s="166"/>
      <c r="L5" s="165" t="s">
        <v>15</v>
      </c>
      <c r="N5" s="178" t="s">
        <v>29</v>
      </c>
      <c r="O5" s="179" t="s">
        <v>30</v>
      </c>
      <c r="P5" s="15">
        <v>44040</v>
      </c>
      <c r="Q5" s="16">
        <v>5000000</v>
      </c>
      <c r="R5" s="17">
        <v>0.12</v>
      </c>
      <c r="S5" s="16">
        <f>Q5*12%</f>
        <v>600000</v>
      </c>
      <c r="T5" s="175">
        <f>200000000-Q5-Q6-Q7-Q8-Q9-Q10-Q11-Q12</f>
        <v>112000000</v>
      </c>
      <c r="U5" s="175">
        <f>T5*12%</f>
        <v>13440000</v>
      </c>
    </row>
    <row r="6" spans="1:21" x14ac:dyDescent="0.25">
      <c r="A6" s="162"/>
      <c r="B6" s="163"/>
      <c r="C6" s="162"/>
      <c r="D6" s="162"/>
      <c r="E6" s="162"/>
      <c r="F6" s="162"/>
      <c r="G6" s="162"/>
      <c r="H6" s="165"/>
      <c r="I6" s="165"/>
      <c r="J6" s="47" t="s">
        <v>16</v>
      </c>
      <c r="K6" s="6" t="s">
        <v>17</v>
      </c>
      <c r="L6" s="165"/>
      <c r="N6" s="178"/>
      <c r="O6" s="179"/>
      <c r="P6" s="18">
        <v>44040</v>
      </c>
      <c r="Q6" s="19">
        <v>10000000</v>
      </c>
      <c r="R6" s="54">
        <v>0.12</v>
      </c>
      <c r="S6" s="19">
        <f t="shared" ref="S6:S12" si="0">Q6*12%</f>
        <v>1200000</v>
      </c>
      <c r="T6" s="176"/>
      <c r="U6" s="176"/>
    </row>
    <row r="7" spans="1:21" x14ac:dyDescent="0.25">
      <c r="A7" s="129">
        <v>1211</v>
      </c>
      <c r="B7" s="132">
        <v>44113</v>
      </c>
      <c r="C7" s="129" t="s">
        <v>18</v>
      </c>
      <c r="D7" s="129" t="s">
        <v>19</v>
      </c>
      <c r="E7" s="129" t="s">
        <v>20</v>
      </c>
      <c r="F7" s="43" t="s">
        <v>43</v>
      </c>
      <c r="G7" s="43">
        <v>1</v>
      </c>
      <c r="H7" s="8">
        <v>485000</v>
      </c>
      <c r="I7" s="8">
        <f t="shared" ref="I7:I8" si="1">G7*H7</f>
        <v>485000</v>
      </c>
      <c r="J7" s="8"/>
      <c r="K7" s="9">
        <v>0.5</v>
      </c>
      <c r="L7" s="8">
        <f t="shared" ref="L7:L8" si="2">I7*(1-K7)-J7</f>
        <v>242500</v>
      </c>
      <c r="N7" s="178"/>
      <c r="O7" s="179"/>
      <c r="P7" s="18">
        <v>44049</v>
      </c>
      <c r="Q7" s="19">
        <v>30000000</v>
      </c>
      <c r="R7" s="54">
        <v>0.12</v>
      </c>
      <c r="S7" s="19">
        <f t="shared" si="0"/>
        <v>3600000</v>
      </c>
      <c r="T7" s="176"/>
      <c r="U7" s="176"/>
    </row>
    <row r="8" spans="1:21" x14ac:dyDescent="0.25">
      <c r="A8" s="130"/>
      <c r="B8" s="133"/>
      <c r="C8" s="130"/>
      <c r="D8" s="130"/>
      <c r="E8" s="130"/>
      <c r="F8" s="44" t="s">
        <v>32</v>
      </c>
      <c r="G8" s="44">
        <v>1</v>
      </c>
      <c r="H8" s="12">
        <v>550000</v>
      </c>
      <c r="I8" s="21">
        <f t="shared" si="1"/>
        <v>550000</v>
      </c>
      <c r="J8" s="21"/>
      <c r="K8" s="22">
        <v>0.5</v>
      </c>
      <c r="L8" s="21">
        <f t="shared" si="2"/>
        <v>275000</v>
      </c>
      <c r="N8" s="178"/>
      <c r="O8" s="179"/>
      <c r="P8" s="18">
        <v>44054</v>
      </c>
      <c r="Q8" s="19">
        <v>20000000</v>
      </c>
      <c r="R8" s="54">
        <v>0.12</v>
      </c>
      <c r="S8" s="19">
        <f t="shared" si="0"/>
        <v>2400000</v>
      </c>
      <c r="T8" s="176"/>
      <c r="U8" s="176"/>
    </row>
    <row r="9" spans="1:21" x14ac:dyDescent="0.25">
      <c r="A9" s="138" t="s">
        <v>44</v>
      </c>
      <c r="B9" s="138"/>
      <c r="C9" s="138"/>
      <c r="D9" s="138"/>
      <c r="E9" s="138"/>
      <c r="F9" s="138"/>
      <c r="G9" s="32"/>
      <c r="H9" s="32"/>
      <c r="I9" s="62">
        <f>SUM(I7:I8)</f>
        <v>1035000</v>
      </c>
      <c r="J9" s="64"/>
      <c r="K9" s="64"/>
      <c r="L9" s="62">
        <f>SUM(L7:L8)</f>
        <v>517500</v>
      </c>
      <c r="N9" s="178"/>
      <c r="O9" s="179"/>
      <c r="P9" s="18">
        <v>44060</v>
      </c>
      <c r="Q9" s="19">
        <v>8000000</v>
      </c>
      <c r="R9" s="54">
        <v>0.12</v>
      </c>
      <c r="S9" s="19">
        <f t="shared" si="0"/>
        <v>960000</v>
      </c>
      <c r="T9" s="176"/>
      <c r="U9" s="176"/>
    </row>
    <row r="10" spans="1:21" x14ac:dyDescent="0.25">
      <c r="N10" s="178"/>
      <c r="O10" s="179"/>
      <c r="P10" s="18">
        <v>44068</v>
      </c>
      <c r="Q10" s="19">
        <v>10000000</v>
      </c>
      <c r="R10" s="54">
        <v>0.12</v>
      </c>
      <c r="S10" s="19">
        <f t="shared" si="0"/>
        <v>1200000</v>
      </c>
      <c r="T10" s="176"/>
      <c r="U10" s="176"/>
    </row>
    <row r="11" spans="1:21" x14ac:dyDescent="0.25">
      <c r="N11" s="178"/>
      <c r="O11" s="179"/>
      <c r="P11" s="86">
        <v>44077</v>
      </c>
      <c r="Q11" s="83">
        <v>2000000</v>
      </c>
      <c r="R11" s="87">
        <v>0.12</v>
      </c>
      <c r="S11" s="83">
        <f t="shared" si="0"/>
        <v>240000</v>
      </c>
      <c r="T11" s="176"/>
      <c r="U11" s="176"/>
    </row>
    <row r="12" spans="1:21" x14ac:dyDescent="0.25">
      <c r="N12" s="178"/>
      <c r="O12" s="179"/>
      <c r="P12" s="88">
        <v>44085</v>
      </c>
      <c r="Q12" s="89">
        <v>3000000</v>
      </c>
      <c r="R12" s="84">
        <v>0.12</v>
      </c>
      <c r="S12" s="89">
        <f t="shared" si="0"/>
        <v>360000</v>
      </c>
      <c r="T12" s="177"/>
      <c r="U12" s="177"/>
    </row>
    <row r="13" spans="1:21" ht="45" x14ac:dyDescent="0.25">
      <c r="N13" s="178"/>
      <c r="O13" s="179"/>
      <c r="P13" s="51" t="s">
        <v>36</v>
      </c>
      <c r="Q13" s="52">
        <f>SUM(Q5:Q12)</f>
        <v>88000000</v>
      </c>
      <c r="R13" s="53" t="s">
        <v>37</v>
      </c>
      <c r="S13" s="27">
        <f>SUM(S5:S12)</f>
        <v>10560000</v>
      </c>
      <c r="T13" s="28"/>
      <c r="U13" s="28"/>
    </row>
    <row r="14" spans="1:21" x14ac:dyDescent="0.25">
      <c r="N14" s="169" t="s">
        <v>38</v>
      </c>
      <c r="O14" s="172" t="s">
        <v>30</v>
      </c>
      <c r="P14" s="48" t="s">
        <v>39</v>
      </c>
      <c r="Q14" s="16">
        <v>100000000</v>
      </c>
      <c r="R14" s="17">
        <v>0.12</v>
      </c>
      <c r="S14" s="16">
        <f>Q14*12%</f>
        <v>12000000</v>
      </c>
      <c r="T14" s="175">
        <f>300000000-Q14-Q15-Q16</f>
        <v>115000000</v>
      </c>
      <c r="U14" s="175">
        <f>T14*12%</f>
        <v>13800000</v>
      </c>
    </row>
    <row r="15" spans="1:21" x14ac:dyDescent="0.25">
      <c r="N15" s="170"/>
      <c r="O15" s="173"/>
      <c r="P15" s="49">
        <v>44064</v>
      </c>
      <c r="Q15" s="19">
        <v>80000000</v>
      </c>
      <c r="R15" s="54">
        <v>0.12</v>
      </c>
      <c r="S15" s="19">
        <f>Q15*12%</f>
        <v>9600000</v>
      </c>
      <c r="T15" s="176"/>
      <c r="U15" s="176"/>
    </row>
    <row r="16" spans="1:21" x14ac:dyDescent="0.25">
      <c r="N16" s="170"/>
      <c r="O16" s="173"/>
      <c r="P16" s="82">
        <v>44097</v>
      </c>
      <c r="Q16" s="83">
        <v>5000000</v>
      </c>
      <c r="R16" s="84">
        <v>0.12</v>
      </c>
      <c r="S16" s="85">
        <f>Q16*12%</f>
        <v>600000</v>
      </c>
      <c r="T16" s="177"/>
      <c r="U16" s="177"/>
    </row>
    <row r="17" spans="14:21" ht="30" x14ac:dyDescent="0.25">
      <c r="N17" s="171"/>
      <c r="O17" s="174"/>
      <c r="P17" s="50" t="s">
        <v>40</v>
      </c>
      <c r="Q17" s="25">
        <f>SUM(Q14:Q16)</f>
        <v>185000000</v>
      </c>
      <c r="R17" s="26" t="s">
        <v>37</v>
      </c>
      <c r="S17" s="74">
        <f>SUM(S14:S16)</f>
        <v>22200000</v>
      </c>
      <c r="T17" s="66"/>
      <c r="U17" s="66"/>
    </row>
    <row r="18" spans="14:21" ht="15" customHeight="1" x14ac:dyDescent="0.25">
      <c r="N18" s="178" t="s">
        <v>55</v>
      </c>
      <c r="O18" s="178" t="s">
        <v>30</v>
      </c>
      <c r="P18" s="75">
        <v>44125</v>
      </c>
      <c r="Q18" s="76">
        <v>59124000</v>
      </c>
      <c r="R18" s="77">
        <v>0.09</v>
      </c>
      <c r="S18" s="78">
        <f>Q18*R18</f>
        <v>5321160</v>
      </c>
      <c r="T18" s="180">
        <f>107462600-Q18-Q19</f>
        <v>18338600</v>
      </c>
      <c r="U18" s="182">
        <f>T18*12%</f>
        <v>2200632</v>
      </c>
    </row>
    <row r="19" spans="14:21" x14ac:dyDescent="0.25">
      <c r="N19" s="178"/>
      <c r="O19" s="178"/>
      <c r="P19" s="75">
        <v>44132</v>
      </c>
      <c r="Q19" s="79">
        <v>30000000</v>
      </c>
      <c r="R19" s="80">
        <v>0.09</v>
      </c>
      <c r="S19" s="81">
        <f>Q19*R19</f>
        <v>2700000</v>
      </c>
      <c r="T19" s="181"/>
      <c r="U19" s="183"/>
    </row>
    <row r="20" spans="14:21" ht="45" x14ac:dyDescent="0.25">
      <c r="N20" s="178"/>
      <c r="O20" s="178"/>
      <c r="P20" s="50" t="s">
        <v>53</v>
      </c>
      <c r="Q20" s="25">
        <f>Q18+Q19</f>
        <v>89124000</v>
      </c>
      <c r="R20" s="26" t="s">
        <v>37</v>
      </c>
      <c r="S20" s="90">
        <f>SUM(S18:S19)</f>
        <v>8021160</v>
      </c>
      <c r="T20" s="67"/>
      <c r="U20" s="67"/>
    </row>
    <row r="21" spans="14:21" x14ac:dyDescent="0.25">
      <c r="N21" s="167" t="s">
        <v>41</v>
      </c>
      <c r="O21" s="168"/>
      <c r="P21" s="29"/>
      <c r="Q21" s="29"/>
      <c r="R21" s="14"/>
      <c r="S21" s="30">
        <f>S13+S17+S20</f>
        <v>40781160</v>
      </c>
      <c r="T21" s="30">
        <f>SUM(T5:T20)</f>
        <v>245338600</v>
      </c>
      <c r="U21" s="30">
        <f>SUM(U5:U20)</f>
        <v>29440632</v>
      </c>
    </row>
    <row r="23" spans="14:21" x14ac:dyDescent="0.25">
      <c r="S23" s="65"/>
    </row>
    <row r="24" spans="14:21" x14ac:dyDescent="0.25">
      <c r="Q24" s="65" t="s">
        <v>59</v>
      </c>
      <c r="S24" s="116">
        <v>31560000</v>
      </c>
    </row>
    <row r="25" spans="14:21" x14ac:dyDescent="0.25">
      <c r="Q25" s="65" t="s">
        <v>60</v>
      </c>
      <c r="S25" s="116">
        <v>1200000</v>
      </c>
    </row>
    <row r="26" spans="14:21" x14ac:dyDescent="0.25">
      <c r="Q26" s="65" t="s">
        <v>61</v>
      </c>
      <c r="S26" s="116">
        <v>8021160</v>
      </c>
    </row>
  </sheetData>
  <mergeCells count="36">
    <mergeCell ref="A1:E1"/>
    <mergeCell ref="A3:L3"/>
    <mergeCell ref="A4:A6"/>
    <mergeCell ref="B4:B6"/>
    <mergeCell ref="C4:C6"/>
    <mergeCell ref="D4:E4"/>
    <mergeCell ref="F4:L4"/>
    <mergeCell ref="D5:D6"/>
    <mergeCell ref="E5:E6"/>
    <mergeCell ref="F5:F6"/>
    <mergeCell ref="U5:U12"/>
    <mergeCell ref="A9:F9"/>
    <mergeCell ref="N14:N17"/>
    <mergeCell ref="O14:O17"/>
    <mergeCell ref="T14:T16"/>
    <mergeCell ref="U14:U16"/>
    <mergeCell ref="G5:G6"/>
    <mergeCell ref="H5:H6"/>
    <mergeCell ref="I5:I6"/>
    <mergeCell ref="J5:K5"/>
    <mergeCell ref="L5:L6"/>
    <mergeCell ref="A7:A8"/>
    <mergeCell ref="B7:B8"/>
    <mergeCell ref="C7:C8"/>
    <mergeCell ref="D7:D8"/>
    <mergeCell ref="E7:E8"/>
    <mergeCell ref="P4:Q4"/>
    <mergeCell ref="R4:S4"/>
    <mergeCell ref="N5:N13"/>
    <mergeCell ref="O5:O13"/>
    <mergeCell ref="T5:T12"/>
    <mergeCell ref="T18:T19"/>
    <mergeCell ref="U18:U19"/>
    <mergeCell ref="N21:O21"/>
    <mergeCell ref="N18:N20"/>
    <mergeCell ref="O18:O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workbookViewId="0">
      <selection sqref="A1:I2"/>
    </sheetView>
  </sheetViews>
  <sheetFormatPr defaultRowHeight="15" x14ac:dyDescent="0.25"/>
  <cols>
    <col min="2" max="2" width="10.28515625" bestFit="1" customWidth="1"/>
    <col min="8" max="8" width="13.140625" bestFit="1" customWidth="1"/>
    <col min="9" max="9" width="13.42578125" bestFit="1" customWidth="1"/>
    <col min="12" max="12" width="16.140625" bestFit="1" customWidth="1"/>
    <col min="16" max="16" width="11.140625" bestFit="1" customWidth="1"/>
    <col min="17" max="17" width="15.7109375" bestFit="1" customWidth="1"/>
    <col min="19" max="19" width="14.5703125" bestFit="1" customWidth="1"/>
    <col min="20" max="20" width="21.5703125" bestFit="1" customWidth="1"/>
    <col min="21" max="21" width="15" bestFit="1" customWidth="1"/>
  </cols>
  <sheetData>
    <row r="1" spans="1:21" ht="15.75" x14ac:dyDescent="0.25">
      <c r="A1" s="161" t="s">
        <v>0</v>
      </c>
      <c r="B1" s="161"/>
      <c r="C1" s="161"/>
      <c r="D1" s="161"/>
      <c r="E1" s="161"/>
      <c r="F1" s="1"/>
      <c r="G1" s="1"/>
      <c r="H1" s="1"/>
      <c r="I1" s="1"/>
      <c r="J1" s="2"/>
      <c r="K1" s="2"/>
      <c r="L1" s="2"/>
    </row>
    <row r="2" spans="1:21" ht="15.75" x14ac:dyDescent="0.25">
      <c r="A2" s="3" t="s">
        <v>1</v>
      </c>
      <c r="B2" s="3"/>
      <c r="C2" s="3"/>
      <c r="D2" s="3"/>
      <c r="E2" s="3"/>
      <c r="F2" s="1"/>
      <c r="G2" s="1"/>
      <c r="H2" s="1"/>
      <c r="I2" s="1"/>
      <c r="J2" s="2"/>
      <c r="K2" s="2"/>
      <c r="L2" s="2"/>
    </row>
    <row r="3" spans="1:21" ht="15.75" x14ac:dyDescent="0.25">
      <c r="A3" s="154" t="s">
        <v>64</v>
      </c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</row>
    <row r="4" spans="1:21" x14ac:dyDescent="0.25">
      <c r="A4" s="162" t="s">
        <v>3</v>
      </c>
      <c r="B4" s="163" t="s">
        <v>4</v>
      </c>
      <c r="C4" s="162" t="s">
        <v>5</v>
      </c>
      <c r="D4" s="162" t="s">
        <v>6</v>
      </c>
      <c r="E4" s="162"/>
      <c r="F4" s="164" t="s">
        <v>7</v>
      </c>
      <c r="G4" s="164"/>
      <c r="H4" s="164"/>
      <c r="I4" s="164"/>
      <c r="J4" s="164"/>
      <c r="K4" s="164"/>
      <c r="L4" s="164"/>
    </row>
    <row r="5" spans="1:21" x14ac:dyDescent="0.25">
      <c r="A5" s="162"/>
      <c r="B5" s="163"/>
      <c r="C5" s="162"/>
      <c r="D5" s="162" t="s">
        <v>8</v>
      </c>
      <c r="E5" s="162" t="s">
        <v>9</v>
      </c>
      <c r="F5" s="162" t="s">
        <v>10</v>
      </c>
      <c r="G5" s="162" t="s">
        <v>11</v>
      </c>
      <c r="H5" s="165" t="s">
        <v>12</v>
      </c>
      <c r="I5" s="165" t="s">
        <v>13</v>
      </c>
      <c r="J5" s="166" t="s">
        <v>14</v>
      </c>
      <c r="K5" s="166"/>
      <c r="L5" s="165" t="s">
        <v>15</v>
      </c>
    </row>
    <row r="6" spans="1:21" x14ac:dyDescent="0.25">
      <c r="A6" s="162"/>
      <c r="B6" s="163"/>
      <c r="C6" s="162"/>
      <c r="D6" s="162"/>
      <c r="E6" s="162"/>
      <c r="F6" s="162"/>
      <c r="G6" s="162"/>
      <c r="H6" s="165"/>
      <c r="I6" s="165"/>
      <c r="J6" s="60" t="s">
        <v>16</v>
      </c>
      <c r="K6" s="6" t="s">
        <v>17</v>
      </c>
      <c r="L6" s="165"/>
    </row>
    <row r="7" spans="1:21" x14ac:dyDescent="0.25">
      <c r="A7" s="200">
        <v>1249</v>
      </c>
      <c r="B7" s="202">
        <v>44155</v>
      </c>
      <c r="C7" s="200" t="s">
        <v>18</v>
      </c>
      <c r="D7" s="200" t="s">
        <v>18</v>
      </c>
      <c r="E7" s="200"/>
      <c r="F7" s="91" t="s">
        <v>56</v>
      </c>
      <c r="G7" s="91">
        <v>24</v>
      </c>
      <c r="H7" s="92">
        <v>235000</v>
      </c>
      <c r="I7" s="92">
        <f t="shared" ref="I7:I8" si="0">G7*H7</f>
        <v>5640000</v>
      </c>
      <c r="J7" s="92"/>
      <c r="K7" s="93">
        <v>0.41</v>
      </c>
      <c r="L7" s="92">
        <f t="shared" ref="L7:L8" si="1">I7*(1-K7)</f>
        <v>3327600.0000000005</v>
      </c>
    </row>
    <row r="8" spans="1:21" x14ac:dyDescent="0.25">
      <c r="A8" s="201"/>
      <c r="B8" s="203"/>
      <c r="C8" s="201"/>
      <c r="D8" s="201"/>
      <c r="E8" s="201"/>
      <c r="F8" s="91" t="s">
        <v>22</v>
      </c>
      <c r="G8" s="91">
        <v>8</v>
      </c>
      <c r="H8" s="92">
        <v>465000</v>
      </c>
      <c r="I8" s="92">
        <f t="shared" si="0"/>
        <v>3720000</v>
      </c>
      <c r="J8" s="92"/>
      <c r="K8" s="93">
        <v>0.41</v>
      </c>
      <c r="L8" s="92">
        <f t="shared" si="1"/>
        <v>2194800.0000000005</v>
      </c>
    </row>
    <row r="9" spans="1:21" x14ac:dyDescent="0.25">
      <c r="A9" s="138" t="s">
        <v>44</v>
      </c>
      <c r="B9" s="138"/>
      <c r="C9" s="138"/>
      <c r="D9" s="138"/>
      <c r="E9" s="138"/>
      <c r="F9" s="138"/>
      <c r="G9" s="32"/>
      <c r="H9" s="32"/>
      <c r="I9" s="62">
        <f>SUM(I7:I8)</f>
        <v>9360000</v>
      </c>
      <c r="J9" s="64"/>
      <c r="K9" s="64"/>
      <c r="L9" s="62">
        <f>SUM(L7:L8)</f>
        <v>5522400.0000000009</v>
      </c>
      <c r="N9" s="59"/>
      <c r="O9" s="59" t="s">
        <v>23</v>
      </c>
      <c r="P9" s="179" t="s">
        <v>24</v>
      </c>
      <c r="Q9" s="179"/>
      <c r="R9" s="167" t="s">
        <v>25</v>
      </c>
      <c r="S9" s="168"/>
      <c r="T9" s="94" t="s">
        <v>26</v>
      </c>
      <c r="U9" s="94" t="s">
        <v>27</v>
      </c>
    </row>
    <row r="10" spans="1:21" x14ac:dyDescent="0.25">
      <c r="N10" s="187" t="s">
        <v>57</v>
      </c>
      <c r="O10" s="187" t="s">
        <v>30</v>
      </c>
      <c r="P10" s="15">
        <v>44040</v>
      </c>
      <c r="Q10" s="16">
        <v>5000000</v>
      </c>
      <c r="R10" s="17">
        <v>0.12</v>
      </c>
      <c r="S10" s="16">
        <f>Q10*12%</f>
        <v>600000</v>
      </c>
      <c r="T10" s="184">
        <f>200000000-Q10-Q11-Q12-Q13-Q14-Q15-Q16-Q17-Q18-Q19</f>
        <v>65000000</v>
      </c>
      <c r="U10" s="184">
        <f>T10*12%</f>
        <v>7800000</v>
      </c>
    </row>
    <row r="11" spans="1:21" x14ac:dyDescent="0.25">
      <c r="N11" s="187"/>
      <c r="O11" s="187"/>
      <c r="P11" s="18">
        <v>44040</v>
      </c>
      <c r="Q11" s="19">
        <v>10000000</v>
      </c>
      <c r="R11" s="54">
        <v>0.12</v>
      </c>
      <c r="S11" s="19">
        <f t="shared" ref="S11:S19" si="2">Q11*12%</f>
        <v>1200000</v>
      </c>
      <c r="T11" s="185"/>
      <c r="U11" s="185"/>
    </row>
    <row r="12" spans="1:21" x14ac:dyDescent="0.25">
      <c r="N12" s="187"/>
      <c r="O12" s="187"/>
      <c r="P12" s="18">
        <v>44049</v>
      </c>
      <c r="Q12" s="19">
        <v>30000000</v>
      </c>
      <c r="R12" s="54">
        <v>0.12</v>
      </c>
      <c r="S12" s="19">
        <f t="shared" si="2"/>
        <v>3600000</v>
      </c>
      <c r="T12" s="185"/>
      <c r="U12" s="185"/>
    </row>
    <row r="13" spans="1:21" x14ac:dyDescent="0.25">
      <c r="N13" s="187"/>
      <c r="O13" s="187"/>
      <c r="P13" s="18">
        <v>44054</v>
      </c>
      <c r="Q13" s="19">
        <v>20000000</v>
      </c>
      <c r="R13" s="54">
        <v>0.12</v>
      </c>
      <c r="S13" s="19">
        <f t="shared" si="2"/>
        <v>2400000</v>
      </c>
      <c r="T13" s="185"/>
      <c r="U13" s="185"/>
    </row>
    <row r="14" spans="1:21" x14ac:dyDescent="0.25">
      <c r="N14" s="187"/>
      <c r="O14" s="187"/>
      <c r="P14" s="18">
        <v>44060</v>
      </c>
      <c r="Q14" s="19">
        <v>8000000</v>
      </c>
      <c r="R14" s="54">
        <v>0.12</v>
      </c>
      <c r="S14" s="19">
        <f t="shared" si="2"/>
        <v>960000</v>
      </c>
      <c r="T14" s="185"/>
      <c r="U14" s="185"/>
    </row>
    <row r="15" spans="1:21" x14ac:dyDescent="0.25">
      <c r="N15" s="187"/>
      <c r="O15" s="187"/>
      <c r="P15" s="18">
        <v>44068</v>
      </c>
      <c r="Q15" s="19">
        <v>10000000</v>
      </c>
      <c r="R15" s="54">
        <v>0.12</v>
      </c>
      <c r="S15" s="19">
        <f t="shared" si="2"/>
        <v>1200000</v>
      </c>
      <c r="T15" s="185"/>
      <c r="U15" s="185"/>
    </row>
    <row r="16" spans="1:21" x14ac:dyDescent="0.25">
      <c r="N16" s="187"/>
      <c r="O16" s="187"/>
      <c r="P16" s="86">
        <v>44077</v>
      </c>
      <c r="Q16" s="83">
        <v>2000000</v>
      </c>
      <c r="R16" s="87">
        <v>0.12</v>
      </c>
      <c r="S16" s="83">
        <f t="shared" si="2"/>
        <v>240000</v>
      </c>
      <c r="T16" s="185"/>
      <c r="U16" s="185"/>
    </row>
    <row r="17" spans="9:21" x14ac:dyDescent="0.25">
      <c r="N17" s="187"/>
      <c r="O17" s="187"/>
      <c r="P17" s="88">
        <v>44085</v>
      </c>
      <c r="Q17" s="89">
        <v>3000000</v>
      </c>
      <c r="R17" s="84">
        <v>0.12</v>
      </c>
      <c r="S17" s="89">
        <f t="shared" si="2"/>
        <v>360000</v>
      </c>
      <c r="T17" s="186"/>
      <c r="U17" s="186"/>
    </row>
    <row r="18" spans="9:21" x14ac:dyDescent="0.25">
      <c r="N18" s="187"/>
      <c r="O18" s="187"/>
      <c r="P18" s="96">
        <v>44137</v>
      </c>
      <c r="Q18" s="97">
        <v>7000000</v>
      </c>
      <c r="R18" s="119">
        <v>0.12</v>
      </c>
      <c r="S18" s="120">
        <f t="shared" si="2"/>
        <v>840000</v>
      </c>
      <c r="T18" s="197" t="s">
        <v>63</v>
      </c>
      <c r="U18" s="95"/>
    </row>
    <row r="19" spans="9:21" x14ac:dyDescent="0.25">
      <c r="N19" s="187"/>
      <c r="O19" s="187"/>
      <c r="P19" s="96"/>
      <c r="Q19" s="97">
        <v>40000000</v>
      </c>
      <c r="R19" s="119">
        <v>0.12</v>
      </c>
      <c r="S19" s="120">
        <f t="shared" si="2"/>
        <v>4800000</v>
      </c>
      <c r="T19" s="198"/>
      <c r="U19" s="95"/>
    </row>
    <row r="20" spans="9:21" ht="45" x14ac:dyDescent="0.25">
      <c r="N20" s="187"/>
      <c r="O20" s="187"/>
      <c r="P20" s="51" t="s">
        <v>36</v>
      </c>
      <c r="Q20" s="52">
        <f>SUM(Q10:Q19)</f>
        <v>135000000</v>
      </c>
      <c r="R20" s="53" t="s">
        <v>37</v>
      </c>
      <c r="S20" s="27">
        <f>SUM(S10:S19)</f>
        <v>16200000</v>
      </c>
      <c r="T20" s="199"/>
      <c r="U20" s="28"/>
    </row>
    <row r="21" spans="9:21" x14ac:dyDescent="0.25">
      <c r="N21" s="194" t="s">
        <v>38</v>
      </c>
      <c r="O21" s="194" t="s">
        <v>30</v>
      </c>
      <c r="P21" s="48" t="s">
        <v>39</v>
      </c>
      <c r="Q21" s="16">
        <v>100000000</v>
      </c>
      <c r="R21" s="17">
        <v>0.12</v>
      </c>
      <c r="S21" s="16">
        <f>Q21*12%</f>
        <v>12000000</v>
      </c>
      <c r="T21" s="184">
        <f>300000000-Q21-Q22-Q23</f>
        <v>115000000</v>
      </c>
      <c r="U21" s="184">
        <f>T21*12%</f>
        <v>13800000</v>
      </c>
    </row>
    <row r="22" spans="9:21" x14ac:dyDescent="0.25">
      <c r="N22" s="195"/>
      <c r="O22" s="195"/>
      <c r="P22" s="49">
        <v>44064</v>
      </c>
      <c r="Q22" s="19">
        <v>80000000</v>
      </c>
      <c r="R22" s="54">
        <v>0.12</v>
      </c>
      <c r="S22" s="19">
        <f>Q22*12%</f>
        <v>9600000</v>
      </c>
      <c r="T22" s="185"/>
      <c r="U22" s="185"/>
    </row>
    <row r="23" spans="9:21" x14ac:dyDescent="0.25">
      <c r="N23" s="195"/>
      <c r="O23" s="195"/>
      <c r="P23" s="82">
        <v>44097</v>
      </c>
      <c r="Q23" s="83">
        <v>5000000</v>
      </c>
      <c r="R23" s="84">
        <v>0.12</v>
      </c>
      <c r="S23" s="85">
        <f>Q23*12%</f>
        <v>600000</v>
      </c>
      <c r="T23" s="186"/>
      <c r="U23" s="186"/>
    </row>
    <row r="24" spans="9:21" ht="30" x14ac:dyDescent="0.25">
      <c r="N24" s="196"/>
      <c r="O24" s="196"/>
      <c r="P24" s="50" t="s">
        <v>40</v>
      </c>
      <c r="Q24" s="25">
        <f>SUM(Q21:Q23)</f>
        <v>185000000</v>
      </c>
      <c r="R24" s="26" t="s">
        <v>37</v>
      </c>
      <c r="S24" s="74">
        <f>SUM(S21:S23)</f>
        <v>22200000</v>
      </c>
      <c r="T24" s="66"/>
      <c r="U24" s="66"/>
    </row>
    <row r="25" spans="9:21" x14ac:dyDescent="0.25">
      <c r="N25" s="187" t="s">
        <v>54</v>
      </c>
      <c r="O25" s="187" t="s">
        <v>30</v>
      </c>
      <c r="P25" s="98">
        <v>44125</v>
      </c>
      <c r="Q25" s="101">
        <v>59124000</v>
      </c>
      <c r="R25" s="102">
        <v>0.09</v>
      </c>
      <c r="S25" s="99">
        <f>Q25*R25</f>
        <v>5321160</v>
      </c>
      <c r="T25" s="188">
        <f>107462600-Q25-Q26-Q27</f>
        <v>8338600</v>
      </c>
      <c r="U25" s="191">
        <f>T25*9%</f>
        <v>750474</v>
      </c>
    </row>
    <row r="26" spans="9:21" x14ac:dyDescent="0.25">
      <c r="N26" s="187"/>
      <c r="O26" s="187"/>
      <c r="P26" s="98">
        <v>44132</v>
      </c>
      <c r="Q26" s="99">
        <v>30000000</v>
      </c>
      <c r="R26" s="103">
        <v>0.09</v>
      </c>
      <c r="S26" s="100">
        <f>Q26*R26</f>
        <v>2700000</v>
      </c>
      <c r="T26" s="189"/>
      <c r="U26" s="192"/>
    </row>
    <row r="27" spans="9:21" x14ac:dyDescent="0.25">
      <c r="I27" s="65"/>
      <c r="N27" s="187"/>
      <c r="O27" s="187"/>
      <c r="P27" s="104">
        <v>44160</v>
      </c>
      <c r="Q27" s="105">
        <v>10000000</v>
      </c>
      <c r="R27" s="106">
        <v>0.09</v>
      </c>
      <c r="S27" s="107">
        <f>Q27*R27</f>
        <v>900000</v>
      </c>
      <c r="T27" s="190"/>
      <c r="U27" s="193"/>
    </row>
    <row r="28" spans="9:21" ht="45" x14ac:dyDescent="0.25">
      <c r="N28" s="187"/>
      <c r="O28" s="187"/>
      <c r="P28" s="50" t="s">
        <v>53</v>
      </c>
      <c r="Q28" s="25">
        <f>Q25+Q26+Q27</f>
        <v>99124000</v>
      </c>
      <c r="R28" s="26" t="s">
        <v>37</v>
      </c>
      <c r="S28" s="90">
        <f>SUM(S25:S27)</f>
        <v>8921160</v>
      </c>
      <c r="T28" s="67"/>
      <c r="U28" s="67"/>
    </row>
    <row r="29" spans="9:21" ht="73.5" customHeight="1" x14ac:dyDescent="0.25">
      <c r="N29" s="118" t="s">
        <v>79</v>
      </c>
      <c r="O29" s="118" t="s">
        <v>30</v>
      </c>
      <c r="P29" s="109" t="s">
        <v>58</v>
      </c>
      <c r="Q29" s="110">
        <f>200000000-31094000</f>
        <v>168906000</v>
      </c>
      <c r="R29" s="112">
        <v>0.12</v>
      </c>
      <c r="S29" s="111">
        <f>Q29*R29</f>
        <v>20268720</v>
      </c>
      <c r="T29" s="113">
        <v>0</v>
      </c>
      <c r="U29" s="114">
        <v>0</v>
      </c>
    </row>
    <row r="30" spans="9:21" x14ac:dyDescent="0.25">
      <c r="N30" s="167" t="s">
        <v>41</v>
      </c>
      <c r="O30" s="168"/>
      <c r="P30" s="29"/>
      <c r="Q30" s="29"/>
      <c r="R30" s="14"/>
      <c r="S30" s="30">
        <f>S20+S24+S28+S29</f>
        <v>67589880</v>
      </c>
      <c r="T30" s="115">
        <f>SUM(T10:T28)</f>
        <v>188338600</v>
      </c>
      <c r="U30" s="108">
        <f>SUM(U10:U29)</f>
        <v>22350474</v>
      </c>
    </row>
    <row r="32" spans="9:21" x14ac:dyDescent="0.25">
      <c r="Q32" t="s">
        <v>59</v>
      </c>
      <c r="S32" s="65">
        <f>SUM(S10:S15)+SUM(S21:S22)</f>
        <v>31560000</v>
      </c>
    </row>
    <row r="33" spans="17:19" x14ac:dyDescent="0.25">
      <c r="Q33" t="s">
        <v>60</v>
      </c>
      <c r="S33" s="65">
        <f>S16+S17+S23</f>
        <v>1200000</v>
      </c>
    </row>
    <row r="34" spans="17:19" x14ac:dyDescent="0.25">
      <c r="Q34" t="s">
        <v>61</v>
      </c>
      <c r="S34" s="65">
        <f>S25+S26</f>
        <v>8021160</v>
      </c>
    </row>
    <row r="35" spans="17:19" x14ac:dyDescent="0.25">
      <c r="Q35" t="s">
        <v>62</v>
      </c>
      <c r="S35" s="65">
        <f>S27+S29+S18+S19</f>
        <v>26808720</v>
      </c>
    </row>
  </sheetData>
  <mergeCells count="37">
    <mergeCell ref="A9:F9"/>
    <mergeCell ref="P9:Q9"/>
    <mergeCell ref="R9:S9"/>
    <mergeCell ref="T10:T17"/>
    <mergeCell ref="A7:A8"/>
    <mergeCell ref="B7:B8"/>
    <mergeCell ref="C7:C8"/>
    <mergeCell ref="D7:D8"/>
    <mergeCell ref="E7:E8"/>
    <mergeCell ref="G5:G6"/>
    <mergeCell ref="H5:H6"/>
    <mergeCell ref="I5:I6"/>
    <mergeCell ref="J5:K5"/>
    <mergeCell ref="T18:T20"/>
    <mergeCell ref="L5:L6"/>
    <mergeCell ref="N30:O30"/>
    <mergeCell ref="A1:E1"/>
    <mergeCell ref="A3:L3"/>
    <mergeCell ref="A4:A6"/>
    <mergeCell ref="B4:B6"/>
    <mergeCell ref="C4:C6"/>
    <mergeCell ref="D4:E4"/>
    <mergeCell ref="F4:L4"/>
    <mergeCell ref="D5:D6"/>
    <mergeCell ref="E5:E6"/>
    <mergeCell ref="N21:N24"/>
    <mergeCell ref="O21:O24"/>
    <mergeCell ref="N10:N20"/>
    <mergeCell ref="O10:O20"/>
    <mergeCell ref="F5:F6"/>
    <mergeCell ref="U10:U17"/>
    <mergeCell ref="T21:T23"/>
    <mergeCell ref="U21:U23"/>
    <mergeCell ref="N25:N28"/>
    <mergeCell ref="O25:O28"/>
    <mergeCell ref="T25:T27"/>
    <mergeCell ref="U25:U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J5" sqref="J5:L10"/>
    </sheetView>
  </sheetViews>
  <sheetFormatPr defaultRowHeight="15" x14ac:dyDescent="0.25"/>
  <cols>
    <col min="3" max="3" width="11.140625" bestFit="1" customWidth="1"/>
    <col min="4" max="4" width="15.7109375" bestFit="1" customWidth="1"/>
    <col min="6" max="6" width="14.5703125" bestFit="1" customWidth="1"/>
    <col min="7" max="7" width="19.5703125" customWidth="1"/>
    <col min="8" max="8" width="15" bestFit="1" customWidth="1"/>
    <col min="10" max="10" width="52.85546875" bestFit="1" customWidth="1"/>
    <col min="11" max="12" width="12.42578125" bestFit="1" customWidth="1"/>
  </cols>
  <sheetData>
    <row r="1" spans="1:12" ht="15.75" x14ac:dyDescent="0.25">
      <c r="A1" s="161" t="s">
        <v>0</v>
      </c>
      <c r="B1" s="161"/>
      <c r="C1" s="161"/>
      <c r="D1" s="161"/>
      <c r="E1" s="161"/>
      <c r="F1" s="1"/>
      <c r="G1" s="1"/>
      <c r="H1" s="1"/>
      <c r="I1" s="1"/>
    </row>
    <row r="2" spans="1:12" ht="15.75" x14ac:dyDescent="0.25">
      <c r="A2" s="3" t="s">
        <v>1</v>
      </c>
      <c r="B2" s="3"/>
      <c r="C2" s="3"/>
      <c r="D2" s="3"/>
      <c r="E2" s="3"/>
      <c r="F2" s="1"/>
      <c r="G2" s="1"/>
      <c r="H2" s="1"/>
      <c r="I2" s="1"/>
    </row>
    <row r="4" spans="1:12" ht="15.75" thickBot="1" x14ac:dyDescent="0.3"/>
    <row r="5" spans="1:12" ht="16.5" thickBot="1" x14ac:dyDescent="0.3">
      <c r="A5" s="117"/>
      <c r="B5" s="117" t="s">
        <v>23</v>
      </c>
      <c r="C5" s="179" t="s">
        <v>86</v>
      </c>
      <c r="D5" s="179"/>
      <c r="E5" s="167" t="s">
        <v>87</v>
      </c>
      <c r="F5" s="168"/>
      <c r="G5" s="94" t="s">
        <v>26</v>
      </c>
      <c r="H5" s="94" t="s">
        <v>27</v>
      </c>
      <c r="J5" s="208" t="s">
        <v>90</v>
      </c>
      <c r="K5" s="209">
        <v>200000000</v>
      </c>
    </row>
    <row r="6" spans="1:12" ht="16.5" thickBot="1" x14ac:dyDescent="0.3">
      <c r="A6" s="187" t="s">
        <v>57</v>
      </c>
      <c r="B6" s="187" t="s">
        <v>30</v>
      </c>
      <c r="C6" s="15">
        <v>44040</v>
      </c>
      <c r="D6" s="16">
        <v>5000000</v>
      </c>
      <c r="E6" s="17">
        <v>0.12</v>
      </c>
      <c r="F6" s="16">
        <f>D6*12%</f>
        <v>600000</v>
      </c>
      <c r="G6" s="184">
        <f>200000000-D6-D7-D8-D9-D10-D11-D12-D13-D14-D15-D16</f>
        <v>58000000</v>
      </c>
      <c r="H6" s="184">
        <f>G6*12%</f>
        <v>6960000</v>
      </c>
      <c r="J6" s="210" t="s">
        <v>91</v>
      </c>
      <c r="K6" s="213">
        <v>15364000</v>
      </c>
      <c r="L6" s="214">
        <f>SUM(K6:K9)</f>
        <v>31094000</v>
      </c>
    </row>
    <row r="7" spans="1:12" ht="16.5" thickBot="1" x14ac:dyDescent="0.3">
      <c r="A7" s="187"/>
      <c r="B7" s="187"/>
      <c r="C7" s="18">
        <v>44040</v>
      </c>
      <c r="D7" s="19">
        <v>10000000</v>
      </c>
      <c r="E7" s="54">
        <v>0.12</v>
      </c>
      <c r="F7" s="19">
        <f t="shared" ref="F7:F16" si="0">D7*12%</f>
        <v>1200000</v>
      </c>
      <c r="G7" s="185"/>
      <c r="H7" s="185"/>
      <c r="J7" s="210" t="s">
        <v>92</v>
      </c>
      <c r="K7" s="213">
        <v>9080000</v>
      </c>
      <c r="L7" s="214"/>
    </row>
    <row r="8" spans="1:12" ht="16.5" thickBot="1" x14ac:dyDescent="0.3">
      <c r="A8" s="187"/>
      <c r="B8" s="187"/>
      <c r="C8" s="18">
        <v>44049</v>
      </c>
      <c r="D8" s="19">
        <v>30000000</v>
      </c>
      <c r="E8" s="54">
        <v>0.12</v>
      </c>
      <c r="F8" s="19">
        <f t="shared" si="0"/>
        <v>3600000</v>
      </c>
      <c r="G8" s="185"/>
      <c r="H8" s="185"/>
      <c r="J8" s="210" t="s">
        <v>93</v>
      </c>
      <c r="K8" s="213">
        <v>2000000</v>
      </c>
      <c r="L8" s="214"/>
    </row>
    <row r="9" spans="1:12" ht="16.5" thickBot="1" x14ac:dyDescent="0.3">
      <c r="A9" s="187"/>
      <c r="B9" s="187"/>
      <c r="C9" s="18">
        <v>44054</v>
      </c>
      <c r="D9" s="19">
        <v>20000000</v>
      </c>
      <c r="E9" s="54">
        <v>0.12</v>
      </c>
      <c r="F9" s="19">
        <f t="shared" si="0"/>
        <v>2400000</v>
      </c>
      <c r="G9" s="185"/>
      <c r="H9" s="185"/>
      <c r="J9" s="210" t="s">
        <v>94</v>
      </c>
      <c r="K9" s="213">
        <v>4650000</v>
      </c>
      <c r="L9" s="214"/>
    </row>
    <row r="10" spans="1:12" ht="16.5" thickBot="1" x14ac:dyDescent="0.3">
      <c r="A10" s="187"/>
      <c r="B10" s="187"/>
      <c r="C10" s="18">
        <v>44060</v>
      </c>
      <c r="D10" s="19">
        <v>8000000</v>
      </c>
      <c r="E10" s="54">
        <v>0.12</v>
      </c>
      <c r="F10" s="19">
        <f t="shared" si="0"/>
        <v>960000</v>
      </c>
      <c r="G10" s="185"/>
      <c r="H10" s="185"/>
      <c r="J10" s="210"/>
      <c r="K10" s="211">
        <v>168906000</v>
      </c>
      <c r="L10" s="212"/>
    </row>
    <row r="11" spans="1:12" x14ac:dyDescent="0.25">
      <c r="A11" s="187"/>
      <c r="B11" s="187"/>
      <c r="C11" s="18">
        <v>44068</v>
      </c>
      <c r="D11" s="19">
        <v>10000000</v>
      </c>
      <c r="E11" s="54">
        <v>0.12</v>
      </c>
      <c r="F11" s="19">
        <f t="shared" si="0"/>
        <v>1200000</v>
      </c>
      <c r="G11" s="185"/>
      <c r="H11" s="185"/>
    </row>
    <row r="12" spans="1:12" x14ac:dyDescent="0.25">
      <c r="A12" s="187"/>
      <c r="B12" s="187"/>
      <c r="C12" s="86">
        <v>44077</v>
      </c>
      <c r="D12" s="83">
        <v>2000000</v>
      </c>
      <c r="E12" s="87">
        <v>0.12</v>
      </c>
      <c r="F12" s="83">
        <f t="shared" si="0"/>
        <v>240000</v>
      </c>
      <c r="G12" s="185"/>
      <c r="H12" s="185"/>
    </row>
    <row r="13" spans="1:12" x14ac:dyDescent="0.25">
      <c r="A13" s="187"/>
      <c r="B13" s="187"/>
      <c r="C13" s="88">
        <v>44085</v>
      </c>
      <c r="D13" s="89">
        <v>3000000</v>
      </c>
      <c r="E13" s="84">
        <v>0.12</v>
      </c>
      <c r="F13" s="89">
        <f t="shared" si="0"/>
        <v>360000</v>
      </c>
      <c r="G13" s="186"/>
      <c r="H13" s="186"/>
    </row>
    <row r="14" spans="1:12" x14ac:dyDescent="0.25">
      <c r="A14" s="187"/>
      <c r="B14" s="187"/>
      <c r="C14" s="96">
        <v>44137</v>
      </c>
      <c r="D14" s="97">
        <v>7000000</v>
      </c>
      <c r="E14" s="119">
        <v>0.12</v>
      </c>
      <c r="F14" s="120">
        <f t="shared" si="0"/>
        <v>840000</v>
      </c>
      <c r="G14" s="197" t="s">
        <v>63</v>
      </c>
      <c r="H14" s="95"/>
    </row>
    <row r="15" spans="1:12" x14ac:dyDescent="0.25">
      <c r="A15" s="187"/>
      <c r="B15" s="187"/>
      <c r="C15" s="96"/>
      <c r="D15" s="97">
        <v>40000000</v>
      </c>
      <c r="E15" s="119">
        <v>0.12</v>
      </c>
      <c r="F15" s="120">
        <f t="shared" si="0"/>
        <v>4800000</v>
      </c>
      <c r="G15" s="198"/>
      <c r="H15" s="95"/>
    </row>
    <row r="16" spans="1:12" x14ac:dyDescent="0.25">
      <c r="A16" s="187"/>
      <c r="B16" s="187"/>
      <c r="C16" s="204">
        <v>44202</v>
      </c>
      <c r="D16" s="205">
        <v>7000000</v>
      </c>
      <c r="E16" s="206">
        <v>0.12</v>
      </c>
      <c r="F16" s="207">
        <f t="shared" si="0"/>
        <v>840000</v>
      </c>
      <c r="G16" s="198"/>
      <c r="H16" s="95"/>
    </row>
    <row r="17" spans="1:8" ht="45" x14ac:dyDescent="0.25">
      <c r="A17" s="187"/>
      <c r="B17" s="187"/>
      <c r="C17" s="51" t="s">
        <v>36</v>
      </c>
      <c r="D17" s="52">
        <f>SUM(D6:D15)</f>
        <v>135000000</v>
      </c>
      <c r="E17" s="53" t="s">
        <v>37</v>
      </c>
      <c r="F17" s="27">
        <f>SUM(F6:F16)</f>
        <v>17040000</v>
      </c>
      <c r="G17" s="199"/>
      <c r="H17" s="28"/>
    </row>
    <row r="18" spans="1:8" x14ac:dyDescent="0.25">
      <c r="A18" s="194" t="s">
        <v>38</v>
      </c>
      <c r="B18" s="194" t="s">
        <v>30</v>
      </c>
      <c r="C18" s="48" t="s">
        <v>39</v>
      </c>
      <c r="D18" s="16">
        <v>100000000</v>
      </c>
      <c r="E18" s="17">
        <v>0.12</v>
      </c>
      <c r="F18" s="16">
        <f>D18*12%</f>
        <v>12000000</v>
      </c>
      <c r="G18" s="184">
        <f>300000000-D18-D19-D20</f>
        <v>115000000</v>
      </c>
      <c r="H18" s="184">
        <f>G18*12%</f>
        <v>13800000</v>
      </c>
    </row>
    <row r="19" spans="1:8" x14ac:dyDescent="0.25">
      <c r="A19" s="195"/>
      <c r="B19" s="195"/>
      <c r="C19" s="49">
        <v>44064</v>
      </c>
      <c r="D19" s="19">
        <v>80000000</v>
      </c>
      <c r="E19" s="54">
        <v>0.12</v>
      </c>
      <c r="F19" s="19">
        <f>D19*12%</f>
        <v>9600000</v>
      </c>
      <c r="G19" s="185"/>
      <c r="H19" s="185"/>
    </row>
    <row r="20" spans="1:8" x14ac:dyDescent="0.25">
      <c r="A20" s="195"/>
      <c r="B20" s="195"/>
      <c r="C20" s="82">
        <v>44097</v>
      </c>
      <c r="D20" s="83">
        <v>5000000</v>
      </c>
      <c r="E20" s="84">
        <v>0.12</v>
      </c>
      <c r="F20" s="85">
        <f>D20*12%</f>
        <v>600000</v>
      </c>
      <c r="G20" s="186"/>
      <c r="H20" s="186"/>
    </row>
    <row r="21" spans="1:8" ht="45" customHeight="1" x14ac:dyDescent="0.25">
      <c r="A21" s="196"/>
      <c r="B21" s="196"/>
      <c r="C21" s="50" t="s">
        <v>40</v>
      </c>
      <c r="D21" s="25">
        <f>SUM(D18:D20)</f>
        <v>185000000</v>
      </c>
      <c r="E21" s="26" t="s">
        <v>37</v>
      </c>
      <c r="F21" s="74">
        <f>SUM(F18:F20)</f>
        <v>22200000</v>
      </c>
      <c r="G21" s="66"/>
      <c r="H21" s="66"/>
    </row>
    <row r="22" spans="1:8" x14ac:dyDescent="0.25">
      <c r="A22" s="187" t="s">
        <v>54</v>
      </c>
      <c r="B22" s="187" t="s">
        <v>30</v>
      </c>
      <c r="C22" s="98">
        <v>44125</v>
      </c>
      <c r="D22" s="101">
        <v>59124000</v>
      </c>
      <c r="E22" s="102">
        <v>0.09</v>
      </c>
      <c r="F22" s="99">
        <f>D22*E22</f>
        <v>5321160</v>
      </c>
      <c r="G22" s="188">
        <f>107462600-D22-D23-D24</f>
        <v>8338600</v>
      </c>
      <c r="H22" s="191">
        <f>G22*9%</f>
        <v>750474</v>
      </c>
    </row>
    <row r="23" spans="1:8" x14ac:dyDescent="0.25">
      <c r="A23" s="187"/>
      <c r="B23" s="187"/>
      <c r="C23" s="98">
        <v>44132</v>
      </c>
      <c r="D23" s="99">
        <v>30000000</v>
      </c>
      <c r="E23" s="103">
        <v>0.09</v>
      </c>
      <c r="F23" s="100">
        <f>D23*E23</f>
        <v>2700000</v>
      </c>
      <c r="G23" s="189"/>
      <c r="H23" s="192"/>
    </row>
    <row r="24" spans="1:8" x14ac:dyDescent="0.25">
      <c r="A24" s="187"/>
      <c r="B24" s="187"/>
      <c r="C24" s="104">
        <v>44160</v>
      </c>
      <c r="D24" s="105">
        <v>10000000</v>
      </c>
      <c r="E24" s="106">
        <v>0.09</v>
      </c>
      <c r="F24" s="107">
        <f>D24*E24</f>
        <v>900000</v>
      </c>
      <c r="G24" s="190"/>
      <c r="H24" s="193"/>
    </row>
    <row r="25" spans="1:8" ht="60" customHeight="1" x14ac:dyDescent="0.25">
      <c r="A25" s="187"/>
      <c r="B25" s="187"/>
      <c r="C25" s="50" t="s">
        <v>53</v>
      </c>
      <c r="D25" s="25">
        <f>D22+D23+D24</f>
        <v>99124000</v>
      </c>
      <c r="E25" s="26" t="s">
        <v>37</v>
      </c>
      <c r="F25" s="90">
        <f>SUM(F22:F24)</f>
        <v>8921160</v>
      </c>
      <c r="G25" s="67"/>
      <c r="H25" s="67"/>
    </row>
    <row r="26" spans="1:8" ht="99.75" x14ac:dyDescent="0.25">
      <c r="A26" s="118" t="s">
        <v>79</v>
      </c>
      <c r="B26" s="118" t="s">
        <v>30</v>
      </c>
      <c r="C26" s="109" t="s">
        <v>58</v>
      </c>
      <c r="D26" s="110">
        <f>200000000-31094000</f>
        <v>168906000</v>
      </c>
      <c r="E26" s="112">
        <v>0.12</v>
      </c>
      <c r="F26" s="111">
        <f>D26*E26</f>
        <v>20268720</v>
      </c>
      <c r="G26" s="113">
        <v>0</v>
      </c>
      <c r="H26" s="114">
        <v>0</v>
      </c>
    </row>
    <row r="27" spans="1:8" x14ac:dyDescent="0.25">
      <c r="A27" s="167" t="s">
        <v>41</v>
      </c>
      <c r="B27" s="168"/>
      <c r="C27" s="29"/>
      <c r="D27" s="29"/>
      <c r="E27" s="14"/>
      <c r="F27" s="30">
        <f>F17+F21+F25+F26</f>
        <v>68429880</v>
      </c>
      <c r="G27" s="115">
        <f>SUM(G6:G26)</f>
        <v>181338600</v>
      </c>
      <c r="H27" s="108">
        <f>SUM(H6:H26)</f>
        <v>21510474</v>
      </c>
    </row>
    <row r="30" spans="1:8" x14ac:dyDescent="0.25">
      <c r="A30" t="s">
        <v>80</v>
      </c>
      <c r="C30" t="s">
        <v>59</v>
      </c>
      <c r="F30" s="65">
        <f>SUM(F6:F11)+SUM(F18:F19)</f>
        <v>31560000</v>
      </c>
    </row>
    <row r="31" spans="1:8" x14ac:dyDescent="0.25">
      <c r="A31" t="s">
        <v>81</v>
      </c>
      <c r="C31" t="s">
        <v>60</v>
      </c>
      <c r="F31" s="65">
        <f>F12+F13+F20</f>
        <v>1200000</v>
      </c>
    </row>
    <row r="32" spans="1:8" x14ac:dyDescent="0.25">
      <c r="A32" t="s">
        <v>82</v>
      </c>
      <c r="C32" t="s">
        <v>61</v>
      </c>
      <c r="F32" s="65">
        <f>F22+F23</f>
        <v>8021160</v>
      </c>
    </row>
    <row r="33" spans="1:6" x14ac:dyDescent="0.25">
      <c r="A33" t="s">
        <v>83</v>
      </c>
      <c r="C33" t="s">
        <v>62</v>
      </c>
      <c r="F33" s="65">
        <f>F26+F14+F24+F15</f>
        <v>26808720</v>
      </c>
    </row>
    <row r="34" spans="1:6" x14ac:dyDescent="0.25">
      <c r="A34" t="s">
        <v>84</v>
      </c>
      <c r="C34" t="s">
        <v>85</v>
      </c>
      <c r="F34" s="65">
        <f>F16</f>
        <v>840000</v>
      </c>
    </row>
    <row r="35" spans="1:6" x14ac:dyDescent="0.25">
      <c r="F35" s="65"/>
    </row>
  </sheetData>
  <mergeCells count="18">
    <mergeCell ref="A27:B27"/>
    <mergeCell ref="A1:E1"/>
    <mergeCell ref="L6:L9"/>
    <mergeCell ref="A18:A21"/>
    <mergeCell ref="B18:B21"/>
    <mergeCell ref="G18:G20"/>
    <mergeCell ref="H18:H20"/>
    <mergeCell ref="A22:A25"/>
    <mergeCell ref="B22:B25"/>
    <mergeCell ref="G22:G24"/>
    <mergeCell ref="H22:H24"/>
    <mergeCell ref="C5:D5"/>
    <mergeCell ref="E5:F5"/>
    <mergeCell ref="A6:A17"/>
    <mergeCell ref="B6:B17"/>
    <mergeCell ref="G6:G13"/>
    <mergeCell ref="H6:H13"/>
    <mergeCell ref="G14:G17"/>
  </mergeCells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8:I24"/>
  <sheetViews>
    <sheetView tabSelected="1" topLeftCell="A7" workbookViewId="0">
      <selection activeCell="H9" sqref="H9:I24"/>
    </sheetView>
  </sheetViews>
  <sheetFormatPr defaultRowHeight="15" x14ac:dyDescent="0.25"/>
  <cols>
    <col min="8" max="8" width="63.85546875" bestFit="1" customWidth="1"/>
    <col min="9" max="9" width="12" bestFit="1" customWidth="1"/>
  </cols>
  <sheetData>
    <row r="8" spans="8:9" ht="15.75" thickBot="1" x14ac:dyDescent="0.3"/>
    <row r="9" spans="8:9" ht="16.5" thickBot="1" x14ac:dyDescent="0.3">
      <c r="H9" s="121" t="s">
        <v>23</v>
      </c>
      <c r="I9" s="122" t="s">
        <v>66</v>
      </c>
    </row>
    <row r="10" spans="8:9" ht="16.5" thickBot="1" x14ac:dyDescent="0.3">
      <c r="H10" s="123" t="s">
        <v>67</v>
      </c>
      <c r="I10" s="124">
        <v>4782500</v>
      </c>
    </row>
    <row r="11" spans="8:9" ht="16.5" thickBot="1" x14ac:dyDescent="0.3">
      <c r="H11" s="123" t="s">
        <v>68</v>
      </c>
      <c r="I11" s="124">
        <v>5445000</v>
      </c>
    </row>
    <row r="12" spans="8:9" ht="16.5" thickBot="1" x14ac:dyDescent="0.3">
      <c r="H12" s="123" t="s">
        <v>69</v>
      </c>
      <c r="I12" s="124">
        <v>517500</v>
      </c>
    </row>
    <row r="13" spans="8:9" ht="16.5" thickBot="1" x14ac:dyDescent="0.3">
      <c r="H13" s="123" t="s">
        <v>70</v>
      </c>
      <c r="I13" s="124">
        <v>5522400</v>
      </c>
    </row>
    <row r="14" spans="8:9" ht="16.5" thickBot="1" x14ac:dyDescent="0.3">
      <c r="H14" s="125" t="s">
        <v>71</v>
      </c>
      <c r="I14" s="126">
        <v>6702400</v>
      </c>
    </row>
    <row r="15" spans="8:9" ht="16.5" thickBot="1" x14ac:dyDescent="0.3">
      <c r="H15" s="125" t="s">
        <v>72</v>
      </c>
      <c r="I15" s="126">
        <v>3000000</v>
      </c>
    </row>
    <row r="16" spans="8:9" ht="16.5" thickBot="1" x14ac:dyDescent="0.3">
      <c r="H16" s="125" t="s">
        <v>73</v>
      </c>
      <c r="I16" s="126">
        <v>2000000</v>
      </c>
    </row>
    <row r="17" spans="8:9" ht="16.5" thickBot="1" x14ac:dyDescent="0.3">
      <c r="H17" s="125" t="s">
        <v>74</v>
      </c>
      <c r="I17" s="126">
        <v>5000000</v>
      </c>
    </row>
    <row r="18" spans="8:9" ht="16.5" thickBot="1" x14ac:dyDescent="0.3">
      <c r="H18" s="125" t="s">
        <v>88</v>
      </c>
      <c r="I18" s="126">
        <v>5067180</v>
      </c>
    </row>
    <row r="19" spans="8:9" ht="16.5" thickBot="1" x14ac:dyDescent="0.3">
      <c r="H19" s="125" t="s">
        <v>89</v>
      </c>
      <c r="I19" s="126">
        <v>6450000</v>
      </c>
    </row>
    <row r="20" spans="8:9" ht="16.5" thickBot="1" x14ac:dyDescent="0.3">
      <c r="H20" s="123" t="s">
        <v>75</v>
      </c>
      <c r="I20" s="124">
        <v>1200000</v>
      </c>
    </row>
    <row r="21" spans="8:9" ht="16.5" thickBot="1" x14ac:dyDescent="0.3">
      <c r="H21" s="123" t="s">
        <v>76</v>
      </c>
      <c r="I21" s="124">
        <v>8021160</v>
      </c>
    </row>
    <row r="22" spans="8:9" ht="16.5" thickBot="1" x14ac:dyDescent="0.3">
      <c r="H22" s="123" t="s">
        <v>77</v>
      </c>
      <c r="I22" s="124">
        <v>26808720</v>
      </c>
    </row>
    <row r="23" spans="8:9" ht="16.5" thickBot="1" x14ac:dyDescent="0.3">
      <c r="H23" s="123" t="s">
        <v>95</v>
      </c>
      <c r="I23" s="124">
        <v>2000000</v>
      </c>
    </row>
    <row r="24" spans="8:9" ht="16.5" thickBot="1" x14ac:dyDescent="0.3">
      <c r="H24" s="127" t="s">
        <v>78</v>
      </c>
      <c r="I24" s="128">
        <f>I22+I21+I20+I23-I14-I15-I16-I17-I18-I19</f>
        <v>9810300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T8</vt:lpstr>
      <vt:lpstr>T9</vt:lpstr>
      <vt:lpstr>T10</vt:lpstr>
      <vt:lpstr>T11</vt:lpstr>
      <vt:lpstr>T1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2021-01-12T04:18:56Z</dcterms:modified>
</cp:coreProperties>
</file>