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CHI'!$A$6:$H$82</definedName>
  </definedNames>
  <calcPr calcId="162913"/>
</workbook>
</file>

<file path=xl/calcChain.xml><?xml version="1.0" encoding="utf-8"?>
<calcChain xmlns="http://schemas.openxmlformats.org/spreadsheetml/2006/main">
  <c r="J20" i="15" l="1"/>
  <c r="J21" i="15" l="1"/>
  <c r="G82" i="1" l="1"/>
  <c r="H82" i="1"/>
  <c r="E82" i="1"/>
  <c r="H80" i="1" l="1"/>
  <c r="L13" i="15" l="1"/>
  <c r="J17" i="15" s="1"/>
  <c r="J18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F82" i="1" s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M7" i="8" s="1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O13" i="9" l="1"/>
  <c r="L61" i="9" s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<sst xmlns="http://schemas.openxmlformats.org/spreadsheetml/2006/main" count="731" uniqueCount="305">
  <si>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</si>
  <si>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</si>
  <si>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</si>
  <si>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</si>
  <si>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</si>
  <si>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</si>
  <si>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</si>
  <si>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</si>
  <si>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</si>
  <si>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</si>
  <si>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</si>
  <si>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</si>
  <si>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</si>
  <si>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</si>
  <si>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</si>
  <si>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</si>
  <si>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</si>
  <si>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</si>
  <si>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</si>
  <si>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</si>
  <si>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</si>
  <si>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</si>
  <si>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</si>
  <si>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</si>
  <si>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</si>
  <si>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</si>
  <si>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</si>
  <si>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</si>
  <si>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</si>
  <si>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</si>
  <si>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</si>
  <si>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</si>
  <si>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</si>
  <si>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</si>
  <si>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</si>
  <si>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</si>
  <si>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</si>
  <si>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</si>
  <si>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</si>
  <si>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</si>
  <si>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</si>
  <si>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</si>
  <si>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</si>
  <si>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</si>
  <si>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</si>
  <si>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</si>
  <si>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</si>
  <si>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</si>
  <si>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</si>
  <si>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</si>
  <si>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</si>
  <si>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</si>
  <si>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</si>
  <si>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</si>
  <si>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</si>
  <si>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</si>
  <si>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</si>
  <si>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</si>
  <si>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</si>
  <si>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</si>
  <si>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</si>
  <si>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</si>
  <si>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</si>
  <si>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</si>
  <si>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</si>
  <si>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</si>
  <si>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</si>
  <si>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</si>
  <si>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</si>
  <si>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</si>
  <si>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</si>
  <si>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</si>
  <si>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</si>
  <si>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</si>
  <si>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</si>
  <si>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</si>
  <si>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</si>
  <si>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</si>
  <si>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</si>
  <si>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</si>
  <si>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</si>
  <si>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</si>
  <si>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</si>
  <si>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</si>
  <si>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</si>
  <si>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</si>
  <si>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</si>
  <si>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</si>
  <si>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</si>
  <si>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</si>
  <si>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</si>
  <si>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</si>
  <si>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</si>
  <si>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</si>
  <si>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</si>
  <si>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</si>
  <si>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</si>
  <si>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</si>
  <si>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</si>
  <si>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</si>
  <si>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</si>
  <si>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</si>
  <si>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</si>
  <si>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</si>
  <si>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</si>
  <si>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</si>
  <si>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</si>
  <si>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</si>
  <si>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</si>
  <si>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</si>
  <si>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</si>
  <si>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</si>
  <si>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</si>
  <si>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</si>
  <si>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</si>
  <si>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</si>
  <si>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</si>
  <si>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</si>
  <si>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</si>
  <si>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</si>
  <si>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</si>
  <si>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</si>
  <si>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</si>
  <si>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</si>
  <si>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</si>
  <si>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</si>
  <si>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</si>
  <si>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</si>
  <si>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</si>
  <si>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</si>
  <si>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</si>
  <si>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</si>
  <si>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</si>
  <si>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</si>
  <si>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</si>
  <si>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</si>
  <si>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</si>
  <si>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</si>
  <si>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</si>
  <si>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</si>
  <si>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</si>
  <si>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</si>
  <si>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</si>
  <si>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</si>
  <si>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</si>
  <si>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</si>
  <si>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</si>
  <si>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</si>
  <si>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</si>
  <si>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</si>
  <si>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</si>
  <si>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</si>
  <si>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</si>
  <si>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</si>
  <si>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</si>
  <si>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</si>
  <si>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</si>
  <si>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</si>
  <si>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</si>
  <si>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</si>
  <si>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</si>
  <si>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</si>
  <si>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</si>
  <si>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</si>
  <si>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</si>
  <si>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</si>
  <si>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</si>
  <si>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</si>
  <si>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</si>
  <si>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</si>
  <si>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</si>
  <si>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</si>
  <si>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</si>
  <si>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</si>
  <si>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</si>
  <si>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</si>
  <si>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</si>
  <si>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</si>
  <si>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</si>
  <si>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</si>
  <si>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</si>
  <si>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</si>
  <si>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</si>
  <si>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</si>
  <si>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</si>
  <si>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</si>
  <si>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</si>
  <si>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</si>
  <si>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</si>
  <si>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</si>
  <si>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</si>
  <si>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</si>
  <si>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</si>
  <si>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</si>
  <si>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</si>
  <si>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</si>
  <si>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Chị Huệ Điện Biên thanh toán tiền hàng HĐ số 785</t>
  </si>
  <si>
    <t>Chị ngọc Anh thái Bình thanh toán tiền hàng HĐ số 787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</si>
  <si>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</si>
  <si>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</si>
  <si>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</si>
  <si>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</si>
  <si>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</si>
  <si>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</si>
  <si>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</si>
  <si>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</si>
  <si>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</si>
  <si>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</si>
  <si>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</si>
  <si>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</si>
  <si>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</si>
  <si>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</si>
  <si>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</si>
  <si>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</si>
  <si>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</si>
  <si>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</si>
  <si>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</si>
  <si>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</si>
  <si>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</si>
  <si>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</si>
  <si>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</si>
  <si>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</si>
  <si>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</si>
  <si>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</si>
  <si>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</si>
  <si>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</si>
  <si>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</si>
  <si>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</si>
  <si>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</si>
  <si>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</si>
  <si>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</si>
  <si>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</si>
  <si>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</si>
  <si>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</si>
  <si>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</si>
  <si>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</si>
  <si>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</si>
  <si>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</si>
  <si>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</si>
  <si>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</si>
  <si>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</si>
  <si>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</si>
  <si>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</si>
  <si>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</si>
  <si>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</si>
  <si>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</si>
  <si>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</si>
  <si>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</si>
  <si>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</si>
  <si>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</si>
  <si>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PT00165</t>
  </si>
  <si>
    <t>PT00166</t>
  </si>
  <si>
    <t>PT00167</t>
  </si>
  <si>
    <t xml:space="preserve">chị tâm thanh toán tiền hàng đơn </t>
  </si>
  <si>
    <t>PT00168</t>
  </si>
  <si>
    <t>chị tâm thanh toán tiền hàng chị quý đơn 799</t>
  </si>
  <si>
    <t>PT00169</t>
  </si>
  <si>
    <t>Chị Quỳnh Anh trần khát chân khách A Lâm đơn 797</t>
  </si>
  <si>
    <t>PT00170</t>
  </si>
  <si>
    <t>PT00171</t>
  </si>
  <si>
    <t>chị huệ điện biên thanh toán tiền hàng 667</t>
  </si>
  <si>
    <t>PT00172</t>
  </si>
  <si>
    <t>PT00173</t>
  </si>
  <si>
    <t>chị Phương Yên Châu thanh toán tiền hàng 668</t>
  </si>
  <si>
    <t>PT00174</t>
  </si>
  <si>
    <t>Anh Thông thanh toán tiền hàng Đơn 674</t>
  </si>
  <si>
    <t>PT00175</t>
  </si>
  <si>
    <t>Em hằng thanh toán tiền hag đơn 801</t>
  </si>
  <si>
    <t>PC00210</t>
  </si>
  <si>
    <t>Biển em Công TP Vĩnh Yên</t>
  </si>
  <si>
    <t>PC00211</t>
  </si>
  <si>
    <t>Bảo dưỡng xe</t>
  </si>
  <si>
    <t>PC00212</t>
  </si>
  <si>
    <t>PC00213</t>
  </si>
  <si>
    <t>Tai nghe</t>
  </si>
  <si>
    <t>PC00214</t>
  </si>
  <si>
    <t>Café H+ Việt Trì</t>
  </si>
  <si>
    <t>BIgC Vĩnh Phúc đồ dùng</t>
  </si>
  <si>
    <t>Cước đường bộ (HĐ 27/04/2020)</t>
  </si>
  <si>
    <t>Cước đường bộ (HĐ 25/8/2020)</t>
  </si>
  <si>
    <t>Cước đường bộ (HĐ 17/8/2020)</t>
  </si>
  <si>
    <t>Cước đường bộ (HĐ 24/8/2020)</t>
  </si>
  <si>
    <t>Cước đường bộ (HĐ 15/8/2020)</t>
  </si>
  <si>
    <t>Tiếp khách  (HĐ 17/8/2020)</t>
  </si>
  <si>
    <t>Tếp khách</t>
  </si>
  <si>
    <t>Tiếp khách</t>
  </si>
  <si>
    <t>Tiếp khách  (HĐ 19/8/2020)</t>
  </si>
  <si>
    <t>Công tác phú thọ</t>
  </si>
  <si>
    <t>Tiếp khách  (HĐ 28/8/2020)</t>
  </si>
  <si>
    <t>Xăng</t>
  </si>
  <si>
    <t>Máy ép trái cây</t>
  </si>
  <si>
    <t>Loa blutooth</t>
  </si>
  <si>
    <t>Tiếp khách  (HĐ 27/8/2020)</t>
  </si>
  <si>
    <t>Công tác ninh bình</t>
  </si>
  <si>
    <t>trường hiền trả tiền phí đổi hàng đơn 803</t>
  </si>
  <si>
    <t>Thuê xe anh thuận 1 năm</t>
  </si>
  <si>
    <t>PC00215</t>
  </si>
  <si>
    <t>PC00216</t>
  </si>
  <si>
    <t>PC00217</t>
  </si>
  <si>
    <t>PC00218</t>
  </si>
  <si>
    <t>PC00219</t>
  </si>
  <si>
    <t>PC00220</t>
  </si>
  <si>
    <t>PT00176</t>
  </si>
  <si>
    <t>Số hoa hồng tháng 9 của Anh Sơn (3s trả 5 tr, Hà Linh trả 5tr)</t>
  </si>
  <si>
    <t>Tiền hàng anh Sơn còn nợ công ty T9 (Sau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</si>
</sst>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41" fillId="3" borderId="0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3"/>
  <sheetViews>
    <sheetView tabSelected="1" zoomScale="85" zoomScaleNormal="85" workbookViewId="0">
      <pane ySplit="7" topLeftCell="A8" activePane="bottomLeft" state="frozen"/>
      <selection pane="bottomLeft" activeCell="B56" sqref="B56"/>
    </sheetView>
  </sheetViews>
  <sheetFormatPr defaultColWidth="9.140625" defaultRowHeight="15" x14ac:dyDescent="0.25"/>
  <cols>
    <col min="1" max="2" width="11.42578125" style="262" customWidth="1"/>
    <col min="3" max="3" width="18.7109375" style="229" bestFit="1" customWidth="1"/>
    <col min="4" max="4" width="47" style="229" bestFit="1" customWidth="1"/>
    <col min="5" max="5" width="15.7109375" style="227" bestFit="1" customWidth="1"/>
    <col min="6" max="6" width="14.28515625" style="227" customWidth="1"/>
    <col min="7" max="7" width="15.7109375" style="227" bestFit="1" customWidth="1"/>
    <col min="8" max="8" width="17.5703125" style="227" bestFit="1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399" t="s">
        <v>141</v>
      </c>
      <c r="B4" s="399"/>
      <c r="C4" s="399"/>
      <c r="D4" s="399"/>
      <c r="E4" s="399"/>
      <c r="F4" s="399"/>
      <c r="G4" s="399"/>
      <c r="H4" s="399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0" t="s">
        <v>4</v>
      </c>
      <c r="B6" s="405" t="s">
        <v>140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9" s="235" customFormat="1" ht="14.45" hidden="1" customHeight="1" x14ac:dyDescent="0.25">
      <c r="A7" s="401"/>
      <c r="B7" s="406"/>
      <c r="C7" s="401"/>
      <c r="D7" s="403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hidden="1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hidden="1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hidden="1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hidden="1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hidden="1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hidden="1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hidden="1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hidden="1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hidden="1" x14ac:dyDescent="0.25">
      <c r="A18" s="240">
        <v>44075</v>
      </c>
      <c r="B18" s="240"/>
      <c r="C18" s="241" t="s">
        <v>118</v>
      </c>
      <c r="D18" s="242" t="s">
        <v>295</v>
      </c>
      <c r="E18" s="243"/>
      <c r="F18" s="244"/>
      <c r="G18" s="243"/>
      <c r="H18" s="244">
        <v>15000000</v>
      </c>
    </row>
    <row r="19" spans="1:8" hidden="1" x14ac:dyDescent="0.25">
      <c r="A19" s="240">
        <v>44077</v>
      </c>
      <c r="B19" s="240" t="s">
        <v>184</v>
      </c>
      <c r="C19" s="241" t="s">
        <v>121</v>
      </c>
      <c r="D19" s="242" t="s">
        <v>173</v>
      </c>
      <c r="E19" s="243"/>
      <c r="F19" s="244"/>
      <c r="G19" s="243"/>
      <c r="H19" s="244">
        <v>200000</v>
      </c>
    </row>
    <row r="20" spans="1:8" hidden="1" x14ac:dyDescent="0.25">
      <c r="A20" s="240">
        <v>44077</v>
      </c>
      <c r="B20" s="240" t="s">
        <v>172</v>
      </c>
      <c r="C20" s="241" t="s">
        <v>154</v>
      </c>
      <c r="D20" s="242" t="s">
        <v>196</v>
      </c>
      <c r="E20" s="243">
        <v>13098000</v>
      </c>
      <c r="F20" s="244"/>
      <c r="G20" s="243"/>
      <c r="H20" s="244"/>
    </row>
    <row r="21" spans="1:8" hidden="1" x14ac:dyDescent="0.25">
      <c r="A21" s="240">
        <v>44077</v>
      </c>
      <c r="B21" s="240" t="s">
        <v>185</v>
      </c>
      <c r="C21" s="241" t="s">
        <v>122</v>
      </c>
      <c r="D21" s="242" t="s">
        <v>165</v>
      </c>
      <c r="E21" s="243"/>
      <c r="F21" s="244"/>
      <c r="G21" s="243">
        <v>3500000</v>
      </c>
      <c r="H21" s="244"/>
    </row>
    <row r="22" spans="1:8" hidden="1" x14ac:dyDescent="0.25">
      <c r="A22" s="240">
        <v>44077</v>
      </c>
      <c r="B22" s="240" t="s">
        <v>186</v>
      </c>
      <c r="C22" s="241" t="s">
        <v>118</v>
      </c>
      <c r="D22" s="242" t="s">
        <v>166</v>
      </c>
      <c r="E22" s="243"/>
      <c r="F22" s="244"/>
      <c r="G22" s="243">
        <v>8800000</v>
      </c>
      <c r="H22" s="244"/>
    </row>
    <row r="23" spans="1:8" ht="14.25" hidden="1" customHeight="1" x14ac:dyDescent="0.25">
      <c r="A23" s="240">
        <v>44077</v>
      </c>
      <c r="B23" s="240" t="s">
        <v>187</v>
      </c>
      <c r="C23" s="241" t="s">
        <v>154</v>
      </c>
      <c r="D23" s="242" t="s">
        <v>167</v>
      </c>
      <c r="E23" s="243"/>
      <c r="F23" s="244"/>
      <c r="G23" s="243"/>
      <c r="H23" s="244">
        <v>6960000</v>
      </c>
    </row>
    <row r="24" spans="1:8" ht="14.25" hidden="1" customHeight="1" x14ac:dyDescent="0.25">
      <c r="A24" s="240">
        <v>44077</v>
      </c>
      <c r="B24" s="240" t="s">
        <v>174</v>
      </c>
      <c r="C24" s="241" t="s">
        <v>154</v>
      </c>
      <c r="D24" s="242" t="s">
        <v>123</v>
      </c>
      <c r="E24" s="243"/>
      <c r="F24" s="244">
        <v>2000000</v>
      </c>
      <c r="G24" s="243"/>
      <c r="H24" s="244"/>
    </row>
    <row r="25" spans="1:8" ht="14.25" hidden="1" customHeight="1" x14ac:dyDescent="0.25">
      <c r="A25" s="240">
        <v>44079</v>
      </c>
      <c r="B25" s="240"/>
      <c r="C25" s="241" t="s">
        <v>192</v>
      </c>
      <c r="D25" s="242" t="s">
        <v>285</v>
      </c>
      <c r="E25" s="243"/>
      <c r="F25" s="244"/>
      <c r="G25" s="243"/>
      <c r="H25" s="244">
        <v>227000</v>
      </c>
    </row>
    <row r="26" spans="1:8" ht="14.25" hidden="1" customHeight="1" x14ac:dyDescent="0.25">
      <c r="A26" s="240">
        <v>44079</v>
      </c>
      <c r="B26" s="240"/>
      <c r="C26" s="241" t="s">
        <v>192</v>
      </c>
      <c r="D26" s="242" t="s">
        <v>284</v>
      </c>
      <c r="E26" s="243"/>
      <c r="F26" s="244"/>
      <c r="G26" s="243"/>
      <c r="H26" s="244">
        <v>270000</v>
      </c>
    </row>
    <row r="27" spans="1:8" ht="14.25" hidden="1" customHeight="1" x14ac:dyDescent="0.25">
      <c r="A27" s="240">
        <v>44079</v>
      </c>
      <c r="B27" s="240"/>
      <c r="C27" s="241" t="s">
        <v>192</v>
      </c>
      <c r="D27" s="242" t="s">
        <v>284</v>
      </c>
      <c r="E27" s="243"/>
      <c r="F27" s="244"/>
      <c r="G27" s="243">
        <v>1905000</v>
      </c>
      <c r="H27" s="244"/>
    </row>
    <row r="28" spans="1:8" ht="14.25" hidden="1" customHeight="1" x14ac:dyDescent="0.25">
      <c r="A28" s="240">
        <v>44080</v>
      </c>
      <c r="B28" s="240" t="s">
        <v>175</v>
      </c>
      <c r="C28" s="241" t="s">
        <v>154</v>
      </c>
      <c r="D28" s="242" t="s">
        <v>197</v>
      </c>
      <c r="E28" s="243">
        <v>3221400</v>
      </c>
      <c r="F28" s="244"/>
      <c r="G28" s="243"/>
      <c r="H28" s="244"/>
    </row>
    <row r="29" spans="1:8" ht="14.25" hidden="1" customHeight="1" x14ac:dyDescent="0.25">
      <c r="A29" s="240">
        <v>44082</v>
      </c>
      <c r="B29" s="240" t="s">
        <v>188</v>
      </c>
      <c r="C29" s="241" t="s">
        <v>121</v>
      </c>
      <c r="D29" s="242" t="s">
        <v>168</v>
      </c>
      <c r="E29" s="243"/>
      <c r="F29" s="244"/>
      <c r="G29" s="243">
        <v>760000</v>
      </c>
      <c r="H29" s="244"/>
    </row>
    <row r="30" spans="1:8" ht="14.25" hidden="1" customHeight="1" x14ac:dyDescent="0.25">
      <c r="A30" s="240">
        <v>44082</v>
      </c>
      <c r="B30" s="240"/>
      <c r="C30" s="241" t="s">
        <v>190</v>
      </c>
      <c r="D30" s="242" t="s">
        <v>191</v>
      </c>
      <c r="E30" s="243"/>
      <c r="F30" s="244"/>
      <c r="G30" s="243"/>
      <c r="H30" s="244">
        <v>40000</v>
      </c>
    </row>
    <row r="31" spans="1:8" hidden="1" x14ac:dyDescent="0.25">
      <c r="A31" s="240">
        <v>44083</v>
      </c>
      <c r="B31" s="240" t="s">
        <v>189</v>
      </c>
      <c r="C31" s="241" t="s">
        <v>118</v>
      </c>
      <c r="D31" s="242" t="s">
        <v>169</v>
      </c>
      <c r="E31" s="243"/>
      <c r="F31" s="244"/>
      <c r="G31" s="243">
        <v>3415000</v>
      </c>
      <c r="H31" s="244"/>
    </row>
    <row r="32" spans="1:8" hidden="1" x14ac:dyDescent="0.25">
      <c r="A32" s="240">
        <v>44083</v>
      </c>
      <c r="B32" s="240"/>
      <c r="C32" s="241" t="s">
        <v>190</v>
      </c>
      <c r="D32" s="242" t="s">
        <v>191</v>
      </c>
      <c r="E32" s="243"/>
      <c r="F32" s="244"/>
      <c r="G32" s="243"/>
      <c r="H32" s="244">
        <v>15000</v>
      </c>
    </row>
    <row r="33" spans="1:8" hidden="1" x14ac:dyDescent="0.25">
      <c r="A33" s="240">
        <v>44083</v>
      </c>
      <c r="B33" s="240"/>
      <c r="C33" s="241" t="s">
        <v>190</v>
      </c>
      <c r="D33" s="242" t="s">
        <v>278</v>
      </c>
      <c r="E33" s="243"/>
      <c r="F33" s="244"/>
      <c r="G33" s="243"/>
      <c r="H33" s="244">
        <v>60000</v>
      </c>
    </row>
    <row r="34" spans="1:8" hidden="1" x14ac:dyDescent="0.25">
      <c r="A34" s="240">
        <v>44083</v>
      </c>
      <c r="B34" s="240"/>
      <c r="C34" s="241" t="s">
        <v>190</v>
      </c>
      <c r="D34" s="242" t="s">
        <v>279</v>
      </c>
      <c r="E34" s="243"/>
      <c r="F34" s="244"/>
      <c r="G34" s="243"/>
      <c r="H34" s="244">
        <v>40000</v>
      </c>
    </row>
    <row r="35" spans="1:8" hidden="1" x14ac:dyDescent="0.25">
      <c r="A35" s="240">
        <v>44083</v>
      </c>
      <c r="B35" s="240"/>
      <c r="C35" s="241" t="s">
        <v>190</v>
      </c>
      <c r="D35" s="242" t="s">
        <v>280</v>
      </c>
      <c r="E35" s="243"/>
      <c r="F35" s="244"/>
      <c r="G35" s="243"/>
      <c r="H35" s="244">
        <v>40000</v>
      </c>
    </row>
    <row r="36" spans="1:8" hidden="1" x14ac:dyDescent="0.25">
      <c r="A36" s="240">
        <v>44083</v>
      </c>
      <c r="B36" s="240"/>
      <c r="C36" s="241" t="s">
        <v>190</v>
      </c>
      <c r="D36" s="242" t="s">
        <v>281</v>
      </c>
      <c r="E36" s="243"/>
      <c r="F36" s="244"/>
      <c r="G36" s="243"/>
      <c r="H36" s="244">
        <v>240000</v>
      </c>
    </row>
    <row r="37" spans="1:8" hidden="1" x14ac:dyDescent="0.25">
      <c r="A37" s="240">
        <v>44083</v>
      </c>
      <c r="B37" s="240"/>
      <c r="C37" s="241" t="s">
        <v>190</v>
      </c>
      <c r="D37" s="242" t="s">
        <v>282</v>
      </c>
      <c r="E37" s="243"/>
      <c r="F37" s="244"/>
      <c r="G37" s="243"/>
      <c r="H37" s="244">
        <v>40000</v>
      </c>
    </row>
    <row r="38" spans="1:8" hidden="1" x14ac:dyDescent="0.25">
      <c r="A38" s="240">
        <v>44083</v>
      </c>
      <c r="B38" s="240"/>
      <c r="C38" s="241" t="s">
        <v>190</v>
      </c>
      <c r="D38" s="242" t="s">
        <v>279</v>
      </c>
      <c r="E38" s="243"/>
      <c r="F38" s="244"/>
      <c r="G38" s="243"/>
      <c r="H38" s="244">
        <v>40000</v>
      </c>
    </row>
    <row r="39" spans="1:8" hidden="1" x14ac:dyDescent="0.25">
      <c r="A39" s="240">
        <v>44083</v>
      </c>
      <c r="B39" s="240" t="s">
        <v>296</v>
      </c>
      <c r="C39" s="241" t="s">
        <v>118</v>
      </c>
      <c r="D39" s="242" t="s">
        <v>290</v>
      </c>
      <c r="E39" s="243"/>
      <c r="F39" s="244"/>
      <c r="G39" s="243"/>
      <c r="H39" s="244">
        <v>1315001</v>
      </c>
    </row>
    <row r="40" spans="1:8" hidden="1" x14ac:dyDescent="0.25">
      <c r="A40" s="240">
        <v>44083</v>
      </c>
      <c r="B40" s="240"/>
      <c r="C40" s="241" t="s">
        <v>192</v>
      </c>
      <c r="D40" s="242" t="s">
        <v>283</v>
      </c>
      <c r="E40" s="243"/>
      <c r="F40" s="244"/>
      <c r="G40" s="243"/>
      <c r="H40" s="244">
        <v>65000</v>
      </c>
    </row>
    <row r="41" spans="1:8" hidden="1" x14ac:dyDescent="0.25">
      <c r="A41" s="240">
        <v>44083</v>
      </c>
      <c r="B41" s="240"/>
      <c r="C41" s="241" t="s">
        <v>192</v>
      </c>
      <c r="D41" s="242" t="s">
        <v>286</v>
      </c>
      <c r="E41" s="243"/>
      <c r="F41" s="244"/>
      <c r="G41" s="243"/>
      <c r="H41" s="244">
        <v>718000</v>
      </c>
    </row>
    <row r="42" spans="1:8" hidden="1" x14ac:dyDescent="0.25">
      <c r="A42" s="240">
        <v>44083</v>
      </c>
      <c r="B42" s="240"/>
      <c r="C42" s="241" t="s">
        <v>192</v>
      </c>
      <c r="D42" s="242" t="s">
        <v>288</v>
      </c>
      <c r="E42" s="243"/>
      <c r="F42" s="244"/>
      <c r="G42" s="243"/>
      <c r="H42" s="244">
        <v>465000</v>
      </c>
    </row>
    <row r="43" spans="1:8" hidden="1" x14ac:dyDescent="0.25">
      <c r="A43" s="240">
        <v>44083</v>
      </c>
      <c r="B43" s="240"/>
      <c r="C43" s="241" t="s">
        <v>192</v>
      </c>
      <c r="D43" s="242" t="s">
        <v>292</v>
      </c>
      <c r="E43" s="243"/>
      <c r="F43" s="244"/>
      <c r="G43" s="243"/>
      <c r="H43" s="244">
        <v>40000</v>
      </c>
    </row>
    <row r="44" spans="1:8" hidden="1" x14ac:dyDescent="0.25">
      <c r="A44" s="240">
        <v>44083</v>
      </c>
      <c r="B44" s="240"/>
      <c r="C44" s="241" t="s">
        <v>192</v>
      </c>
      <c r="D44" s="242" t="s">
        <v>193</v>
      </c>
      <c r="E44" s="243"/>
      <c r="F44" s="244"/>
      <c r="G44" s="243"/>
      <c r="H44" s="244">
        <v>315000</v>
      </c>
    </row>
    <row r="45" spans="1:8" hidden="1" x14ac:dyDescent="0.25">
      <c r="A45" s="240">
        <v>44014</v>
      </c>
      <c r="B45" s="240" t="s">
        <v>194</v>
      </c>
      <c r="C45" s="241" t="s">
        <v>118</v>
      </c>
      <c r="D45" s="242" t="s">
        <v>195</v>
      </c>
      <c r="E45" s="243"/>
      <c r="F45" s="244">
        <v>535000000</v>
      </c>
      <c r="G45" s="243"/>
      <c r="H45" s="244"/>
    </row>
    <row r="46" spans="1:8" hidden="1" x14ac:dyDescent="0.25">
      <c r="A46" s="240">
        <v>44085</v>
      </c>
      <c r="B46" s="240" t="s">
        <v>251</v>
      </c>
      <c r="C46" s="241" t="s">
        <v>154</v>
      </c>
      <c r="D46" s="242" t="s">
        <v>123</v>
      </c>
      <c r="E46" s="243"/>
      <c r="F46" s="244">
        <v>3000000</v>
      </c>
      <c r="G46" s="243"/>
      <c r="H46" s="244"/>
    </row>
    <row r="47" spans="1:8" hidden="1" x14ac:dyDescent="0.25">
      <c r="A47" s="240">
        <v>44085</v>
      </c>
      <c r="B47" s="240"/>
      <c r="C47" s="241" t="s">
        <v>190</v>
      </c>
      <c r="D47" s="242" t="s">
        <v>191</v>
      </c>
      <c r="E47" s="243"/>
      <c r="F47" s="244"/>
      <c r="G47" s="243"/>
      <c r="H47" s="244">
        <v>105000</v>
      </c>
    </row>
    <row r="48" spans="1:8" hidden="1" x14ac:dyDescent="0.25">
      <c r="A48" s="240">
        <v>44085</v>
      </c>
      <c r="B48" s="240"/>
      <c r="C48" s="241" t="s">
        <v>190</v>
      </c>
      <c r="D48" s="242" t="s">
        <v>191</v>
      </c>
      <c r="E48" s="243"/>
      <c r="F48" s="244"/>
      <c r="G48" s="243"/>
      <c r="H48" s="244">
        <v>105000</v>
      </c>
    </row>
    <row r="49" spans="1:8" hidden="1" x14ac:dyDescent="0.25">
      <c r="A49" s="240">
        <v>44086</v>
      </c>
      <c r="B49" s="240" t="s">
        <v>297</v>
      </c>
      <c r="C49" s="241" t="s">
        <v>118</v>
      </c>
      <c r="D49" s="242" t="s">
        <v>291</v>
      </c>
      <c r="E49" s="243"/>
      <c r="F49" s="244"/>
      <c r="G49" s="243"/>
      <c r="H49" s="244">
        <v>2140001</v>
      </c>
    </row>
    <row r="50" spans="1:8" hidden="1" x14ac:dyDescent="0.25">
      <c r="A50" s="240">
        <v>44087</v>
      </c>
      <c r="B50" s="240"/>
      <c r="C50" s="241" t="s">
        <v>190</v>
      </c>
      <c r="D50" s="242" t="s">
        <v>191</v>
      </c>
      <c r="E50" s="243"/>
      <c r="F50" s="244"/>
      <c r="G50" s="243"/>
      <c r="H50" s="244">
        <v>105000</v>
      </c>
    </row>
    <row r="51" spans="1:8" hidden="1" x14ac:dyDescent="0.25">
      <c r="A51" s="240">
        <v>44087</v>
      </c>
      <c r="B51" s="240"/>
      <c r="C51" s="241" t="s">
        <v>190</v>
      </c>
      <c r="D51" s="242" t="s">
        <v>289</v>
      </c>
      <c r="E51" s="243"/>
      <c r="F51" s="244"/>
      <c r="G51" s="243"/>
      <c r="H51" s="244">
        <v>770000</v>
      </c>
    </row>
    <row r="52" spans="1:8" hidden="1" x14ac:dyDescent="0.25">
      <c r="A52" s="240">
        <v>44087</v>
      </c>
      <c r="B52" s="240"/>
      <c r="C52" s="241" t="s">
        <v>190</v>
      </c>
      <c r="D52" s="242" t="s">
        <v>191</v>
      </c>
      <c r="E52" s="243"/>
      <c r="F52" s="244"/>
      <c r="G52" s="243"/>
      <c r="H52" s="244">
        <v>105000</v>
      </c>
    </row>
    <row r="53" spans="1:8" hidden="1" x14ac:dyDescent="0.25">
      <c r="A53" s="240">
        <v>44087</v>
      </c>
      <c r="B53" s="240"/>
      <c r="C53" s="241" t="s">
        <v>192</v>
      </c>
      <c r="D53" s="242" t="s">
        <v>293</v>
      </c>
      <c r="E53" s="243"/>
      <c r="F53" s="244"/>
      <c r="G53" s="243"/>
      <c r="H53" s="244">
        <v>1185000</v>
      </c>
    </row>
    <row r="54" spans="1:8" hidden="1" x14ac:dyDescent="0.25">
      <c r="A54" s="240">
        <v>44088</v>
      </c>
      <c r="B54" s="240"/>
      <c r="C54" s="241" t="s">
        <v>192</v>
      </c>
      <c r="D54" s="242" t="s">
        <v>276</v>
      </c>
      <c r="E54" s="243"/>
      <c r="F54" s="244"/>
      <c r="G54" s="243"/>
      <c r="H54" s="244">
        <v>85000</v>
      </c>
    </row>
    <row r="55" spans="1:8" hidden="1" x14ac:dyDescent="0.25">
      <c r="A55" s="240">
        <v>44089</v>
      </c>
      <c r="B55" s="240" t="s">
        <v>250</v>
      </c>
      <c r="C55" s="241" t="s">
        <v>154</v>
      </c>
      <c r="D55" s="242" t="s">
        <v>200</v>
      </c>
      <c r="E55" s="243"/>
      <c r="F55" s="244">
        <v>1717000</v>
      </c>
      <c r="G55" s="243"/>
      <c r="H55" s="244"/>
    </row>
    <row r="56" spans="1:8" x14ac:dyDescent="0.25">
      <c r="A56" s="240">
        <v>44089</v>
      </c>
      <c r="B56" s="240" t="s">
        <v>199</v>
      </c>
      <c r="C56" s="241" t="s">
        <v>119</v>
      </c>
      <c r="D56" s="242" t="s">
        <v>201</v>
      </c>
      <c r="E56" s="243"/>
      <c r="F56" s="244"/>
      <c r="G56" s="243"/>
      <c r="H56" s="244">
        <v>1717000</v>
      </c>
    </row>
    <row r="57" spans="1:8" hidden="1" x14ac:dyDescent="0.25">
      <c r="A57" s="240">
        <v>44090</v>
      </c>
      <c r="B57" s="240" t="s">
        <v>272</v>
      </c>
      <c r="C57" s="241" t="s">
        <v>118</v>
      </c>
      <c r="D57" s="242" t="s">
        <v>271</v>
      </c>
      <c r="E57" s="243"/>
      <c r="F57" s="244"/>
      <c r="G57" s="243"/>
      <c r="H57" s="244">
        <v>10120000</v>
      </c>
    </row>
    <row r="58" spans="1:8" hidden="1" x14ac:dyDescent="0.25">
      <c r="A58" s="240">
        <v>44091</v>
      </c>
      <c r="B58" s="240" t="s">
        <v>273</v>
      </c>
      <c r="C58" s="241" t="s">
        <v>118</v>
      </c>
      <c r="D58" s="242" t="s">
        <v>274</v>
      </c>
      <c r="E58" s="243"/>
      <c r="F58" s="244"/>
      <c r="G58" s="243"/>
      <c r="H58" s="244">
        <v>105001</v>
      </c>
    </row>
    <row r="59" spans="1:8" hidden="1" x14ac:dyDescent="0.25">
      <c r="A59" s="240">
        <v>44091</v>
      </c>
      <c r="B59" s="240" t="s">
        <v>256</v>
      </c>
      <c r="C59" s="241" t="s">
        <v>154</v>
      </c>
      <c r="D59" s="242" t="s">
        <v>257</v>
      </c>
      <c r="E59" s="243"/>
      <c r="F59" s="244">
        <v>1097000</v>
      </c>
      <c r="G59" s="243"/>
      <c r="H59" s="244"/>
    </row>
    <row r="60" spans="1:8" hidden="1" x14ac:dyDescent="0.25">
      <c r="A60" s="240">
        <v>44091</v>
      </c>
      <c r="B60" s="240" t="s">
        <v>261</v>
      </c>
      <c r="C60" s="241" t="s">
        <v>154</v>
      </c>
      <c r="D60" s="242" t="s">
        <v>260</v>
      </c>
      <c r="E60" s="243">
        <v>9664200</v>
      </c>
      <c r="F60" s="244"/>
      <c r="G60" s="243"/>
      <c r="H60" s="244"/>
    </row>
    <row r="61" spans="1:8" hidden="1" x14ac:dyDescent="0.25">
      <c r="A61" s="240">
        <v>44092</v>
      </c>
      <c r="B61" s="240" t="s">
        <v>298</v>
      </c>
      <c r="C61" s="241" t="s">
        <v>121</v>
      </c>
      <c r="D61" s="242" t="s">
        <v>173</v>
      </c>
      <c r="E61" s="243"/>
      <c r="F61" s="244"/>
      <c r="G61" s="243"/>
      <c r="H61" s="244">
        <v>150000</v>
      </c>
    </row>
    <row r="62" spans="1:8" hidden="1" x14ac:dyDescent="0.25">
      <c r="A62" s="240">
        <v>44092</v>
      </c>
      <c r="B62" s="240"/>
      <c r="C62" s="241" t="s">
        <v>190</v>
      </c>
      <c r="D62" s="242" t="s">
        <v>289</v>
      </c>
      <c r="E62" s="243"/>
      <c r="F62" s="244"/>
      <c r="G62" s="243"/>
      <c r="H62" s="244">
        <v>1010360</v>
      </c>
    </row>
    <row r="63" spans="1:8" hidden="1" x14ac:dyDescent="0.25">
      <c r="A63" s="240">
        <v>44091</v>
      </c>
      <c r="B63" s="240" t="s">
        <v>262</v>
      </c>
      <c r="C63" s="241" t="s">
        <v>154</v>
      </c>
      <c r="D63" s="242" t="s">
        <v>263</v>
      </c>
      <c r="E63" s="243">
        <v>1610700</v>
      </c>
      <c r="F63" s="244"/>
      <c r="G63" s="243"/>
      <c r="H63" s="244"/>
    </row>
    <row r="64" spans="1:8" hidden="1" x14ac:dyDescent="0.25">
      <c r="A64" s="240">
        <v>44092</v>
      </c>
      <c r="B64" s="240" t="s">
        <v>299</v>
      </c>
      <c r="C64" s="241" t="s">
        <v>118</v>
      </c>
      <c r="D64" s="242" t="s">
        <v>277</v>
      </c>
      <c r="E64" s="243"/>
      <c r="F64" s="244"/>
      <c r="G64" s="243"/>
      <c r="H64" s="244">
        <v>726000</v>
      </c>
    </row>
    <row r="65" spans="1:8" hidden="1" x14ac:dyDescent="0.25">
      <c r="A65" s="240">
        <v>44092</v>
      </c>
      <c r="B65" s="240" t="s">
        <v>254</v>
      </c>
      <c r="C65" s="241" t="s">
        <v>154</v>
      </c>
      <c r="D65" s="242" t="s">
        <v>255</v>
      </c>
      <c r="E65" s="243">
        <v>4085750</v>
      </c>
      <c r="F65" s="244"/>
      <c r="G65" s="243"/>
      <c r="H65" s="244"/>
    </row>
    <row r="66" spans="1:8" hidden="1" x14ac:dyDescent="0.25">
      <c r="A66" s="240">
        <v>44093</v>
      </c>
      <c r="B66" s="240"/>
      <c r="C66" s="241" t="s">
        <v>190</v>
      </c>
      <c r="D66" s="242" t="s">
        <v>191</v>
      </c>
      <c r="E66" s="243"/>
      <c r="F66" s="244"/>
      <c r="G66" s="243"/>
      <c r="H66" s="244">
        <v>105000</v>
      </c>
    </row>
    <row r="67" spans="1:8" hidden="1" x14ac:dyDescent="0.25">
      <c r="A67" s="240">
        <v>44093</v>
      </c>
      <c r="B67" s="240"/>
      <c r="C67" s="241" t="s">
        <v>190</v>
      </c>
      <c r="D67" s="242" t="s">
        <v>191</v>
      </c>
      <c r="E67" s="243"/>
      <c r="F67" s="244"/>
      <c r="G67" s="243"/>
      <c r="H67" s="244">
        <v>105000</v>
      </c>
    </row>
    <row r="68" spans="1:8" hidden="1" x14ac:dyDescent="0.25">
      <c r="A68" s="240">
        <v>44094</v>
      </c>
      <c r="B68" s="240" t="s">
        <v>252</v>
      </c>
      <c r="C68" s="241" t="s">
        <v>154</v>
      </c>
      <c r="D68" s="242" t="s">
        <v>253</v>
      </c>
      <c r="E68" s="243"/>
      <c r="F68" s="244">
        <v>280250</v>
      </c>
      <c r="G68" s="243"/>
      <c r="H68" s="244"/>
    </row>
    <row r="69" spans="1:8" hidden="1" x14ac:dyDescent="0.25">
      <c r="A69" s="240">
        <v>44095</v>
      </c>
      <c r="B69" s="240" t="s">
        <v>270</v>
      </c>
      <c r="C69" s="241" t="s">
        <v>118</v>
      </c>
      <c r="D69" s="242" t="s">
        <v>169</v>
      </c>
      <c r="E69" s="243"/>
      <c r="F69" s="244"/>
      <c r="G69" s="243">
        <v>530000</v>
      </c>
      <c r="H69" s="244"/>
    </row>
    <row r="70" spans="1:8" hidden="1" x14ac:dyDescent="0.25">
      <c r="A70" s="240">
        <v>44095</v>
      </c>
      <c r="B70" s="240" t="s">
        <v>302</v>
      </c>
      <c r="C70" s="241" t="s">
        <v>154</v>
      </c>
      <c r="D70" s="242" t="s">
        <v>294</v>
      </c>
      <c r="E70" s="243"/>
      <c r="F70" s="244">
        <v>3055000</v>
      </c>
      <c r="G70" s="243"/>
      <c r="H70" s="244"/>
    </row>
    <row r="71" spans="1:8" hidden="1" x14ac:dyDescent="0.25">
      <c r="A71" s="240">
        <v>44096</v>
      </c>
      <c r="B71" s="240" t="s">
        <v>264</v>
      </c>
      <c r="C71" s="241" t="s">
        <v>154</v>
      </c>
      <c r="D71" s="242" t="s">
        <v>265</v>
      </c>
      <c r="E71" s="243"/>
      <c r="F71" s="244">
        <v>2000000</v>
      </c>
      <c r="G71" s="243"/>
      <c r="H71" s="244"/>
    </row>
    <row r="72" spans="1:8" hidden="1" x14ac:dyDescent="0.25">
      <c r="A72" s="240">
        <v>44096</v>
      </c>
      <c r="B72" s="240" t="s">
        <v>268</v>
      </c>
      <c r="C72" s="241" t="s">
        <v>120</v>
      </c>
      <c r="D72" s="242" t="s">
        <v>269</v>
      </c>
      <c r="E72" s="243"/>
      <c r="F72" s="244"/>
      <c r="G72" s="243"/>
      <c r="H72" s="244">
        <v>700000</v>
      </c>
    </row>
    <row r="73" spans="1:8" hidden="1" x14ac:dyDescent="0.25">
      <c r="A73" s="240">
        <v>44097</v>
      </c>
      <c r="B73" s="240" t="s">
        <v>258</v>
      </c>
      <c r="C73" s="241" t="s">
        <v>154</v>
      </c>
      <c r="D73" s="242" t="s">
        <v>224</v>
      </c>
      <c r="E73" s="243"/>
      <c r="F73" s="244">
        <v>268450</v>
      </c>
      <c r="G73" s="243"/>
      <c r="H73" s="244"/>
    </row>
    <row r="74" spans="1:8" hidden="1" x14ac:dyDescent="0.25">
      <c r="A74" s="240">
        <v>44097</v>
      </c>
      <c r="B74" s="240" t="s">
        <v>259</v>
      </c>
      <c r="C74" s="241" t="s">
        <v>154</v>
      </c>
      <c r="D74" s="242" t="s">
        <v>248</v>
      </c>
      <c r="E74" s="243"/>
      <c r="F74" s="244">
        <v>5000000</v>
      </c>
      <c r="G74" s="243"/>
      <c r="H74" s="244"/>
    </row>
    <row r="75" spans="1:8" hidden="1" x14ac:dyDescent="0.25">
      <c r="A75" s="240">
        <v>44097</v>
      </c>
      <c r="B75" s="240" t="s">
        <v>266</v>
      </c>
      <c r="C75" s="241" t="s">
        <v>154</v>
      </c>
      <c r="D75" s="242" t="s">
        <v>267</v>
      </c>
      <c r="E75" s="243"/>
      <c r="F75" s="244">
        <v>268450</v>
      </c>
      <c r="G75" s="243"/>
      <c r="H75" s="244"/>
    </row>
    <row r="76" spans="1:8" x14ac:dyDescent="0.25">
      <c r="A76" s="240">
        <v>44097</v>
      </c>
      <c r="B76" s="240" t="s">
        <v>275</v>
      </c>
      <c r="C76" s="241" t="s">
        <v>119</v>
      </c>
      <c r="D76" s="242" t="s">
        <v>249</v>
      </c>
      <c r="E76" s="243"/>
      <c r="F76" s="244"/>
      <c r="G76" s="243"/>
      <c r="H76" s="244">
        <v>3000000</v>
      </c>
    </row>
    <row r="77" spans="1:8" hidden="1" x14ac:dyDescent="0.25">
      <c r="A77" s="240">
        <v>44103</v>
      </c>
      <c r="B77" s="240" t="s">
        <v>300</v>
      </c>
      <c r="C77" s="241" t="s">
        <v>118</v>
      </c>
      <c r="D77" s="242" t="s">
        <v>247</v>
      </c>
      <c r="E77" s="243"/>
      <c r="F77" s="244"/>
      <c r="G77" s="243">
        <v>28000000</v>
      </c>
      <c r="H77" s="244"/>
    </row>
    <row r="78" spans="1:8" hidden="1" x14ac:dyDescent="0.25">
      <c r="A78" s="240">
        <v>44104</v>
      </c>
      <c r="B78" s="240" t="s">
        <v>301</v>
      </c>
      <c r="C78" s="241" t="s">
        <v>120</v>
      </c>
      <c r="D78" s="242" t="s">
        <v>246</v>
      </c>
      <c r="E78" s="243"/>
      <c r="F78" s="244"/>
      <c r="G78" s="243">
        <v>10000000</v>
      </c>
      <c r="H78" s="244"/>
    </row>
    <row r="79" spans="1:8" hidden="1" x14ac:dyDescent="0.25">
      <c r="A79" s="240">
        <v>44104</v>
      </c>
      <c r="B79" s="240"/>
      <c r="C79" s="241" t="s">
        <v>192</v>
      </c>
      <c r="D79" s="242" t="s">
        <v>287</v>
      </c>
      <c r="E79" s="243"/>
      <c r="F79" s="244"/>
      <c r="G79" s="243"/>
      <c r="H79" s="244">
        <v>415000</v>
      </c>
    </row>
    <row r="80" spans="1:8" hidden="1" x14ac:dyDescent="0.25">
      <c r="A80" s="240">
        <v>44104</v>
      </c>
      <c r="B80" s="240"/>
      <c r="C80" s="241" t="s">
        <v>190</v>
      </c>
      <c r="D80" s="242" t="s">
        <v>191</v>
      </c>
      <c r="E80" s="243"/>
      <c r="F80" s="244"/>
      <c r="G80" s="243"/>
      <c r="H80" s="244">
        <f>13*15000</f>
        <v>195000</v>
      </c>
    </row>
    <row r="81" spans="1:9" hidden="1" x14ac:dyDescent="0.25">
      <c r="A81" s="240"/>
      <c r="B81" s="240"/>
      <c r="C81" s="241"/>
      <c r="D81" s="242"/>
      <c r="E81" s="243"/>
      <c r="F81" s="244"/>
      <c r="G81" s="243"/>
      <c r="H81" s="244"/>
    </row>
    <row r="82" spans="1:9" s="246" customFormat="1" ht="14.25" hidden="1" x14ac:dyDescent="0.2">
      <c r="A82" s="396" t="s">
        <v>10</v>
      </c>
      <c r="B82" s="397"/>
      <c r="C82" s="397"/>
      <c r="D82" s="398"/>
      <c r="E82" s="245">
        <f>SUM(E8:E81)</f>
        <v>131680050</v>
      </c>
      <c r="F82" s="245">
        <f t="shared" ref="F82:H82" si="0">SUM(F8:F81)</f>
        <v>561344535</v>
      </c>
      <c r="G82" s="245">
        <f t="shared" si="0"/>
        <v>82945000</v>
      </c>
      <c r="H82" s="245">
        <f t="shared" si="0"/>
        <v>56696748</v>
      </c>
    </row>
    <row r="83" spans="1:9" s="246" customFormat="1" ht="14.25" x14ac:dyDescent="0.2">
      <c r="A83" s="247"/>
      <c r="B83" s="247"/>
      <c r="C83" s="248"/>
      <c r="D83" s="248"/>
      <c r="E83" s="249"/>
      <c r="F83" s="249"/>
      <c r="G83" s="249"/>
      <c r="H83" s="249"/>
    </row>
    <row r="84" spans="1:9" s="246" customFormat="1" ht="18.75" x14ac:dyDescent="0.3">
      <c r="A84" s="395" t="s">
        <v>79</v>
      </c>
      <c r="B84" s="395"/>
      <c r="C84" s="395"/>
      <c r="D84" s="248"/>
      <c r="E84" s="249"/>
      <c r="F84" s="249"/>
      <c r="G84" s="249"/>
      <c r="H84" s="249"/>
    </row>
    <row r="85" spans="1:9" s="246" customFormat="1" ht="14.25" x14ac:dyDescent="0.2">
      <c r="A85" s="247"/>
      <c r="B85" s="247"/>
      <c r="C85" s="248"/>
      <c r="D85" s="248"/>
      <c r="E85" s="249"/>
      <c r="F85" s="249"/>
      <c r="G85" s="249"/>
      <c r="H85" s="249"/>
    </row>
    <row r="86" spans="1:9" s="246" customFormat="1" x14ac:dyDescent="0.25">
      <c r="A86" s="250"/>
      <c r="B86" s="250"/>
      <c r="C86" s="251"/>
      <c r="D86" s="252"/>
      <c r="E86" s="253"/>
      <c r="F86" s="254"/>
      <c r="G86" s="253"/>
      <c r="H86" s="255"/>
    </row>
    <row r="87" spans="1:9" s="246" customFormat="1" x14ac:dyDescent="0.25">
      <c r="A87" s="250"/>
      <c r="B87" s="250"/>
      <c r="C87" s="251"/>
      <c r="D87" s="252"/>
      <c r="E87" s="253"/>
      <c r="F87" s="254"/>
      <c r="G87" s="253"/>
      <c r="H87" s="255"/>
    </row>
    <row r="88" spans="1:9" s="246" customFormat="1" ht="14.25" x14ac:dyDescent="0.2">
      <c r="A88" s="247"/>
      <c r="B88" s="247"/>
      <c r="C88" s="248"/>
      <c r="D88" s="248"/>
      <c r="E88" s="249"/>
      <c r="F88" s="249"/>
      <c r="G88" s="249"/>
      <c r="H88" s="249"/>
    </row>
    <row r="89" spans="1:9" s="259" customFormat="1" x14ac:dyDescent="0.25">
      <c r="A89" s="256"/>
      <c r="B89" s="256"/>
      <c r="C89" s="257" t="s">
        <v>105</v>
      </c>
      <c r="D89" s="258"/>
      <c r="E89" s="257" t="s">
        <v>14</v>
      </c>
      <c r="F89" s="258"/>
      <c r="G89" s="258"/>
      <c r="H89" s="258"/>
      <c r="I89" s="258"/>
    </row>
    <row r="90" spans="1:9" s="259" customFormat="1" x14ac:dyDescent="0.25">
      <c r="A90" s="256"/>
      <c r="B90" s="256"/>
      <c r="C90" s="260" t="s">
        <v>15</v>
      </c>
      <c r="D90" s="261"/>
      <c r="E90" s="260" t="s">
        <v>16</v>
      </c>
      <c r="F90" s="261"/>
      <c r="G90" s="261"/>
      <c r="H90" s="261"/>
      <c r="I90" s="261"/>
    </row>
    <row r="93" spans="1:9" x14ac:dyDescent="0.25">
      <c r="C93" s="257"/>
      <c r="D93" s="257"/>
      <c r="E93" s="263"/>
    </row>
  </sheetData>
  <autoFilter ref="A6:H82">
    <filterColumn colId="2">
      <filters>
        <filter val="Lương, thưởng"/>
      </filters>
    </filterColumn>
    <filterColumn colId="4" hiddenButton="1" showButton="0"/>
    <filterColumn colId="6" hiddenButton="1" showButton="0"/>
  </autoFilter>
  <mergeCells count="9">
    <mergeCell ref="A84:C84"/>
    <mergeCell ref="A82:D8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42" activePane="bottomLeft" state="frozen"/>
      <selection pane="bottomLeft" activeCell="C50" sqref="C50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28" t="s">
        <v>0</v>
      </c>
      <c r="B1" s="428"/>
      <c r="C1" s="428"/>
      <c r="D1" s="428"/>
      <c r="E1" s="428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29" t="s">
        <v>39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</row>
    <row r="4" spans="1:17" x14ac:dyDescent="0.25">
      <c r="A4" s="429" t="s">
        <v>142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</row>
    <row r="5" spans="1:17" x14ac:dyDescent="0.25">
      <c r="A5" s="429"/>
      <c r="B5" s="429"/>
      <c r="C5" s="429"/>
      <c r="D5" s="429"/>
      <c r="E5" s="429"/>
      <c r="F5" s="429"/>
      <c r="G5" s="429"/>
      <c r="H5" s="429"/>
      <c r="I5" s="429"/>
      <c r="J5" s="429"/>
      <c r="K5" s="430"/>
      <c r="L5" s="430"/>
    </row>
    <row r="6" spans="1:17" s="144" customFormat="1" ht="42" customHeight="1" x14ac:dyDescent="0.25">
      <c r="A6" s="423" t="s">
        <v>73</v>
      </c>
      <c r="B6" s="431" t="s">
        <v>27</v>
      </c>
      <c r="C6" s="423" t="s">
        <v>28</v>
      </c>
      <c r="D6" s="433" t="s">
        <v>40</v>
      </c>
      <c r="E6" s="433"/>
      <c r="F6" s="434" t="s">
        <v>29</v>
      </c>
      <c r="G6" s="434"/>
      <c r="H6" s="434"/>
      <c r="I6" s="434"/>
      <c r="J6" s="434"/>
      <c r="K6" s="434"/>
      <c r="L6" s="434"/>
      <c r="M6" s="435"/>
      <c r="N6" s="435"/>
      <c r="O6" s="435"/>
      <c r="P6" s="436" t="s">
        <v>20</v>
      </c>
    </row>
    <row r="7" spans="1:17" s="144" customFormat="1" ht="38.25" customHeight="1" x14ac:dyDescent="0.25">
      <c r="A7" s="424"/>
      <c r="B7" s="432"/>
      <c r="C7" s="424"/>
      <c r="D7" s="423" t="s">
        <v>41</v>
      </c>
      <c r="E7" s="423" t="s">
        <v>42</v>
      </c>
      <c r="F7" s="423" t="s">
        <v>31</v>
      </c>
      <c r="G7" s="423" t="s">
        <v>32</v>
      </c>
      <c r="H7" s="421" t="s">
        <v>33</v>
      </c>
      <c r="I7" s="421" t="s">
        <v>43</v>
      </c>
      <c r="J7" s="425" t="s">
        <v>35</v>
      </c>
      <c r="K7" s="425"/>
      <c r="L7" s="421" t="s">
        <v>44</v>
      </c>
      <c r="M7" s="421" t="s">
        <v>45</v>
      </c>
      <c r="N7" s="421" t="s">
        <v>46</v>
      </c>
      <c r="O7" s="421" t="s">
        <v>47</v>
      </c>
      <c r="P7" s="437"/>
    </row>
    <row r="8" spans="1:17" s="144" customFormat="1" ht="12.75" x14ac:dyDescent="0.25">
      <c r="A8" s="424"/>
      <c r="B8" s="432"/>
      <c r="C8" s="424"/>
      <c r="D8" s="424"/>
      <c r="E8" s="424"/>
      <c r="F8" s="424"/>
      <c r="G8" s="424"/>
      <c r="H8" s="422"/>
      <c r="I8" s="422"/>
      <c r="J8" s="179" t="s">
        <v>81</v>
      </c>
      <c r="K8" s="145" t="s">
        <v>48</v>
      </c>
      <c r="L8" s="422"/>
      <c r="M8" s="422"/>
      <c r="N8" s="422"/>
      <c r="O8" s="422"/>
      <c r="P8" s="437"/>
    </row>
    <row r="9" spans="1:17" x14ac:dyDescent="0.25">
      <c r="A9" s="444">
        <v>785</v>
      </c>
      <c r="B9" s="442">
        <v>44077</v>
      </c>
      <c r="C9" s="407"/>
      <c r="D9" s="407" t="s">
        <v>129</v>
      </c>
      <c r="E9" s="407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45"/>
      <c r="B10" s="443"/>
      <c r="C10" s="417"/>
      <c r="D10" s="417"/>
      <c r="E10" s="417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07">
        <v>662</v>
      </c>
      <c r="B11" s="410">
        <v>44077</v>
      </c>
      <c r="C11" s="407" t="s">
        <v>149</v>
      </c>
      <c r="D11" s="407" t="s">
        <v>147</v>
      </c>
      <c r="E11" s="407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0.38</v>
      </c>
      <c r="L11" s="180">
        <f t="shared" ref="L11:L38" si="1">I11*(1-K11)</f>
        <v>6770400</v>
      </c>
      <c r="M11" s="180"/>
      <c r="N11" s="180"/>
      <c r="O11" s="180">
        <f>L11</f>
        <v>6770400</v>
      </c>
      <c r="P11" s="177"/>
      <c r="Q11" s="184"/>
    </row>
    <row r="12" spans="1:17" x14ac:dyDescent="0.25">
      <c r="A12" s="408"/>
      <c r="B12" s="411"/>
      <c r="C12" s="408"/>
      <c r="D12" s="408"/>
      <c r="E12" s="408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0.38</v>
      </c>
      <c r="L12" s="182">
        <f t="shared" si="1"/>
        <v>3459600</v>
      </c>
      <c r="M12" s="182"/>
      <c r="N12" s="182"/>
      <c r="O12" s="182">
        <f t="shared" ref="O12:O14" si="2">L12</f>
        <v>3459600</v>
      </c>
      <c r="P12" s="175"/>
    </row>
    <row r="13" spans="1:17" x14ac:dyDescent="0.25">
      <c r="A13" s="408"/>
      <c r="B13" s="411"/>
      <c r="C13" s="408"/>
      <c r="D13" s="408"/>
      <c r="E13" s="408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0.38</v>
      </c>
      <c r="L13" s="182">
        <f t="shared" si="1"/>
        <v>3794400</v>
      </c>
      <c r="M13" s="182"/>
      <c r="N13" s="182"/>
      <c r="O13" s="182">
        <f t="shared" si="2"/>
        <v>3794400</v>
      </c>
      <c r="P13" s="218"/>
    </row>
    <row r="14" spans="1:17" x14ac:dyDescent="0.25">
      <c r="A14" s="417"/>
      <c r="B14" s="418"/>
      <c r="C14" s="417"/>
      <c r="D14" s="417"/>
      <c r="E14" s="417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0.38</v>
      </c>
      <c r="L14" s="185">
        <f t="shared" si="1"/>
        <v>3608400</v>
      </c>
      <c r="M14" s="185"/>
      <c r="N14" s="185"/>
      <c r="O14" s="185">
        <f t="shared" si="2"/>
        <v>3608400</v>
      </c>
      <c r="P14" s="219"/>
    </row>
    <row r="15" spans="1:17" x14ac:dyDescent="0.25">
      <c r="A15" s="220">
        <v>787</v>
      </c>
      <c r="B15" s="313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3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07">
        <v>792</v>
      </c>
      <c r="B18" s="410">
        <v>44085</v>
      </c>
      <c r="C18" s="407" t="s">
        <v>149</v>
      </c>
      <c r="D18" s="413" t="s">
        <v>147</v>
      </c>
      <c r="E18" s="413" t="s">
        <v>148</v>
      </c>
      <c r="F18" s="329" t="s">
        <v>202</v>
      </c>
      <c r="G18" s="329">
        <v>9</v>
      </c>
      <c r="H18" s="192">
        <v>225000</v>
      </c>
      <c r="I18" s="180">
        <f t="shared" si="0"/>
        <v>2025000</v>
      </c>
      <c r="J18" s="180"/>
      <c r="K18" s="181">
        <v>0.38</v>
      </c>
      <c r="L18" s="180">
        <f t="shared" si="1"/>
        <v>1255500</v>
      </c>
      <c r="M18" s="180"/>
      <c r="N18" s="180"/>
      <c r="O18" s="180">
        <f t="shared" si="3"/>
        <v>1255500</v>
      </c>
      <c r="P18" s="336"/>
    </row>
    <row r="19" spans="1:18" x14ac:dyDescent="0.25">
      <c r="A19" s="417"/>
      <c r="B19" s="418"/>
      <c r="C19" s="417"/>
      <c r="D19" s="416"/>
      <c r="E19" s="416"/>
      <c r="F19" s="330" t="s">
        <v>125</v>
      </c>
      <c r="G19" s="330">
        <v>36</v>
      </c>
      <c r="H19" s="193">
        <v>455000</v>
      </c>
      <c r="I19" s="185">
        <f t="shared" si="0"/>
        <v>16380000</v>
      </c>
      <c r="J19" s="185"/>
      <c r="K19" s="186">
        <v>0.38</v>
      </c>
      <c r="L19" s="185">
        <f t="shared" si="1"/>
        <v>10155600</v>
      </c>
      <c r="M19" s="185"/>
      <c r="N19" s="185"/>
      <c r="O19" s="185">
        <f t="shared" si="3"/>
        <v>10155600</v>
      </c>
      <c r="P19" s="337"/>
    </row>
    <row r="20" spans="1:18" x14ac:dyDescent="0.25">
      <c r="A20" s="407">
        <v>665</v>
      </c>
      <c r="B20" s="410">
        <v>44088</v>
      </c>
      <c r="C20" s="407"/>
      <c r="D20" s="413" t="s">
        <v>198</v>
      </c>
      <c r="E20" s="419"/>
      <c r="F20" s="314" t="s">
        <v>125</v>
      </c>
      <c r="G20" s="314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6"/>
    </row>
    <row r="21" spans="1:18" x14ac:dyDescent="0.25">
      <c r="A21" s="417"/>
      <c r="B21" s="418"/>
      <c r="C21" s="417"/>
      <c r="D21" s="416"/>
      <c r="E21" s="420"/>
      <c r="F21" s="315" t="s">
        <v>126</v>
      </c>
      <c r="G21" s="315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17"/>
    </row>
    <row r="22" spans="1:18" x14ac:dyDescent="0.25">
      <c r="A22" s="349">
        <v>791</v>
      </c>
      <c r="B22" s="350">
        <v>44089</v>
      </c>
      <c r="C22" s="349" t="s">
        <v>150</v>
      </c>
      <c r="D22" s="346" t="s">
        <v>205</v>
      </c>
      <c r="E22" s="346" t="s">
        <v>206</v>
      </c>
      <c r="F22" s="332" t="s">
        <v>124</v>
      </c>
      <c r="G22" s="332">
        <v>6</v>
      </c>
      <c r="H22" s="351">
        <v>485000</v>
      </c>
      <c r="I22" s="344">
        <f t="shared" si="0"/>
        <v>2910000</v>
      </c>
      <c r="J22" s="344"/>
      <c r="K22" s="345">
        <v>0.41</v>
      </c>
      <c r="L22" s="344">
        <f t="shared" si="1"/>
        <v>1716900.0000000002</v>
      </c>
      <c r="M22" s="344"/>
      <c r="N22" s="344">
        <f>L22</f>
        <v>1716900.0000000002</v>
      </c>
      <c r="O22" s="344"/>
      <c r="P22" s="334"/>
    </row>
    <row r="23" spans="1:18" x14ac:dyDescent="0.25">
      <c r="A23" s="407">
        <v>788</v>
      </c>
      <c r="B23" s="410">
        <v>44090</v>
      </c>
      <c r="C23" s="407" t="s">
        <v>149</v>
      </c>
      <c r="D23" s="413" t="s">
        <v>149</v>
      </c>
      <c r="E23" s="413"/>
      <c r="F23" s="329" t="s">
        <v>125</v>
      </c>
      <c r="G23" s="329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6"/>
    </row>
    <row r="24" spans="1:18" ht="14.45" customHeight="1" x14ac:dyDescent="0.25">
      <c r="A24" s="408"/>
      <c r="B24" s="411"/>
      <c r="C24" s="408"/>
      <c r="D24" s="414"/>
      <c r="E24" s="414"/>
      <c r="F24" s="333" t="s">
        <v>126</v>
      </c>
      <c r="G24" s="333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4"/>
    </row>
    <row r="25" spans="1:18" ht="14.45" customHeight="1" x14ac:dyDescent="0.25">
      <c r="A25" s="408"/>
      <c r="B25" s="411"/>
      <c r="C25" s="408"/>
      <c r="D25" s="414"/>
      <c r="E25" s="414"/>
      <c r="F25" s="333" t="s">
        <v>133</v>
      </c>
      <c r="G25" s="333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3"/>
      <c r="R25" s="184"/>
    </row>
    <row r="26" spans="1:18" x14ac:dyDescent="0.25">
      <c r="A26" s="417"/>
      <c r="B26" s="418"/>
      <c r="C26" s="417"/>
      <c r="D26" s="416"/>
      <c r="E26" s="416"/>
      <c r="F26" s="330" t="s">
        <v>124</v>
      </c>
      <c r="G26" s="330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0"/>
    </row>
    <row r="27" spans="1:18" x14ac:dyDescent="0.25">
      <c r="A27" s="318">
        <v>796</v>
      </c>
      <c r="B27" s="320">
        <v>44090</v>
      </c>
      <c r="C27" s="318" t="s">
        <v>116</v>
      </c>
      <c r="D27" s="319"/>
      <c r="E27" s="319"/>
      <c r="F27" s="332" t="s">
        <v>124</v>
      </c>
      <c r="G27" s="332">
        <v>2</v>
      </c>
      <c r="H27" s="344">
        <v>485000</v>
      </c>
      <c r="I27" s="344">
        <f t="shared" si="0"/>
        <v>970000</v>
      </c>
      <c r="J27" s="352"/>
      <c r="K27" s="345">
        <v>0.41</v>
      </c>
      <c r="L27" s="344">
        <f t="shared" si="1"/>
        <v>572300.00000000012</v>
      </c>
      <c r="M27" s="344"/>
      <c r="N27" s="344"/>
      <c r="O27" s="344">
        <f>L27</f>
        <v>572300.00000000012</v>
      </c>
      <c r="P27" s="332"/>
    </row>
    <row r="28" spans="1:18" ht="14.45" customHeight="1" x14ac:dyDescent="0.25">
      <c r="A28" s="407">
        <v>794</v>
      </c>
      <c r="B28" s="410">
        <v>44090</v>
      </c>
      <c r="C28" s="407"/>
      <c r="D28" s="413" t="s">
        <v>203</v>
      </c>
      <c r="E28" s="413"/>
      <c r="F28" s="329" t="s">
        <v>125</v>
      </c>
      <c r="G28" s="329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29"/>
    </row>
    <row r="29" spans="1:18" ht="14.45" customHeight="1" x14ac:dyDescent="0.25">
      <c r="A29" s="408"/>
      <c r="B29" s="411"/>
      <c r="C29" s="408"/>
      <c r="D29" s="414"/>
      <c r="E29" s="414"/>
      <c r="F29" s="333" t="s">
        <v>126</v>
      </c>
      <c r="G29" s="333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3"/>
    </row>
    <row r="30" spans="1:18" ht="14.45" customHeight="1" x14ac:dyDescent="0.25">
      <c r="A30" s="417"/>
      <c r="B30" s="418"/>
      <c r="C30" s="417"/>
      <c r="D30" s="416"/>
      <c r="E30" s="416"/>
      <c r="F30" s="330" t="s">
        <v>124</v>
      </c>
      <c r="G30" s="330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0"/>
    </row>
    <row r="31" spans="1:18" ht="14.45" customHeight="1" x14ac:dyDescent="0.25">
      <c r="A31" s="325">
        <v>797</v>
      </c>
      <c r="B31" s="189">
        <v>44091</v>
      </c>
      <c r="C31" s="325" t="s">
        <v>150</v>
      </c>
      <c r="D31" s="190" t="s">
        <v>210</v>
      </c>
      <c r="E31" s="190" t="s">
        <v>211</v>
      </c>
      <c r="F31" s="325" t="s">
        <v>126</v>
      </c>
      <c r="G31" s="325">
        <v>4</v>
      </c>
      <c r="H31" s="187">
        <v>465000</v>
      </c>
      <c r="I31" s="187">
        <f t="shared" si="0"/>
        <v>1860000</v>
      </c>
      <c r="J31" s="347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5"/>
    </row>
    <row r="32" spans="1:18" ht="14.45" customHeight="1" x14ac:dyDescent="0.25">
      <c r="A32" s="216">
        <v>667</v>
      </c>
      <c r="B32" s="313">
        <v>44091</v>
      </c>
      <c r="C32" s="216"/>
      <c r="D32" s="216" t="s">
        <v>129</v>
      </c>
      <c r="E32" s="216" t="s">
        <v>130</v>
      </c>
      <c r="F32" s="325" t="s">
        <v>125</v>
      </c>
      <c r="G32" s="325">
        <v>36</v>
      </c>
      <c r="H32" s="187">
        <v>455000</v>
      </c>
      <c r="I32" s="187">
        <f t="shared" si="0"/>
        <v>16380000</v>
      </c>
      <c r="J32" s="348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5"/>
    </row>
    <row r="33" spans="1:17" ht="14.45" customHeight="1" x14ac:dyDescent="0.25">
      <c r="A33" s="216">
        <v>668</v>
      </c>
      <c r="B33" s="313">
        <v>44091</v>
      </c>
      <c r="C33" s="216" t="s">
        <v>150</v>
      </c>
      <c r="D33" s="216" t="s">
        <v>207</v>
      </c>
      <c r="E33" s="216" t="s">
        <v>208</v>
      </c>
      <c r="F33" s="325" t="s">
        <v>125</v>
      </c>
      <c r="G33" s="325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3">
        <v>44092</v>
      </c>
      <c r="C34" s="216" t="s">
        <v>116</v>
      </c>
      <c r="D34" s="216"/>
      <c r="E34" s="216"/>
      <c r="F34" s="325" t="s">
        <v>204</v>
      </c>
      <c r="G34" s="325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07">
        <v>799</v>
      </c>
      <c r="B35" s="410">
        <v>44092</v>
      </c>
      <c r="C35" s="407" t="s">
        <v>116</v>
      </c>
      <c r="D35" s="407" t="s">
        <v>209</v>
      </c>
      <c r="E35" s="407" t="s">
        <v>130</v>
      </c>
      <c r="F35" s="329" t="s">
        <v>125</v>
      </c>
      <c r="G35" s="329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29"/>
    </row>
    <row r="36" spans="1:17" x14ac:dyDescent="0.25">
      <c r="A36" s="417"/>
      <c r="B36" s="418"/>
      <c r="C36" s="417"/>
      <c r="D36" s="417"/>
      <c r="E36" s="417"/>
      <c r="F36" s="330" t="s">
        <v>126</v>
      </c>
      <c r="G36" s="330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0"/>
    </row>
    <row r="37" spans="1:17" x14ac:dyDescent="0.25">
      <c r="A37" s="216">
        <v>671</v>
      </c>
      <c r="B37" s="313">
        <v>44092</v>
      </c>
      <c r="C37" s="216"/>
      <c r="D37" s="216" t="s">
        <v>198</v>
      </c>
      <c r="E37" s="216"/>
      <c r="F37" s="325" t="s">
        <v>202</v>
      </c>
      <c r="G37" s="325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5"/>
    </row>
    <row r="38" spans="1:17" x14ac:dyDescent="0.25">
      <c r="A38" s="216">
        <v>672</v>
      </c>
      <c r="B38" s="313">
        <v>44092</v>
      </c>
      <c r="C38" s="216"/>
      <c r="D38" s="216" t="s">
        <v>198</v>
      </c>
      <c r="E38" s="216"/>
      <c r="F38" s="325" t="s">
        <v>202</v>
      </c>
      <c r="G38" s="325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3">
        <v>44096</v>
      </c>
      <c r="C39" s="216"/>
      <c r="D39" s="216" t="s">
        <v>212</v>
      </c>
      <c r="E39" s="216"/>
      <c r="F39" s="325" t="s">
        <v>213</v>
      </c>
      <c r="G39" s="325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3">
        <v>44096</v>
      </c>
      <c r="C40" s="216"/>
      <c r="D40" s="216" t="s">
        <v>214</v>
      </c>
      <c r="E40" s="216" t="s">
        <v>215</v>
      </c>
      <c r="F40" s="325" t="s">
        <v>213</v>
      </c>
      <c r="G40" s="325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07">
        <v>678</v>
      </c>
      <c r="B41" s="410">
        <v>44096</v>
      </c>
      <c r="C41" s="407" t="s">
        <v>150</v>
      </c>
      <c r="D41" s="413" t="s">
        <v>216</v>
      </c>
      <c r="E41" s="407"/>
      <c r="F41" s="329" t="s">
        <v>202</v>
      </c>
      <c r="G41" s="329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29"/>
      <c r="Q41" s="184"/>
    </row>
    <row r="42" spans="1:17" ht="14.45" customHeight="1" x14ac:dyDescent="0.25">
      <c r="A42" s="408"/>
      <c r="B42" s="411"/>
      <c r="C42" s="408"/>
      <c r="D42" s="414"/>
      <c r="E42" s="408"/>
      <c r="F42" s="333" t="s">
        <v>125</v>
      </c>
      <c r="G42" s="333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3"/>
      <c r="Q42" s="184"/>
    </row>
    <row r="43" spans="1:17" ht="14.45" customHeight="1" x14ac:dyDescent="0.25">
      <c r="A43" s="408"/>
      <c r="B43" s="411"/>
      <c r="C43" s="408"/>
      <c r="D43" s="414"/>
      <c r="E43" s="408"/>
      <c r="F43" s="333" t="s">
        <v>126</v>
      </c>
      <c r="G43" s="333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3"/>
      <c r="Q43" s="184"/>
    </row>
    <row r="44" spans="1:17" ht="14.45" customHeight="1" x14ac:dyDescent="0.25">
      <c r="A44" s="408"/>
      <c r="B44" s="411"/>
      <c r="C44" s="408"/>
      <c r="D44" s="414"/>
      <c r="E44" s="408"/>
      <c r="F44" s="333" t="s">
        <v>204</v>
      </c>
      <c r="G44" s="333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3"/>
      <c r="Q44" s="184"/>
    </row>
    <row r="45" spans="1:17" ht="14.45" customHeight="1" x14ac:dyDescent="0.25">
      <c r="A45" s="408"/>
      <c r="B45" s="411"/>
      <c r="C45" s="408"/>
      <c r="D45" s="414"/>
      <c r="E45" s="408"/>
      <c r="F45" s="333" t="s">
        <v>124</v>
      </c>
      <c r="G45" s="333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3"/>
      <c r="Q45" s="184"/>
    </row>
    <row r="46" spans="1:17" ht="14.45" customHeight="1" x14ac:dyDescent="0.25">
      <c r="A46" s="408"/>
      <c r="B46" s="411"/>
      <c r="C46" s="408"/>
      <c r="D46" s="414"/>
      <c r="E46" s="408"/>
      <c r="F46" s="333" t="s">
        <v>127</v>
      </c>
      <c r="G46" s="333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3"/>
      <c r="Q46" s="184"/>
    </row>
    <row r="47" spans="1:17" ht="14.45" customHeight="1" x14ac:dyDescent="0.25">
      <c r="A47" s="408"/>
      <c r="B47" s="411"/>
      <c r="C47" s="408"/>
      <c r="D47" s="414"/>
      <c r="E47" s="408"/>
      <c r="F47" s="333" t="s">
        <v>128</v>
      </c>
      <c r="G47" s="333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3"/>
      <c r="Q47" s="184"/>
    </row>
    <row r="48" spans="1:17" ht="14.45" customHeight="1" x14ac:dyDescent="0.25">
      <c r="A48" s="409"/>
      <c r="B48" s="412"/>
      <c r="C48" s="409"/>
      <c r="D48" s="415"/>
      <c r="E48" s="409"/>
      <c r="F48" s="335" t="s">
        <v>213</v>
      </c>
      <c r="G48" s="335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5"/>
      <c r="Q48" s="184"/>
    </row>
    <row r="49" spans="1:17" ht="14.45" customHeight="1" x14ac:dyDescent="0.25">
      <c r="A49" s="216">
        <v>676</v>
      </c>
      <c r="B49" s="313">
        <v>44097</v>
      </c>
      <c r="C49" s="313" t="s">
        <v>149</v>
      </c>
      <c r="D49" s="328" t="s">
        <v>218</v>
      </c>
      <c r="E49" s="313"/>
      <c r="F49" s="325" t="s">
        <v>217</v>
      </c>
      <c r="G49" s="325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5"/>
      <c r="Q49" s="184"/>
    </row>
    <row r="50" spans="1:17" ht="14.45" customHeight="1" x14ac:dyDescent="0.25">
      <c r="A50" s="216">
        <v>801</v>
      </c>
      <c r="B50" s="313">
        <v>44097</v>
      </c>
      <c r="C50" s="313" t="s">
        <v>117</v>
      </c>
      <c r="D50" s="328" t="s">
        <v>105</v>
      </c>
      <c r="E50" s="313"/>
      <c r="F50" s="325" t="s">
        <v>125</v>
      </c>
      <c r="G50" s="325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5"/>
      <c r="Q50" s="184"/>
    </row>
    <row r="51" spans="1:17" ht="14.45" customHeight="1" x14ac:dyDescent="0.25">
      <c r="A51" s="407">
        <v>805</v>
      </c>
      <c r="B51" s="410">
        <v>44102</v>
      </c>
      <c r="C51" s="446"/>
      <c r="D51" s="449" t="s">
        <v>220</v>
      </c>
      <c r="E51" s="444" t="s">
        <v>223</v>
      </c>
      <c r="F51" s="341" t="s">
        <v>126</v>
      </c>
      <c r="G51" s="329">
        <v>3</v>
      </c>
      <c r="H51" s="180">
        <v>465000</v>
      </c>
      <c r="I51" s="180">
        <f t="shared" ref="I51:I56" si="7">G51*H51</f>
        <v>1395000</v>
      </c>
      <c r="J51" s="329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29"/>
      <c r="Q51" s="184"/>
    </row>
    <row r="52" spans="1:17" ht="14.45" customHeight="1" x14ac:dyDescent="0.25">
      <c r="A52" s="408"/>
      <c r="B52" s="411"/>
      <c r="C52" s="447"/>
      <c r="D52" s="450"/>
      <c r="E52" s="445"/>
      <c r="F52" s="343" t="s">
        <v>204</v>
      </c>
      <c r="G52" s="333">
        <v>25</v>
      </c>
      <c r="H52" s="182">
        <v>475000</v>
      </c>
      <c r="I52" s="182">
        <f t="shared" si="7"/>
        <v>11875000</v>
      </c>
      <c r="J52" s="333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3"/>
      <c r="Q52" s="184"/>
    </row>
    <row r="53" spans="1:17" ht="14.45" customHeight="1" x14ac:dyDescent="0.25">
      <c r="A53" s="408"/>
      <c r="B53" s="411"/>
      <c r="C53" s="447"/>
      <c r="D53" s="450"/>
      <c r="E53" s="445"/>
      <c r="F53" s="343" t="s">
        <v>124</v>
      </c>
      <c r="G53" s="333">
        <v>27</v>
      </c>
      <c r="H53" s="182">
        <v>485000</v>
      </c>
      <c r="I53" s="182">
        <f t="shared" si="7"/>
        <v>13095000</v>
      </c>
      <c r="J53" s="333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3"/>
      <c r="Q53" s="184"/>
    </row>
    <row r="54" spans="1:17" ht="14.45" customHeight="1" x14ac:dyDescent="0.25">
      <c r="A54" s="408"/>
      <c r="B54" s="411"/>
      <c r="C54" s="447"/>
      <c r="D54" s="450"/>
      <c r="E54" s="445"/>
      <c r="F54" s="343" t="s">
        <v>127</v>
      </c>
      <c r="G54" s="333">
        <v>3</v>
      </c>
      <c r="H54" s="182">
        <v>485000</v>
      </c>
      <c r="I54" s="182">
        <f t="shared" si="7"/>
        <v>1455000</v>
      </c>
      <c r="J54" s="333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3"/>
      <c r="Q54" s="184"/>
    </row>
    <row r="55" spans="1:17" ht="14.45" customHeight="1" x14ac:dyDescent="0.25">
      <c r="A55" s="417"/>
      <c r="B55" s="418"/>
      <c r="C55" s="448"/>
      <c r="D55" s="451"/>
      <c r="E55" s="452"/>
      <c r="F55" s="342" t="s">
        <v>128</v>
      </c>
      <c r="G55" s="330">
        <v>6</v>
      </c>
      <c r="H55" s="185">
        <v>455000</v>
      </c>
      <c r="I55" s="185">
        <f t="shared" si="7"/>
        <v>2730000</v>
      </c>
      <c r="J55" s="330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0"/>
      <c r="Q55" s="184"/>
    </row>
    <row r="56" spans="1:17" ht="14.45" customHeight="1" x14ac:dyDescent="0.25">
      <c r="A56" s="325">
        <v>804</v>
      </c>
      <c r="B56" s="189">
        <v>44102</v>
      </c>
      <c r="C56" s="325" t="s">
        <v>149</v>
      </c>
      <c r="D56" s="190" t="s">
        <v>221</v>
      </c>
      <c r="E56" s="325" t="s">
        <v>222</v>
      </c>
      <c r="F56" s="325" t="s">
        <v>126</v>
      </c>
      <c r="G56" s="325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5"/>
      <c r="Q56" s="184"/>
    </row>
    <row r="57" spans="1:17" s="152" customFormat="1" ht="12" x14ac:dyDescent="0.25">
      <c r="A57" s="438" t="s">
        <v>74</v>
      </c>
      <c r="B57" s="439"/>
      <c r="C57" s="439"/>
      <c r="D57" s="439"/>
      <c r="E57" s="439"/>
      <c r="F57" s="440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111254050</v>
      </c>
      <c r="M57" s="164"/>
      <c r="N57" s="164"/>
      <c r="O57" s="164"/>
      <c r="P57" s="441"/>
      <c r="Q57" s="426"/>
    </row>
    <row r="58" spans="1:17" s="152" customFormat="1" ht="12" x14ac:dyDescent="0.25">
      <c r="A58" s="427" t="s">
        <v>143</v>
      </c>
      <c r="B58" s="427"/>
      <c r="C58" s="427"/>
      <c r="D58" s="427"/>
      <c r="E58" s="427"/>
      <c r="F58" s="427"/>
      <c r="G58" s="146">
        <f>G57</f>
        <v>466</v>
      </c>
      <c r="H58" s="156"/>
      <c r="I58" s="148"/>
      <c r="J58" s="149"/>
      <c r="K58" s="150"/>
      <c r="L58" s="151">
        <f>L57</f>
        <v>111254050</v>
      </c>
      <c r="M58" s="149"/>
      <c r="N58" s="149"/>
      <c r="O58" s="149"/>
      <c r="P58" s="441"/>
      <c r="Q58" s="426"/>
    </row>
    <row r="59" spans="1:17" s="152" customFormat="1" ht="12" x14ac:dyDescent="0.25">
      <c r="A59" s="427" t="s">
        <v>75</v>
      </c>
      <c r="B59" s="427"/>
      <c r="C59" s="427"/>
      <c r="D59" s="427"/>
      <c r="E59" s="427"/>
      <c r="F59" s="427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27" t="s">
        <v>76</v>
      </c>
      <c r="B60" s="427"/>
      <c r="C60" s="427"/>
      <c r="D60" s="427"/>
      <c r="E60" s="427"/>
      <c r="F60" s="427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27" t="s">
        <v>77</v>
      </c>
      <c r="B61" s="427"/>
      <c r="C61" s="427"/>
      <c r="D61" s="427"/>
      <c r="E61" s="427"/>
      <c r="F61" s="427"/>
      <c r="G61" s="153"/>
      <c r="H61" s="156"/>
      <c r="I61" s="147"/>
      <c r="J61" s="149"/>
      <c r="K61" s="150"/>
      <c r="L61" s="151">
        <f>SUM(O13:O56)</f>
        <v>59844000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A51:A55"/>
    <mergeCell ref="B51:B55"/>
    <mergeCell ref="C51:C55"/>
    <mergeCell ref="D51:D55"/>
    <mergeCell ref="E51:E55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60:F60"/>
    <mergeCell ref="A61:F61"/>
    <mergeCell ref="A57:F57"/>
    <mergeCell ref="P57:P58"/>
    <mergeCell ref="A59:F59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28:A30"/>
    <mergeCell ref="B28:B30"/>
    <mergeCell ref="C28:C30"/>
    <mergeCell ref="D28:D30"/>
    <mergeCell ref="E28:E30"/>
    <mergeCell ref="A35:A36"/>
    <mergeCell ref="B35:B36"/>
    <mergeCell ref="C35:C36"/>
    <mergeCell ref="D35:D36"/>
    <mergeCell ref="E35:E36"/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D20:D21"/>
    <mergeCell ref="A20:A21"/>
    <mergeCell ref="B20:B21"/>
    <mergeCell ref="C20:C21"/>
    <mergeCell ref="E20:E21"/>
    <mergeCell ref="C41:C48"/>
    <mergeCell ref="B41:B48"/>
    <mergeCell ref="A41:A48"/>
    <mergeCell ref="E41:E48"/>
    <mergeCell ref="D41:D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workbookViewId="0">
      <selection activeCell="I28" sqref="I28"/>
    </sheetView>
  </sheetViews>
  <sheetFormatPr defaultColWidth="9.140625" defaultRowHeight="15" x14ac:dyDescent="0.25"/>
  <cols>
    <col min="1" max="1" width="9.140625" style="306"/>
    <col min="2" max="2" width="12" style="264" bestFit="1" customWidth="1"/>
    <col min="3" max="3" width="9.140625" style="264"/>
    <col min="4" max="4" width="20.140625" style="264" bestFit="1" customWidth="1"/>
    <col min="5" max="5" width="9.140625" style="264"/>
    <col min="6" max="6" width="9.28515625" style="264" bestFit="1" customWidth="1"/>
    <col min="7" max="8" width="14" style="264" bestFit="1" customWidth="1"/>
    <col min="9" max="9" width="9.140625" style="265"/>
    <col min="10" max="10" width="17" style="266" bestFit="1" customWidth="1"/>
    <col min="11" max="11" width="12.28515625" style="264" bestFit="1" customWidth="1"/>
    <col min="12" max="12" width="9.140625" style="264"/>
    <col min="13" max="13" width="13.140625" style="264" bestFit="1" customWidth="1"/>
    <col min="14" max="16384" width="9.140625" style="264"/>
  </cols>
  <sheetData>
    <row r="1" spans="1:17" x14ac:dyDescent="0.25">
      <c r="A1" s="463" t="s">
        <v>0</v>
      </c>
      <c r="B1" s="463"/>
      <c r="C1" s="463"/>
      <c r="D1" s="463"/>
    </row>
    <row r="2" spans="1:17" x14ac:dyDescent="0.25">
      <c r="A2" s="464" t="s">
        <v>2</v>
      </c>
      <c r="B2" s="464"/>
      <c r="C2" s="464"/>
      <c r="D2" s="464"/>
    </row>
    <row r="3" spans="1:17" ht="15.75" x14ac:dyDescent="0.25">
      <c r="A3" s="465" t="s">
        <v>57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</row>
    <row r="4" spans="1:17" ht="15.75" x14ac:dyDescent="0.25">
      <c r="A4" s="466" t="s">
        <v>142</v>
      </c>
      <c r="B4" s="466"/>
      <c r="C4" s="466"/>
      <c r="D4" s="466"/>
      <c r="E4" s="466"/>
      <c r="F4" s="466"/>
      <c r="G4" s="466"/>
      <c r="H4" s="466"/>
      <c r="I4" s="467"/>
      <c r="J4" s="466"/>
      <c r="K4" s="466"/>
      <c r="L4" s="466"/>
      <c r="M4" s="466"/>
      <c r="N4" s="466"/>
    </row>
    <row r="5" spans="1:17" ht="14.45" customHeight="1" x14ac:dyDescent="0.25">
      <c r="A5" s="468" t="s">
        <v>18</v>
      </c>
      <c r="B5" s="470" t="s">
        <v>27</v>
      </c>
      <c r="C5" s="469" t="s">
        <v>28</v>
      </c>
      <c r="D5" s="267" t="s">
        <v>40</v>
      </c>
      <c r="E5" s="462" t="s">
        <v>29</v>
      </c>
      <c r="F5" s="462"/>
      <c r="G5" s="462"/>
      <c r="H5" s="462"/>
      <c r="I5" s="471"/>
      <c r="J5" s="461" t="s">
        <v>30</v>
      </c>
      <c r="K5" s="462" t="s">
        <v>58</v>
      </c>
      <c r="L5" s="462"/>
      <c r="M5" s="462"/>
      <c r="N5" s="469" t="s">
        <v>20</v>
      </c>
    </row>
    <row r="6" spans="1:17" ht="42.75" x14ac:dyDescent="0.25">
      <c r="A6" s="468"/>
      <c r="B6" s="470"/>
      <c r="C6" s="469"/>
      <c r="D6" s="267" t="s">
        <v>41</v>
      </c>
      <c r="E6" s="267" t="s">
        <v>31</v>
      </c>
      <c r="F6" s="267" t="s">
        <v>32</v>
      </c>
      <c r="G6" s="268" t="s">
        <v>33</v>
      </c>
      <c r="H6" s="269" t="s">
        <v>34</v>
      </c>
      <c r="I6" s="270" t="s">
        <v>35</v>
      </c>
      <c r="J6" s="461"/>
      <c r="K6" s="267" t="s">
        <v>45</v>
      </c>
      <c r="L6" s="267" t="s">
        <v>46</v>
      </c>
      <c r="M6" s="267" t="s">
        <v>47</v>
      </c>
      <c r="N6" s="469"/>
    </row>
    <row r="7" spans="1:17" x14ac:dyDescent="0.25">
      <c r="A7" s="174">
        <v>663</v>
      </c>
      <c r="B7" s="271">
        <v>44077</v>
      </c>
      <c r="C7" s="174" t="s">
        <v>149</v>
      </c>
      <c r="D7" s="338" t="s">
        <v>147</v>
      </c>
      <c r="E7" s="338" t="s">
        <v>127</v>
      </c>
      <c r="F7" s="331">
        <v>4</v>
      </c>
      <c r="G7" s="272">
        <v>485000</v>
      </c>
      <c r="H7" s="272">
        <f>F7*G7</f>
        <v>1940000</v>
      </c>
      <c r="I7" s="273">
        <v>0.38</v>
      </c>
      <c r="J7" s="274">
        <f>H7*(1-I7)</f>
        <v>1202800</v>
      </c>
      <c r="K7" s="275"/>
      <c r="L7" s="174"/>
      <c r="M7" s="275">
        <f>J7</f>
        <v>1202800</v>
      </c>
      <c r="N7" s="276"/>
    </row>
    <row r="8" spans="1:17" s="136" customFormat="1" ht="14.45" customHeight="1" x14ac:dyDescent="0.25">
      <c r="A8" s="407">
        <v>664</v>
      </c>
      <c r="B8" s="410">
        <v>44088</v>
      </c>
      <c r="C8" s="446"/>
      <c r="D8" s="449" t="s">
        <v>203</v>
      </c>
      <c r="E8" s="341" t="s">
        <v>125</v>
      </c>
      <c r="F8" s="329">
        <v>24</v>
      </c>
      <c r="G8" s="180">
        <v>455000</v>
      </c>
      <c r="H8" s="277">
        <f t="shared" ref="H8:H9" si="0">F8*G8</f>
        <v>10920000</v>
      </c>
      <c r="I8" s="278">
        <v>0.5</v>
      </c>
      <c r="J8" s="197">
        <f t="shared" ref="J8:J26" si="1">H8*(1-I8)</f>
        <v>5460000</v>
      </c>
      <c r="K8" s="180"/>
      <c r="L8" s="180"/>
      <c r="M8" s="289">
        <f t="shared" ref="M8:M26" si="2">J8</f>
        <v>5460000</v>
      </c>
      <c r="N8" s="321"/>
      <c r="Q8" s="184"/>
    </row>
    <row r="9" spans="1:17" s="136" customFormat="1" ht="14.45" customHeight="1" x14ac:dyDescent="0.25">
      <c r="A9" s="417"/>
      <c r="B9" s="418"/>
      <c r="C9" s="448"/>
      <c r="D9" s="451"/>
      <c r="E9" s="342" t="s">
        <v>204</v>
      </c>
      <c r="F9" s="330">
        <v>24</v>
      </c>
      <c r="G9" s="185">
        <v>475000</v>
      </c>
      <c r="H9" s="279">
        <f t="shared" si="0"/>
        <v>11400000</v>
      </c>
      <c r="I9" s="280">
        <v>0.5</v>
      </c>
      <c r="J9" s="206">
        <f t="shared" si="1"/>
        <v>5700000</v>
      </c>
      <c r="K9" s="185"/>
      <c r="L9" s="185"/>
      <c r="M9" s="297">
        <f t="shared" si="2"/>
        <v>5700000</v>
      </c>
      <c r="N9" s="323"/>
      <c r="Q9" s="184"/>
    </row>
    <row r="10" spans="1:17" s="136" customFormat="1" ht="14.45" customHeight="1" x14ac:dyDescent="0.25">
      <c r="A10" s="216">
        <v>666</v>
      </c>
      <c r="B10" s="313">
        <v>44091</v>
      </c>
      <c r="C10" s="328"/>
      <c r="D10" s="339" t="s">
        <v>203</v>
      </c>
      <c r="E10" s="340" t="s">
        <v>125</v>
      </c>
      <c r="F10" s="325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0">
        <f t="shared" si="2"/>
        <v>9555000</v>
      </c>
      <c r="N10" s="325"/>
      <c r="Q10" s="184"/>
    </row>
    <row r="11" spans="1:17" s="136" customFormat="1" ht="14.45" customHeight="1" x14ac:dyDescent="0.25">
      <c r="A11" s="216">
        <v>669</v>
      </c>
      <c r="B11" s="313">
        <v>44092</v>
      </c>
      <c r="C11" s="328"/>
      <c r="D11" s="339" t="s">
        <v>203</v>
      </c>
      <c r="E11" s="340" t="s">
        <v>202</v>
      </c>
      <c r="F11" s="325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5"/>
      <c r="Q11" s="184"/>
    </row>
    <row r="12" spans="1:17" s="136" customFormat="1" ht="14.45" customHeight="1" x14ac:dyDescent="0.25">
      <c r="A12" s="444">
        <v>803</v>
      </c>
      <c r="B12" s="442">
        <v>44095</v>
      </c>
      <c r="C12" s="455"/>
      <c r="D12" s="458" t="s">
        <v>220</v>
      </c>
      <c r="E12" s="338" t="s">
        <v>126</v>
      </c>
      <c r="F12" s="331">
        <v>3</v>
      </c>
      <c r="G12" s="326">
        <v>465000</v>
      </c>
      <c r="H12" s="326">
        <f t="shared" si="3"/>
        <v>1395000</v>
      </c>
      <c r="I12" s="327">
        <v>0.35</v>
      </c>
      <c r="J12" s="326">
        <f t="shared" si="1"/>
        <v>906750</v>
      </c>
      <c r="K12" s="326"/>
      <c r="L12" s="326"/>
      <c r="M12" s="326">
        <f t="shared" si="2"/>
        <v>906750</v>
      </c>
      <c r="N12" s="331"/>
      <c r="Q12" s="184"/>
    </row>
    <row r="13" spans="1:17" s="136" customFormat="1" ht="14.45" customHeight="1" x14ac:dyDescent="0.25">
      <c r="A13" s="445"/>
      <c r="B13" s="443"/>
      <c r="C13" s="456"/>
      <c r="D13" s="459"/>
      <c r="E13" s="338" t="s">
        <v>204</v>
      </c>
      <c r="F13" s="331">
        <v>25</v>
      </c>
      <c r="G13" s="326">
        <v>475000</v>
      </c>
      <c r="H13" s="326">
        <f t="shared" si="3"/>
        <v>11875000</v>
      </c>
      <c r="I13" s="327">
        <v>0.35</v>
      </c>
      <c r="J13" s="326">
        <f t="shared" si="1"/>
        <v>7718750</v>
      </c>
      <c r="K13" s="326"/>
      <c r="L13" s="326"/>
      <c r="M13" s="326">
        <f t="shared" si="2"/>
        <v>7718750</v>
      </c>
      <c r="N13" s="331"/>
      <c r="Q13" s="184"/>
    </row>
    <row r="14" spans="1:17" s="136" customFormat="1" ht="14.45" customHeight="1" x14ac:dyDescent="0.25">
      <c r="A14" s="445"/>
      <c r="B14" s="443"/>
      <c r="C14" s="456"/>
      <c r="D14" s="459"/>
      <c r="E14" s="338" t="s">
        <v>124</v>
      </c>
      <c r="F14" s="331">
        <v>27</v>
      </c>
      <c r="G14" s="326">
        <v>485000</v>
      </c>
      <c r="H14" s="326">
        <f t="shared" si="3"/>
        <v>13095000</v>
      </c>
      <c r="I14" s="327">
        <v>0.35</v>
      </c>
      <c r="J14" s="326">
        <f t="shared" si="1"/>
        <v>8511750</v>
      </c>
      <c r="K14" s="326"/>
      <c r="L14" s="326"/>
      <c r="M14" s="326">
        <f t="shared" si="2"/>
        <v>8511750</v>
      </c>
      <c r="N14" s="331"/>
      <c r="Q14" s="184"/>
    </row>
    <row r="15" spans="1:17" s="136" customFormat="1" ht="14.45" customHeight="1" x14ac:dyDescent="0.25">
      <c r="A15" s="445"/>
      <c r="B15" s="443"/>
      <c r="C15" s="456"/>
      <c r="D15" s="459"/>
      <c r="E15" s="338" t="s">
        <v>127</v>
      </c>
      <c r="F15" s="331">
        <v>3</v>
      </c>
      <c r="G15" s="326">
        <v>485000</v>
      </c>
      <c r="H15" s="326">
        <f t="shared" si="3"/>
        <v>1455000</v>
      </c>
      <c r="I15" s="327">
        <v>0.35</v>
      </c>
      <c r="J15" s="326">
        <f t="shared" si="1"/>
        <v>945750</v>
      </c>
      <c r="K15" s="326"/>
      <c r="L15" s="326"/>
      <c r="M15" s="326">
        <f t="shared" si="2"/>
        <v>945750</v>
      </c>
      <c r="N15" s="331"/>
      <c r="Q15" s="184"/>
    </row>
    <row r="16" spans="1:17" s="136" customFormat="1" ht="14.45" customHeight="1" x14ac:dyDescent="0.25">
      <c r="A16" s="452"/>
      <c r="B16" s="454"/>
      <c r="C16" s="457"/>
      <c r="D16" s="460"/>
      <c r="E16" s="338" t="s">
        <v>128</v>
      </c>
      <c r="F16" s="331">
        <v>6</v>
      </c>
      <c r="G16" s="326">
        <v>455000</v>
      </c>
      <c r="H16" s="326">
        <f t="shared" si="3"/>
        <v>2730000</v>
      </c>
      <c r="I16" s="327">
        <v>0.35</v>
      </c>
      <c r="J16" s="326">
        <f t="shared" si="1"/>
        <v>1774500</v>
      </c>
      <c r="K16" s="326"/>
      <c r="L16" s="326"/>
      <c r="M16" s="326">
        <f t="shared" si="2"/>
        <v>1774500</v>
      </c>
      <c r="N16" s="331"/>
      <c r="Q16" s="184"/>
    </row>
    <row r="17" spans="1:17" s="136" customFormat="1" ht="14.45" customHeight="1" x14ac:dyDescent="0.25">
      <c r="A17" s="407">
        <v>677</v>
      </c>
      <c r="B17" s="410">
        <v>44096</v>
      </c>
      <c r="C17" s="446"/>
      <c r="D17" s="449" t="s">
        <v>203</v>
      </c>
      <c r="E17" s="341" t="s">
        <v>202</v>
      </c>
      <c r="F17" s="329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1"/>
      <c r="Q17" s="184"/>
    </row>
    <row r="18" spans="1:17" s="136" customFormat="1" ht="14.45" customHeight="1" x14ac:dyDescent="0.25">
      <c r="A18" s="408"/>
      <c r="B18" s="411"/>
      <c r="C18" s="447"/>
      <c r="D18" s="450"/>
      <c r="E18" s="343" t="s">
        <v>125</v>
      </c>
      <c r="F18" s="333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2"/>
      <c r="Q18" s="184"/>
    </row>
    <row r="19" spans="1:17" s="136" customFormat="1" ht="14.45" customHeight="1" x14ac:dyDescent="0.25">
      <c r="A19" s="408"/>
      <c r="B19" s="411"/>
      <c r="C19" s="447"/>
      <c r="D19" s="450"/>
      <c r="E19" s="343" t="s">
        <v>126</v>
      </c>
      <c r="F19" s="333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2"/>
      <c r="Q19" s="184"/>
    </row>
    <row r="20" spans="1:17" s="136" customFormat="1" ht="14.45" customHeight="1" x14ac:dyDescent="0.25">
      <c r="A20" s="408"/>
      <c r="B20" s="411"/>
      <c r="C20" s="447"/>
      <c r="D20" s="450"/>
      <c r="E20" s="343" t="s">
        <v>204</v>
      </c>
      <c r="F20" s="333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2"/>
      <c r="Q20" s="184"/>
    </row>
    <row r="21" spans="1:17" s="136" customFormat="1" ht="14.45" customHeight="1" x14ac:dyDescent="0.25">
      <c r="A21" s="408"/>
      <c r="B21" s="411"/>
      <c r="C21" s="447"/>
      <c r="D21" s="450"/>
      <c r="E21" s="343" t="s">
        <v>124</v>
      </c>
      <c r="F21" s="333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2"/>
      <c r="Q21" s="184"/>
    </row>
    <row r="22" spans="1:17" x14ac:dyDescent="0.25">
      <c r="A22" s="408"/>
      <c r="B22" s="411"/>
      <c r="C22" s="447"/>
      <c r="D22" s="450"/>
      <c r="E22" s="343" t="s">
        <v>127</v>
      </c>
      <c r="F22" s="333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08"/>
      <c r="B23" s="411"/>
      <c r="C23" s="447"/>
      <c r="D23" s="450"/>
      <c r="E23" s="343" t="s">
        <v>128</v>
      </c>
      <c r="F23" s="333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17"/>
      <c r="B24" s="418"/>
      <c r="C24" s="448"/>
      <c r="D24" s="451"/>
      <c r="E24" s="342" t="s">
        <v>213</v>
      </c>
      <c r="F24" s="330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297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3">
        <v>44097</v>
      </c>
      <c r="C25" s="216" t="s">
        <v>150</v>
      </c>
      <c r="D25" s="340" t="s">
        <v>150</v>
      </c>
      <c r="E25" s="340" t="s">
        <v>217</v>
      </c>
      <c r="F25" s="325">
        <v>1</v>
      </c>
      <c r="G25" s="298">
        <v>550000</v>
      </c>
      <c r="H25" s="298">
        <f t="shared" si="4"/>
        <v>550000</v>
      </c>
      <c r="I25" s="299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3">
        <v>44097</v>
      </c>
      <c r="C26" s="216" t="s">
        <v>150</v>
      </c>
      <c r="D26" s="340" t="s">
        <v>219</v>
      </c>
      <c r="E26" s="340" t="s">
        <v>217</v>
      </c>
      <c r="F26" s="325">
        <v>3</v>
      </c>
      <c r="G26" s="298">
        <v>550000</v>
      </c>
      <c r="H26" s="298">
        <f t="shared" si="4"/>
        <v>1650000</v>
      </c>
      <c r="I26" s="299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1"/>
      <c r="B27" s="282"/>
      <c r="C27" s="281"/>
      <c r="D27" s="281"/>
      <c r="E27" s="281"/>
      <c r="F27" s="281"/>
      <c r="G27" s="283"/>
      <c r="H27" s="283"/>
      <c r="I27" s="284"/>
      <c r="J27" s="208"/>
      <c r="K27" s="281"/>
      <c r="L27" s="281"/>
      <c r="M27" s="285"/>
      <c r="N27" s="281"/>
    </row>
    <row r="28" spans="1:17" x14ac:dyDescent="0.25">
      <c r="A28" s="175"/>
      <c r="B28" s="286"/>
      <c r="C28" s="175"/>
      <c r="D28" s="175"/>
      <c r="E28" s="175"/>
      <c r="F28" s="175"/>
      <c r="G28" s="287"/>
      <c r="H28" s="287"/>
      <c r="I28" s="288"/>
      <c r="J28" s="198"/>
      <c r="K28" s="175"/>
      <c r="L28" s="175"/>
      <c r="M28" s="289"/>
      <c r="N28" s="203"/>
    </row>
    <row r="29" spans="1:17" x14ac:dyDescent="0.25">
      <c r="A29" s="205"/>
      <c r="B29" s="290"/>
      <c r="C29" s="205"/>
      <c r="D29" s="205"/>
      <c r="E29" s="205"/>
      <c r="F29" s="205"/>
      <c r="G29" s="291"/>
      <c r="H29" s="291"/>
      <c r="I29" s="292"/>
      <c r="J29" s="293"/>
      <c r="K29" s="205"/>
      <c r="L29" s="205"/>
      <c r="M29" s="289"/>
      <c r="N29" s="294"/>
    </row>
    <row r="30" spans="1:17" x14ac:dyDescent="0.25">
      <c r="A30" s="176"/>
      <c r="B30" s="295"/>
      <c r="C30" s="176"/>
      <c r="D30" s="176"/>
      <c r="E30" s="176"/>
      <c r="F30" s="176"/>
      <c r="G30" s="279"/>
      <c r="H30" s="279"/>
      <c r="I30" s="280"/>
      <c r="J30" s="206"/>
      <c r="K30" s="176"/>
      <c r="L30" s="176"/>
      <c r="M30" s="289"/>
      <c r="N30" s="199"/>
    </row>
    <row r="31" spans="1:17" x14ac:dyDescent="0.25">
      <c r="A31" s="407"/>
      <c r="B31" s="410"/>
      <c r="C31" s="407"/>
      <c r="D31" s="407"/>
      <c r="E31" s="177"/>
      <c r="F31" s="177"/>
      <c r="G31" s="277"/>
      <c r="H31" s="277"/>
      <c r="I31" s="278"/>
      <c r="J31" s="197"/>
      <c r="K31" s="177"/>
      <c r="L31" s="177"/>
      <c r="M31" s="289"/>
      <c r="N31" s="200"/>
    </row>
    <row r="32" spans="1:17" x14ac:dyDescent="0.25">
      <c r="A32" s="408"/>
      <c r="B32" s="411"/>
      <c r="C32" s="408"/>
      <c r="D32" s="408"/>
      <c r="E32" s="175"/>
      <c r="F32" s="175"/>
      <c r="G32" s="287"/>
      <c r="H32" s="287"/>
      <c r="I32" s="288"/>
      <c r="J32" s="198"/>
      <c r="K32" s="175"/>
      <c r="L32" s="175"/>
      <c r="M32" s="296"/>
      <c r="N32" s="203"/>
    </row>
    <row r="33" spans="1:14" x14ac:dyDescent="0.25">
      <c r="A33" s="417"/>
      <c r="B33" s="418"/>
      <c r="C33" s="417"/>
      <c r="D33" s="417"/>
      <c r="E33" s="176"/>
      <c r="F33" s="176"/>
      <c r="G33" s="279"/>
      <c r="H33" s="279"/>
      <c r="I33" s="280"/>
      <c r="J33" s="206"/>
      <c r="K33" s="176"/>
      <c r="L33" s="176"/>
      <c r="M33" s="297"/>
      <c r="N33" s="199"/>
    </row>
    <row r="34" spans="1:14" x14ac:dyDescent="0.25">
      <c r="A34" s="407"/>
      <c r="B34" s="410"/>
      <c r="C34" s="407"/>
      <c r="D34" s="407"/>
      <c r="E34" s="177"/>
      <c r="F34" s="177"/>
      <c r="G34" s="277"/>
      <c r="H34" s="277"/>
      <c r="I34" s="278"/>
      <c r="J34" s="197"/>
      <c r="K34" s="177"/>
      <c r="L34" s="177"/>
      <c r="M34" s="289"/>
      <c r="N34" s="200"/>
    </row>
    <row r="35" spans="1:14" x14ac:dyDescent="0.25">
      <c r="A35" s="408"/>
      <c r="B35" s="411"/>
      <c r="C35" s="408"/>
      <c r="D35" s="408"/>
      <c r="E35" s="175"/>
      <c r="F35" s="175"/>
      <c r="G35" s="287"/>
      <c r="H35" s="287"/>
      <c r="I35" s="288"/>
      <c r="J35" s="198"/>
      <c r="K35" s="175"/>
      <c r="L35" s="175"/>
      <c r="M35" s="296"/>
      <c r="N35" s="203"/>
    </row>
    <row r="36" spans="1:14" x14ac:dyDescent="0.25">
      <c r="A36" s="408"/>
      <c r="B36" s="411"/>
      <c r="C36" s="408"/>
      <c r="D36" s="408"/>
      <c r="E36" s="175"/>
      <c r="F36" s="175"/>
      <c r="G36" s="287"/>
      <c r="H36" s="287"/>
      <c r="I36" s="288"/>
      <c r="J36" s="198"/>
      <c r="K36" s="175"/>
      <c r="L36" s="175"/>
      <c r="M36" s="296"/>
      <c r="N36" s="203"/>
    </row>
    <row r="37" spans="1:14" x14ac:dyDescent="0.25">
      <c r="A37" s="417"/>
      <c r="B37" s="418"/>
      <c r="C37" s="417"/>
      <c r="D37" s="417"/>
      <c r="E37" s="176"/>
      <c r="F37" s="176"/>
      <c r="G37" s="279"/>
      <c r="H37" s="279"/>
      <c r="I37" s="280"/>
      <c r="J37" s="206"/>
      <c r="K37" s="176"/>
      <c r="L37" s="176"/>
      <c r="M37" s="297"/>
      <c r="N37" s="199"/>
    </row>
    <row r="38" spans="1:14" x14ac:dyDescent="0.25">
      <c r="A38" s="220"/>
      <c r="B38" s="189"/>
      <c r="C38" s="220"/>
      <c r="D38" s="220"/>
      <c r="E38" s="216"/>
      <c r="F38" s="216"/>
      <c r="G38" s="298"/>
      <c r="H38" s="298"/>
      <c r="I38" s="299"/>
      <c r="J38" s="207"/>
      <c r="K38" s="216"/>
      <c r="L38" s="216"/>
      <c r="M38" s="300"/>
      <c r="N38" s="204"/>
    </row>
    <row r="39" spans="1:14" x14ac:dyDescent="0.25">
      <c r="A39" s="220"/>
      <c r="B39" s="189"/>
      <c r="C39" s="220"/>
      <c r="D39" s="220"/>
      <c r="E39" s="216"/>
      <c r="F39" s="216"/>
      <c r="G39" s="298"/>
      <c r="H39" s="298"/>
      <c r="I39" s="299"/>
      <c r="J39" s="207"/>
      <c r="K39" s="216"/>
      <c r="L39" s="216"/>
      <c r="M39" s="300"/>
      <c r="N39" s="204"/>
    </row>
    <row r="40" spans="1:14" x14ac:dyDescent="0.25">
      <c r="A40" s="220"/>
      <c r="B40" s="189"/>
      <c r="C40" s="220"/>
      <c r="D40" s="220"/>
      <c r="E40" s="216"/>
      <c r="F40" s="216"/>
      <c r="G40" s="298"/>
      <c r="H40" s="298"/>
      <c r="I40" s="299"/>
      <c r="J40" s="207"/>
      <c r="K40" s="216"/>
      <c r="L40" s="216"/>
      <c r="M40" s="300"/>
      <c r="N40" s="204"/>
    </row>
    <row r="41" spans="1:14" x14ac:dyDescent="0.25">
      <c r="A41" s="220"/>
      <c r="B41" s="189"/>
      <c r="C41" s="220"/>
      <c r="D41" s="220"/>
      <c r="E41" s="216"/>
      <c r="F41" s="216"/>
      <c r="G41" s="298"/>
      <c r="H41" s="298"/>
      <c r="I41" s="299"/>
      <c r="J41" s="207"/>
      <c r="K41" s="216"/>
      <c r="L41" s="216"/>
      <c r="M41" s="300"/>
      <c r="N41" s="204"/>
    </row>
    <row r="42" spans="1:14" x14ac:dyDescent="0.25">
      <c r="A42" s="407"/>
      <c r="B42" s="410"/>
      <c r="C42" s="407"/>
      <c r="D42" s="407"/>
      <c r="E42" s="177"/>
      <c r="F42" s="177"/>
      <c r="G42" s="277"/>
      <c r="H42" s="277"/>
      <c r="I42" s="278"/>
      <c r="J42" s="197"/>
      <c r="K42" s="177"/>
      <c r="L42" s="177"/>
      <c r="M42" s="289"/>
      <c r="N42" s="200"/>
    </row>
    <row r="43" spans="1:14" x14ac:dyDescent="0.25">
      <c r="A43" s="417"/>
      <c r="B43" s="418"/>
      <c r="C43" s="417"/>
      <c r="D43" s="417"/>
      <c r="E43" s="176"/>
      <c r="F43" s="176"/>
      <c r="G43" s="279"/>
      <c r="H43" s="279"/>
      <c r="I43" s="280"/>
      <c r="J43" s="206"/>
      <c r="K43" s="176"/>
      <c r="L43" s="176"/>
      <c r="M43" s="297"/>
      <c r="N43" s="199"/>
    </row>
    <row r="44" spans="1:14" x14ac:dyDescent="0.25">
      <c r="A44" s="220"/>
      <c r="B44" s="189"/>
      <c r="C44" s="220"/>
      <c r="D44" s="220"/>
      <c r="E44" s="216"/>
      <c r="F44" s="216"/>
      <c r="G44" s="298"/>
      <c r="H44" s="298"/>
      <c r="I44" s="299"/>
      <c r="J44" s="207"/>
      <c r="K44" s="216"/>
      <c r="L44" s="216"/>
      <c r="M44" s="300"/>
      <c r="N44" s="204"/>
    </row>
    <row r="45" spans="1:14" x14ac:dyDescent="0.25">
      <c r="A45" s="220"/>
      <c r="B45" s="189"/>
      <c r="C45" s="220"/>
      <c r="D45" s="220"/>
      <c r="E45" s="216"/>
      <c r="F45" s="216"/>
      <c r="G45" s="298"/>
      <c r="H45" s="298"/>
      <c r="I45" s="299"/>
      <c r="J45" s="207"/>
      <c r="K45" s="216"/>
      <c r="L45" s="216"/>
      <c r="M45" s="300"/>
      <c r="N45" s="204"/>
    </row>
    <row r="46" spans="1:14" s="305" customFormat="1" ht="30" customHeight="1" x14ac:dyDescent="0.25">
      <c r="A46" s="453" t="s">
        <v>59</v>
      </c>
      <c r="B46" s="453"/>
      <c r="C46" s="453"/>
      <c r="D46" s="453"/>
      <c r="E46" s="301"/>
      <c r="F46" s="301">
        <f>SUM(F7:F45)</f>
        <v>194</v>
      </c>
      <c r="G46" s="302">
        <f>SUM(G7:G45)</f>
        <v>9060000</v>
      </c>
      <c r="H46" s="302">
        <f>SUM(H7:H45)</f>
        <v>85020000</v>
      </c>
      <c r="I46" s="303"/>
      <c r="J46" s="304">
        <f>SUM(J7:J45)</f>
        <v>47523300</v>
      </c>
      <c r="K46" s="301"/>
      <c r="L46" s="301"/>
      <c r="M46" s="301"/>
      <c r="N46" s="301"/>
    </row>
    <row r="47" spans="1:14" x14ac:dyDescent="0.25">
      <c r="F47" s="307"/>
      <c r="G47" s="307"/>
    </row>
    <row r="48" spans="1:14" x14ac:dyDescent="0.25">
      <c r="F48" s="307"/>
      <c r="G48" s="307"/>
    </row>
    <row r="49" spans="1:10" s="309" customFormat="1" x14ac:dyDescent="0.25">
      <c r="A49" s="308"/>
      <c r="C49" s="310"/>
      <c r="D49" s="221" t="s">
        <v>105</v>
      </c>
      <c r="E49" s="310"/>
      <c r="F49" s="310"/>
      <c r="G49" s="310"/>
      <c r="J49" s="212" t="s">
        <v>14</v>
      </c>
    </row>
    <row r="50" spans="1:10" s="309" customFormat="1" x14ac:dyDescent="0.25">
      <c r="A50" s="308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07"/>
      <c r="G51" s="307"/>
      <c r="J51" s="311"/>
    </row>
    <row r="52" spans="1:10" x14ac:dyDescent="0.25">
      <c r="F52" s="307"/>
      <c r="G52" s="307"/>
      <c r="J52" s="311"/>
    </row>
    <row r="53" spans="1:10" s="235" customFormat="1" x14ac:dyDescent="0.25">
      <c r="A53" s="237"/>
      <c r="C53" s="310"/>
      <c r="E53" s="234"/>
      <c r="J53" s="312"/>
    </row>
    <row r="54" spans="1:10" x14ac:dyDescent="0.25">
      <c r="F54" s="307"/>
      <c r="G54" s="307"/>
    </row>
    <row r="55" spans="1:10" x14ac:dyDescent="0.25">
      <c r="F55" s="307"/>
      <c r="G55" s="307"/>
    </row>
    <row r="56" spans="1:10" x14ac:dyDescent="0.25">
      <c r="F56" s="307"/>
      <c r="G56" s="307"/>
    </row>
  </sheetData>
  <mergeCells count="36"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2" t="s">
        <v>17</v>
      </c>
      <c r="B4" s="472"/>
      <c r="C4" s="472"/>
      <c r="D4" s="472"/>
      <c r="E4" s="472"/>
      <c r="F4" s="47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3" t="s">
        <v>144</v>
      </c>
      <c r="B5" s="473"/>
      <c r="C5" s="473"/>
      <c r="D5" s="473"/>
      <c r="E5" s="473"/>
      <c r="F5" s="47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111254050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47523300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59844000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4" t="s">
        <v>26</v>
      </c>
      <c r="B25" s="474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14" x14ac:dyDescent="0.25">
      <c r="A2" s="39" t="s">
        <v>241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79" t="s">
        <v>145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</row>
    <row r="4" spans="1:14" s="71" customFormat="1" ht="42" customHeight="1" x14ac:dyDescent="0.25">
      <c r="A4" s="480" t="s">
        <v>73</v>
      </c>
      <c r="B4" s="495" t="s">
        <v>27</v>
      </c>
      <c r="C4" s="480" t="s">
        <v>28</v>
      </c>
      <c r="D4" s="480" t="s">
        <v>40</v>
      </c>
      <c r="E4" s="480"/>
      <c r="F4" s="488" t="s">
        <v>29</v>
      </c>
      <c r="G4" s="488"/>
      <c r="H4" s="488"/>
      <c r="I4" s="488"/>
      <c r="J4" s="488"/>
      <c r="K4" s="488"/>
      <c r="L4" s="492" t="s">
        <v>242</v>
      </c>
      <c r="M4" s="493"/>
      <c r="N4" s="494"/>
    </row>
    <row r="5" spans="1:14" s="71" customFormat="1" ht="16.5" customHeight="1" x14ac:dyDescent="0.25">
      <c r="A5" s="480"/>
      <c r="B5" s="495"/>
      <c r="C5" s="480"/>
      <c r="D5" s="480" t="s">
        <v>49</v>
      </c>
      <c r="E5" s="480" t="s">
        <v>42</v>
      </c>
      <c r="F5" s="480" t="s">
        <v>31</v>
      </c>
      <c r="G5" s="480" t="s">
        <v>132</v>
      </c>
      <c r="H5" s="481" t="s">
        <v>33</v>
      </c>
      <c r="I5" s="481" t="s">
        <v>43</v>
      </c>
      <c r="J5" s="359"/>
      <c r="K5" s="481" t="s">
        <v>44</v>
      </c>
      <c r="L5" s="421" t="s">
        <v>45</v>
      </c>
      <c r="M5" s="421" t="s">
        <v>46</v>
      </c>
      <c r="N5" s="421" t="s">
        <v>47</v>
      </c>
    </row>
    <row r="6" spans="1:14" s="71" customFormat="1" ht="12.75" x14ac:dyDescent="0.25">
      <c r="A6" s="480"/>
      <c r="B6" s="495"/>
      <c r="C6" s="480"/>
      <c r="D6" s="480"/>
      <c r="E6" s="480"/>
      <c r="F6" s="480"/>
      <c r="G6" s="480"/>
      <c r="H6" s="481"/>
      <c r="I6" s="481"/>
      <c r="J6" s="73" t="s">
        <v>48</v>
      </c>
      <c r="K6" s="481"/>
      <c r="L6" s="422"/>
      <c r="M6" s="422"/>
      <c r="N6" s="422"/>
    </row>
    <row r="7" spans="1:14" s="136" customFormat="1" ht="15" x14ac:dyDescent="0.25">
      <c r="A7" s="325">
        <v>789</v>
      </c>
      <c r="B7" s="189">
        <v>44081</v>
      </c>
      <c r="C7" s="325" t="s">
        <v>116</v>
      </c>
      <c r="D7" s="190" t="s">
        <v>116</v>
      </c>
      <c r="E7" s="190" t="s">
        <v>153</v>
      </c>
      <c r="F7" s="325" t="s">
        <v>124</v>
      </c>
      <c r="G7" s="325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5">
        <v>790</v>
      </c>
      <c r="B8" s="313">
        <v>44081</v>
      </c>
      <c r="C8" s="325" t="s">
        <v>116</v>
      </c>
      <c r="D8" s="190" t="s">
        <v>116</v>
      </c>
      <c r="E8" s="204"/>
      <c r="F8" s="325" t="s">
        <v>124</v>
      </c>
      <c r="G8" s="325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6">
        <v>796</v>
      </c>
      <c r="B9" s="357">
        <v>44090</v>
      </c>
      <c r="C9" s="356" t="s">
        <v>116</v>
      </c>
      <c r="D9" s="334"/>
      <c r="E9" s="334"/>
      <c r="F9" s="356" t="s">
        <v>124</v>
      </c>
      <c r="G9" s="356">
        <v>2</v>
      </c>
      <c r="H9" s="344">
        <v>485000</v>
      </c>
      <c r="I9" s="344">
        <v>970000</v>
      </c>
      <c r="J9" s="345">
        <v>0.41</v>
      </c>
      <c r="K9" s="344">
        <v>572300.00000000012</v>
      </c>
      <c r="L9" s="344"/>
      <c r="M9" s="344"/>
      <c r="N9" s="344">
        <v>572300.00000000012</v>
      </c>
    </row>
    <row r="10" spans="1:14" s="136" customFormat="1" ht="14.45" customHeight="1" x14ac:dyDescent="0.25">
      <c r="A10" s="216">
        <v>798</v>
      </c>
      <c r="B10" s="313">
        <v>44092</v>
      </c>
      <c r="C10" s="325" t="s">
        <v>116</v>
      </c>
      <c r="D10" s="216"/>
      <c r="E10" s="216"/>
      <c r="F10" s="325" t="s">
        <v>204</v>
      </c>
      <c r="G10" s="325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07">
        <v>799</v>
      </c>
      <c r="B11" s="410">
        <v>44092</v>
      </c>
      <c r="C11" s="407" t="s">
        <v>116</v>
      </c>
      <c r="D11" s="407" t="s">
        <v>209</v>
      </c>
      <c r="E11" s="407" t="s">
        <v>130</v>
      </c>
      <c r="F11" s="353" t="s">
        <v>125</v>
      </c>
      <c r="G11" s="353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17"/>
      <c r="B12" s="418"/>
      <c r="C12" s="417"/>
      <c r="D12" s="417"/>
      <c r="E12" s="417"/>
      <c r="F12" s="355" t="s">
        <v>126</v>
      </c>
      <c r="G12" s="355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89" t="s">
        <v>36</v>
      </c>
      <c r="B13" s="490"/>
      <c r="C13" s="490"/>
      <c r="D13" s="490"/>
      <c r="E13" s="490"/>
      <c r="F13" s="490"/>
      <c r="G13" s="490"/>
      <c r="H13" s="491"/>
      <c r="I13" s="366">
        <f>SUM(I7:I12)</f>
        <v>14675000</v>
      </c>
      <c r="J13" s="367"/>
      <c r="K13" s="366">
        <f>SUM(K7:K12)</f>
        <v>8566100.0000000019</v>
      </c>
      <c r="L13" s="366">
        <f>SUM(L7:L12)</f>
        <v>280250.00000000006</v>
      </c>
      <c r="M13" s="366">
        <f t="shared" ref="M13:N13" si="0">SUM(M7:M12)</f>
        <v>4085750.0000000009</v>
      </c>
      <c r="N13" s="366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82" t="s">
        <v>131</v>
      </c>
      <c r="E15" s="483"/>
      <c r="F15" s="483"/>
      <c r="G15" s="483"/>
      <c r="H15" s="483"/>
      <c r="I15" s="484"/>
      <c r="J15" s="361"/>
      <c r="K15" s="166"/>
    </row>
    <row r="16" spans="1:14" s="167" customFormat="1" x14ac:dyDescent="0.25">
      <c r="A16" s="165"/>
      <c r="B16" s="165"/>
      <c r="C16" s="165"/>
      <c r="D16" s="485" t="s">
        <v>232</v>
      </c>
      <c r="E16" s="486"/>
      <c r="F16" s="486"/>
      <c r="G16" s="486"/>
      <c r="H16" s="486"/>
      <c r="I16" s="487"/>
      <c r="J16" s="365">
        <v>2309530</v>
      </c>
    </row>
    <row r="17" spans="1:11" s="167" customFormat="1" x14ac:dyDescent="0.25">
      <c r="A17" s="165"/>
      <c r="B17" s="165"/>
      <c r="C17" s="165"/>
      <c r="D17" s="485" t="s">
        <v>233</v>
      </c>
      <c r="E17" s="486"/>
      <c r="F17" s="486"/>
      <c r="G17" s="486"/>
      <c r="H17" s="486"/>
      <c r="I17" s="487"/>
      <c r="J17" s="365">
        <f>N13</f>
        <v>4200100.0000000009</v>
      </c>
    </row>
    <row r="18" spans="1:11" s="167" customFormat="1" x14ac:dyDescent="0.25">
      <c r="A18" s="165"/>
      <c r="B18" s="165"/>
      <c r="C18" s="165"/>
      <c r="D18" s="477" t="s">
        <v>234</v>
      </c>
      <c r="E18" s="477"/>
      <c r="F18" s="477"/>
      <c r="G18" s="477"/>
      <c r="H18" s="477"/>
      <c r="I18" s="477"/>
      <c r="J18" s="365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75" t="s">
        <v>137</v>
      </c>
      <c r="I19" s="475"/>
      <c r="J19" s="365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76" t="s">
        <v>138</v>
      </c>
      <c r="I20" s="476"/>
      <c r="J20" s="365">
        <f>J18+J19</f>
        <v>9009630</v>
      </c>
    </row>
    <row r="21" spans="1:11" s="167" customFormat="1" x14ac:dyDescent="0.25">
      <c r="A21" s="358"/>
      <c r="B21" s="358"/>
      <c r="C21" s="358"/>
      <c r="D21" s="168"/>
      <c r="E21" s="168"/>
      <c r="F21" s="168"/>
      <c r="G21" s="168"/>
      <c r="H21" s="371"/>
      <c r="I21" s="371"/>
      <c r="J21" s="370"/>
    </row>
    <row r="22" spans="1:11" s="167" customFormat="1" x14ac:dyDescent="0.25">
      <c r="A22" s="358"/>
      <c r="B22" s="358"/>
      <c r="C22" s="358"/>
      <c r="D22" s="168"/>
      <c r="E22" s="168"/>
      <c r="F22" s="168"/>
      <c r="G22" s="168"/>
      <c r="H22" s="371"/>
      <c r="I22" s="371"/>
      <c r="J22" s="370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J21" sqref="J21:K21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21.8554687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14" x14ac:dyDescent="0.25">
      <c r="A2" s="39" t="s">
        <v>240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79" t="s">
        <v>239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</row>
    <row r="4" spans="1:14" s="71" customFormat="1" ht="42" customHeight="1" x14ac:dyDescent="0.25">
      <c r="A4" s="480" t="s">
        <v>73</v>
      </c>
      <c r="B4" s="495" t="s">
        <v>27</v>
      </c>
      <c r="C4" s="480" t="s">
        <v>28</v>
      </c>
      <c r="D4" s="480" t="s">
        <v>40</v>
      </c>
      <c r="E4" s="480"/>
      <c r="F4" s="488" t="s">
        <v>29</v>
      </c>
      <c r="G4" s="488"/>
      <c r="H4" s="488"/>
      <c r="I4" s="488"/>
      <c r="J4" s="488"/>
      <c r="K4" s="488"/>
      <c r="L4" s="488"/>
    </row>
    <row r="5" spans="1:14" s="71" customFormat="1" ht="16.5" customHeight="1" x14ac:dyDescent="0.25">
      <c r="A5" s="480"/>
      <c r="B5" s="495"/>
      <c r="C5" s="480"/>
      <c r="D5" s="480" t="s">
        <v>41</v>
      </c>
      <c r="E5" s="480" t="s">
        <v>42</v>
      </c>
      <c r="F5" s="480" t="s">
        <v>31</v>
      </c>
      <c r="G5" s="480" t="s">
        <v>132</v>
      </c>
      <c r="H5" s="481" t="s">
        <v>33</v>
      </c>
      <c r="I5" s="481" t="s">
        <v>43</v>
      </c>
      <c r="J5" s="496" t="s">
        <v>35</v>
      </c>
      <c r="K5" s="497"/>
      <c r="L5" s="481" t="s">
        <v>44</v>
      </c>
    </row>
    <row r="6" spans="1:14" s="71" customFormat="1" ht="12.75" customHeight="1" x14ac:dyDescent="0.25">
      <c r="A6" s="480"/>
      <c r="B6" s="495"/>
      <c r="C6" s="480"/>
      <c r="D6" s="480"/>
      <c r="E6" s="480"/>
      <c r="F6" s="480"/>
      <c r="G6" s="480"/>
      <c r="H6" s="481"/>
      <c r="I6" s="481"/>
      <c r="J6" s="360" t="s">
        <v>81</v>
      </c>
      <c r="K6" s="73" t="s">
        <v>48</v>
      </c>
      <c r="L6" s="481"/>
    </row>
    <row r="7" spans="1:14" s="136" customFormat="1" ht="15" x14ac:dyDescent="0.25">
      <c r="A7" s="407">
        <v>788</v>
      </c>
      <c r="B7" s="410">
        <v>44090</v>
      </c>
      <c r="C7" s="407" t="s">
        <v>149</v>
      </c>
      <c r="D7" s="413" t="s">
        <v>149</v>
      </c>
      <c r="E7" s="413"/>
      <c r="F7" s="353" t="s">
        <v>125</v>
      </c>
      <c r="G7" s="353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08"/>
      <c r="B8" s="411"/>
      <c r="C8" s="408"/>
      <c r="D8" s="414"/>
      <c r="E8" s="414"/>
      <c r="F8" s="354" t="s">
        <v>126</v>
      </c>
      <c r="G8" s="354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08"/>
      <c r="B9" s="411"/>
      <c r="C9" s="408"/>
      <c r="D9" s="414"/>
      <c r="E9" s="414"/>
      <c r="F9" s="354" t="s">
        <v>133</v>
      </c>
      <c r="G9" s="354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17"/>
      <c r="B10" s="418"/>
      <c r="C10" s="417"/>
      <c r="D10" s="416"/>
      <c r="E10" s="416"/>
      <c r="F10" s="355" t="s">
        <v>124</v>
      </c>
      <c r="G10" s="355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5">
        <v>676</v>
      </c>
      <c r="B11" s="313">
        <v>44097</v>
      </c>
      <c r="C11" s="313" t="s">
        <v>149</v>
      </c>
      <c r="D11" s="328" t="s">
        <v>218</v>
      </c>
      <c r="E11" s="313"/>
      <c r="F11" s="325" t="s">
        <v>217</v>
      </c>
      <c r="G11" s="325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5">
        <v>804</v>
      </c>
      <c r="B12" s="189">
        <v>44102</v>
      </c>
      <c r="C12" s="325" t="s">
        <v>149</v>
      </c>
      <c r="D12" s="368" t="s">
        <v>221</v>
      </c>
      <c r="E12" s="340" t="s">
        <v>222</v>
      </c>
      <c r="F12" s="325" t="s">
        <v>126</v>
      </c>
      <c r="G12" s="325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89" t="s">
        <v>36</v>
      </c>
      <c r="B13" s="490"/>
      <c r="C13" s="490"/>
      <c r="D13" s="490"/>
      <c r="E13" s="490"/>
      <c r="F13" s="490"/>
      <c r="G13" s="490"/>
      <c r="H13" s="491"/>
      <c r="I13" s="366">
        <f>SUM(I7:I12)</f>
        <v>10890000</v>
      </c>
      <c r="J13" s="366"/>
      <c r="K13" s="367"/>
      <c r="L13" s="366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58"/>
      <c r="B15" s="358"/>
      <c r="C15" s="358"/>
      <c r="D15" s="482" t="s">
        <v>131</v>
      </c>
      <c r="E15" s="483"/>
      <c r="F15" s="483"/>
      <c r="G15" s="483"/>
      <c r="H15" s="483"/>
      <c r="I15" s="484"/>
      <c r="J15" s="498" t="s">
        <v>50</v>
      </c>
      <c r="K15" s="499"/>
      <c r="L15" s="166"/>
    </row>
    <row r="16" spans="1:14" s="167" customFormat="1" x14ac:dyDescent="0.25">
      <c r="A16" s="358"/>
      <c r="B16" s="358"/>
      <c r="C16" s="358"/>
      <c r="D16" s="485" t="s">
        <v>235</v>
      </c>
      <c r="E16" s="486"/>
      <c r="F16" s="486"/>
      <c r="G16" s="486"/>
      <c r="H16" s="486"/>
      <c r="I16" s="487"/>
      <c r="J16" s="500">
        <v>4782500</v>
      </c>
      <c r="K16" s="501"/>
      <c r="L16" s="166"/>
    </row>
    <row r="17" spans="1:12" s="167" customFormat="1" x14ac:dyDescent="0.25">
      <c r="A17" s="358"/>
      <c r="B17" s="358"/>
      <c r="C17" s="358"/>
      <c r="D17" s="485" t="s">
        <v>238</v>
      </c>
      <c r="E17" s="486"/>
      <c r="F17" s="486"/>
      <c r="G17" s="486"/>
      <c r="H17" s="486"/>
      <c r="I17" s="487"/>
      <c r="J17" s="500">
        <f>L13</f>
        <v>5445000</v>
      </c>
      <c r="K17" s="501"/>
      <c r="L17" s="166"/>
    </row>
    <row r="18" spans="1:12" s="167" customFormat="1" x14ac:dyDescent="0.25">
      <c r="A18" s="358"/>
      <c r="B18" s="358"/>
      <c r="C18" s="358"/>
      <c r="D18" s="482" t="s">
        <v>304</v>
      </c>
      <c r="E18" s="483"/>
      <c r="F18" s="483"/>
      <c r="G18" s="483"/>
      <c r="H18" s="483"/>
      <c r="I18" s="484"/>
      <c r="J18" s="500">
        <f>J17-J16</f>
        <v>662500</v>
      </c>
      <c r="K18" s="501"/>
      <c r="L18" s="166"/>
    </row>
    <row r="19" spans="1:12" s="167" customFormat="1" x14ac:dyDescent="0.25">
      <c r="A19" s="358"/>
      <c r="B19" s="358"/>
      <c r="C19" s="358"/>
      <c r="D19" s="485" t="s">
        <v>236</v>
      </c>
      <c r="E19" s="486"/>
      <c r="F19" s="486"/>
      <c r="G19" s="486"/>
      <c r="H19" s="486"/>
      <c r="I19" s="487"/>
      <c r="J19" s="500">
        <v>3000000</v>
      </c>
      <c r="K19" s="501"/>
      <c r="L19" s="166"/>
    </row>
    <row r="20" spans="1:12" s="167" customFormat="1" x14ac:dyDescent="0.25">
      <c r="A20" s="358"/>
      <c r="B20" s="358"/>
      <c r="C20" s="358"/>
      <c r="D20" s="485" t="s">
        <v>303</v>
      </c>
      <c r="E20" s="486"/>
      <c r="F20" s="486"/>
      <c r="G20" s="486"/>
      <c r="H20" s="486"/>
      <c r="I20" s="487"/>
      <c r="J20" s="500">
        <f>12%*(5000000+5000000)</f>
        <v>1200000</v>
      </c>
      <c r="K20" s="501"/>
      <c r="L20" s="166"/>
    </row>
    <row r="21" spans="1:12" s="167" customFormat="1" x14ac:dyDescent="0.25">
      <c r="A21" s="358"/>
      <c r="B21" s="358"/>
      <c r="C21" s="358"/>
      <c r="D21" s="477" t="s">
        <v>237</v>
      </c>
      <c r="E21" s="477"/>
      <c r="F21" s="477"/>
      <c r="G21" s="477"/>
      <c r="H21" s="477"/>
      <c r="I21" s="477"/>
      <c r="J21" s="502">
        <f>J18+J19-J20</f>
        <v>2462500</v>
      </c>
      <c r="K21" s="503"/>
    </row>
    <row r="22" spans="1:12" s="167" customFormat="1" x14ac:dyDescent="0.25">
      <c r="A22" s="358"/>
      <c r="B22" s="358"/>
      <c r="C22" s="358"/>
      <c r="D22" s="369"/>
      <c r="E22" s="369"/>
      <c r="F22" s="369"/>
      <c r="G22" s="369"/>
      <c r="H22" s="369"/>
      <c r="I22" s="369"/>
      <c r="J22" s="370"/>
      <c r="K22" s="370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9" s="14" customFormat="1" ht="15.75" x14ac:dyDescent="0.25">
      <c r="A2" s="39" t="s">
        <v>243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07" t="s">
        <v>136</v>
      </c>
      <c r="B4" s="507"/>
      <c r="C4" s="507"/>
      <c r="D4" s="507"/>
      <c r="E4" s="507"/>
      <c r="F4" s="507"/>
      <c r="G4" s="507"/>
      <c r="H4" s="507"/>
    </row>
    <row r="6" spans="1:9" ht="15.75" x14ac:dyDescent="0.25">
      <c r="A6" s="508" t="s">
        <v>131</v>
      </c>
      <c r="B6" s="508"/>
      <c r="C6" s="508"/>
      <c r="D6" s="508"/>
      <c r="E6" s="508"/>
      <c r="F6" s="508"/>
      <c r="G6" s="509" t="s">
        <v>50</v>
      </c>
      <c r="H6" s="509"/>
    </row>
    <row r="7" spans="1:9" ht="15.75" x14ac:dyDescent="0.25">
      <c r="A7" s="510" t="s">
        <v>225</v>
      </c>
      <c r="B7" s="511"/>
      <c r="C7" s="511"/>
      <c r="D7" s="512"/>
      <c r="E7" s="362" t="s">
        <v>12</v>
      </c>
      <c r="F7" s="363">
        <v>954000</v>
      </c>
      <c r="G7" s="519">
        <f>SUM(F7:F14)</f>
        <v>6713000</v>
      </c>
      <c r="H7" s="520"/>
    </row>
    <row r="8" spans="1:9" s="44" customFormat="1" ht="15.75" x14ac:dyDescent="0.25">
      <c r="A8" s="513"/>
      <c r="B8" s="514"/>
      <c r="C8" s="514"/>
      <c r="D8" s="515"/>
      <c r="E8" s="362" t="s">
        <v>134</v>
      </c>
      <c r="F8" s="363">
        <v>54000</v>
      </c>
      <c r="G8" s="521"/>
      <c r="H8" s="522"/>
    </row>
    <row r="9" spans="1:9" s="44" customFormat="1" ht="15.75" x14ac:dyDescent="0.25">
      <c r="A9" s="513"/>
      <c r="B9" s="514"/>
      <c r="C9" s="514"/>
      <c r="D9" s="515"/>
      <c r="E9" s="362" t="s">
        <v>135</v>
      </c>
      <c r="F9" s="363">
        <v>182000</v>
      </c>
      <c r="G9" s="521"/>
      <c r="H9" s="522"/>
    </row>
    <row r="10" spans="1:9" s="44" customFormat="1" ht="15.75" x14ac:dyDescent="0.25">
      <c r="A10" s="513"/>
      <c r="B10" s="514"/>
      <c r="C10" s="514"/>
      <c r="D10" s="515"/>
      <c r="E10" s="362" t="s">
        <v>226</v>
      </c>
      <c r="F10" s="363">
        <v>2012000</v>
      </c>
      <c r="G10" s="521"/>
      <c r="H10" s="522"/>
    </row>
    <row r="11" spans="1:9" s="44" customFormat="1" ht="15.75" x14ac:dyDescent="0.25">
      <c r="A11" s="513"/>
      <c r="B11" s="514"/>
      <c r="C11" s="514"/>
      <c r="D11" s="515"/>
      <c r="E11" s="362" t="s">
        <v>13</v>
      </c>
      <c r="F11" s="363">
        <v>306000</v>
      </c>
      <c r="G11" s="521"/>
      <c r="H11" s="522"/>
    </row>
    <row r="12" spans="1:9" s="44" customFormat="1" ht="15.75" x14ac:dyDescent="0.25">
      <c r="A12" s="513"/>
      <c r="B12" s="514"/>
      <c r="C12" s="514"/>
      <c r="D12" s="515"/>
      <c r="E12" s="362" t="s">
        <v>227</v>
      </c>
      <c r="F12" s="363">
        <v>1380000</v>
      </c>
      <c r="G12" s="521"/>
      <c r="H12" s="522"/>
    </row>
    <row r="13" spans="1:9" s="44" customFormat="1" ht="15.75" x14ac:dyDescent="0.25">
      <c r="A13" s="513"/>
      <c r="B13" s="514"/>
      <c r="C13" s="514"/>
      <c r="D13" s="515"/>
      <c r="E13" s="362" t="s">
        <v>228</v>
      </c>
      <c r="F13" s="363">
        <v>1325000</v>
      </c>
      <c r="G13" s="521"/>
      <c r="H13" s="522"/>
    </row>
    <row r="14" spans="1:9" s="44" customFormat="1" ht="15.75" x14ac:dyDescent="0.25">
      <c r="A14" s="516"/>
      <c r="B14" s="517"/>
      <c r="C14" s="517"/>
      <c r="D14" s="518"/>
      <c r="E14" s="362" t="s">
        <v>229</v>
      </c>
      <c r="F14" s="364">
        <v>500000</v>
      </c>
      <c r="G14" s="523"/>
      <c r="H14" s="524"/>
    </row>
    <row r="15" spans="1:9" ht="15.75" x14ac:dyDescent="0.25">
      <c r="A15" s="505" t="s">
        <v>230</v>
      </c>
      <c r="B15" s="505"/>
      <c r="C15" s="505"/>
      <c r="D15" s="505"/>
      <c r="E15" s="505"/>
      <c r="F15" s="505"/>
      <c r="G15" s="506">
        <f>'Bảng lương'!I12</f>
        <v>4744538.461538462</v>
      </c>
      <c r="H15" s="506"/>
    </row>
    <row r="16" spans="1:9" ht="15.75" x14ac:dyDescent="0.25">
      <c r="A16" s="477" t="s">
        <v>231</v>
      </c>
      <c r="B16" s="477"/>
      <c r="C16" s="477"/>
      <c r="D16" s="477"/>
      <c r="E16" s="477"/>
      <c r="F16" s="477"/>
      <c r="G16" s="504">
        <f>G7+G15</f>
        <v>11457538.461538462</v>
      </c>
      <c r="H16" s="504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43" t="s">
        <v>20</v>
      </c>
      <c r="AA1" s="544"/>
      <c r="AB1" s="544"/>
      <c r="AC1" s="544"/>
      <c r="AD1" s="544"/>
      <c r="AE1" s="544"/>
      <c r="AF1" s="544"/>
      <c r="AG1" s="545"/>
    </row>
    <row r="2" spans="1:40" x14ac:dyDescent="0.25">
      <c r="A2" s="78" t="s">
        <v>2</v>
      </c>
      <c r="B2" s="78"/>
      <c r="C2" s="79"/>
      <c r="D2" s="79"/>
      <c r="E2" s="79"/>
      <c r="Z2" s="526" t="s">
        <v>82</v>
      </c>
      <c r="AA2" s="527"/>
      <c r="AB2" s="527"/>
      <c r="AC2" s="527"/>
      <c r="AD2" s="527"/>
      <c r="AE2" s="528"/>
      <c r="AF2" s="529" t="s">
        <v>83</v>
      </c>
      <c r="AG2" s="530"/>
    </row>
    <row r="3" spans="1:40" x14ac:dyDescent="0.25">
      <c r="A3" s="78" t="s">
        <v>84</v>
      </c>
      <c r="B3" s="62"/>
      <c r="C3" s="62"/>
      <c r="D3" s="62"/>
      <c r="E3" s="62"/>
      <c r="Z3" s="526" t="s">
        <v>85</v>
      </c>
      <c r="AA3" s="527"/>
      <c r="AB3" s="527"/>
      <c r="AC3" s="527"/>
      <c r="AD3" s="527"/>
      <c r="AE3" s="528"/>
      <c r="AF3" s="529" t="s">
        <v>86</v>
      </c>
      <c r="AG3" s="530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6" t="s">
        <v>88</v>
      </c>
      <c r="AA4" s="527"/>
      <c r="AB4" s="527"/>
      <c r="AC4" s="527"/>
      <c r="AD4" s="527"/>
      <c r="AE4" s="528"/>
      <c r="AF4" s="529" t="s">
        <v>89</v>
      </c>
      <c r="AG4" s="530"/>
    </row>
    <row r="5" spans="1:40" x14ac:dyDescent="0.25">
      <c r="A5" s="78" t="s">
        <v>90</v>
      </c>
      <c r="B5" s="62"/>
      <c r="C5" s="62"/>
      <c r="D5" s="62"/>
      <c r="E5" s="62"/>
      <c r="Z5" s="526" t="s">
        <v>91</v>
      </c>
      <c r="AA5" s="527"/>
      <c r="AB5" s="527"/>
      <c r="AC5" s="527"/>
      <c r="AD5" s="527"/>
      <c r="AE5" s="528"/>
      <c r="AF5" s="529" t="s">
        <v>92</v>
      </c>
      <c r="AG5" s="530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1" t="s">
        <v>146</v>
      </c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  <c r="V7" s="531"/>
      <c r="W7" s="531"/>
      <c r="X7" s="531"/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82"/>
    </row>
    <row r="9" spans="1:40" s="88" customFormat="1" x14ac:dyDescent="0.25">
      <c r="A9" s="532" t="s">
        <v>93</v>
      </c>
      <c r="B9" s="532" t="s">
        <v>94</v>
      </c>
      <c r="C9" s="532" t="s">
        <v>95</v>
      </c>
      <c r="D9" s="535" t="s">
        <v>96</v>
      </c>
      <c r="E9" s="536"/>
      <c r="F9" s="536"/>
      <c r="G9" s="536"/>
      <c r="H9" s="536"/>
      <c r="I9" s="536"/>
      <c r="J9" s="536"/>
      <c r="K9" s="536"/>
      <c r="L9" s="536"/>
      <c r="M9" s="536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7"/>
      <c r="AI9" s="538" t="s">
        <v>97</v>
      </c>
      <c r="AJ9" s="84"/>
      <c r="AK9" s="85"/>
      <c r="AL9" s="85"/>
      <c r="AM9" s="86"/>
      <c r="AN9" s="87"/>
    </row>
    <row r="10" spans="1:40" s="88" customFormat="1" x14ac:dyDescent="0.25">
      <c r="A10" s="533"/>
      <c r="B10" s="533"/>
      <c r="C10" s="533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38"/>
      <c r="AJ10" s="90"/>
      <c r="AK10" s="86"/>
      <c r="AL10" s="86"/>
      <c r="AM10" s="86"/>
      <c r="AN10" s="87"/>
    </row>
    <row r="11" spans="1:40" s="94" customFormat="1" x14ac:dyDescent="0.25">
      <c r="A11" s="534"/>
      <c r="B11" s="534"/>
      <c r="C11" s="534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38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39" t="s">
        <v>106</v>
      </c>
      <c r="B15" s="540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1" t="s">
        <v>14</v>
      </c>
      <c r="B17" s="541"/>
      <c r="C17" s="541"/>
      <c r="D17" s="541"/>
      <c r="E17" s="541"/>
      <c r="F17" s="541"/>
      <c r="G17" s="541"/>
      <c r="H17" s="102"/>
      <c r="I17" s="542"/>
      <c r="J17" s="542"/>
      <c r="K17" s="542"/>
      <c r="L17" s="542"/>
      <c r="M17" s="542"/>
      <c r="N17" s="103"/>
      <c r="O17" s="542" t="s">
        <v>107</v>
      </c>
      <c r="P17" s="542"/>
      <c r="Q17" s="542"/>
      <c r="R17" s="542"/>
      <c r="S17" s="542"/>
      <c r="T17" s="542"/>
      <c r="U17" s="542"/>
      <c r="V17" s="542"/>
      <c r="W17" s="542"/>
      <c r="X17" s="542"/>
      <c r="Y17" s="542"/>
      <c r="Z17" s="104"/>
      <c r="AA17" s="104"/>
      <c r="AB17" s="105"/>
      <c r="AC17" s="542"/>
      <c r="AD17" s="542"/>
      <c r="AE17" s="542"/>
      <c r="AF17" s="542"/>
      <c r="AG17" s="542"/>
      <c r="AH17" s="542"/>
      <c r="AI17" s="542"/>
      <c r="AJ17" s="542"/>
      <c r="AK17" s="542"/>
      <c r="AL17" s="542"/>
      <c r="AM17" s="542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AN33" s="111"/>
    </row>
    <row r="34" spans="3:40" s="110" customFormat="1" x14ac:dyDescent="0.25">
      <c r="G34" s="525"/>
      <c r="H34" s="525"/>
      <c r="I34" s="525"/>
      <c r="J34" s="525"/>
      <c r="K34" s="525"/>
      <c r="L34" s="525"/>
      <c r="M34" s="525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AN34" s="111"/>
    </row>
    <row r="35" spans="3:40" s="110" customFormat="1" x14ac:dyDescent="0.25">
      <c r="G35" s="525"/>
      <c r="H35" s="525"/>
      <c r="I35" s="525"/>
      <c r="J35" s="525"/>
      <c r="K35" s="525"/>
      <c r="L35" s="525"/>
      <c r="M35" s="525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AN35" s="111"/>
    </row>
    <row r="36" spans="3:40" s="110" customFormat="1" x14ac:dyDescent="0.25"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AN36" s="111"/>
    </row>
    <row r="37" spans="3:40" s="110" customFormat="1" x14ac:dyDescent="0.25">
      <c r="G37" s="525"/>
      <c r="H37" s="525"/>
      <c r="I37" s="525"/>
      <c r="J37" s="525"/>
      <c r="K37" s="525"/>
      <c r="L37" s="525"/>
      <c r="M37" s="525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AN37" s="111"/>
    </row>
    <row r="38" spans="3:40" x14ac:dyDescent="0.25">
      <c r="C38" s="76"/>
      <c r="D38" s="76"/>
      <c r="G38" s="525"/>
      <c r="H38" s="525"/>
      <c r="I38" s="525"/>
      <c r="J38" s="525"/>
      <c r="K38" s="525"/>
      <c r="L38" s="525"/>
      <c r="M38" s="525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AN38" s="76"/>
    </row>
    <row r="39" spans="3:40" x14ac:dyDescent="0.25">
      <c r="C39" s="76"/>
      <c r="D39" s="76"/>
      <c r="AN39" s="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2" t="s">
        <v>0</v>
      </c>
      <c r="B1" s="372"/>
      <c r="C1" s="372"/>
      <c r="D1" s="372"/>
      <c r="E1" s="124"/>
      <c r="F1" s="553" t="s">
        <v>1</v>
      </c>
      <c r="G1" s="553"/>
      <c r="H1" s="553"/>
      <c r="I1" s="553"/>
      <c r="J1" s="553"/>
    </row>
    <row r="2" spans="1:14" s="125" customFormat="1" ht="15" x14ac:dyDescent="0.2">
      <c r="A2" s="554" t="s">
        <v>244</v>
      </c>
      <c r="B2" s="554"/>
      <c r="C2" s="554"/>
      <c r="D2" s="554"/>
      <c r="E2" s="124"/>
      <c r="F2" s="555" t="s">
        <v>3</v>
      </c>
      <c r="G2" s="555"/>
      <c r="H2" s="555"/>
      <c r="I2" s="555"/>
      <c r="J2" s="555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49" t="s">
        <v>60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</row>
    <row r="5" spans="1:14" s="40" customFormat="1" x14ac:dyDescent="0.25">
      <c r="A5" s="549" t="s">
        <v>142</v>
      </c>
      <c r="B5" s="549"/>
      <c r="C5" s="549"/>
      <c r="D5" s="549"/>
      <c r="E5" s="549"/>
      <c r="F5" s="549"/>
      <c r="G5" s="549"/>
      <c r="H5" s="549"/>
      <c r="I5" s="549"/>
      <c r="J5" s="549"/>
      <c r="K5" s="549"/>
    </row>
    <row r="6" spans="1:14" x14ac:dyDescent="0.25">
      <c r="I6" s="546" t="s">
        <v>61</v>
      </c>
      <c r="J6" s="546"/>
      <c r="K6" s="546"/>
    </row>
    <row r="7" spans="1:14" ht="57" x14ac:dyDescent="0.25">
      <c r="A7" s="373" t="s">
        <v>18</v>
      </c>
      <c r="B7" s="374" t="s">
        <v>62</v>
      </c>
      <c r="C7" s="373" t="s">
        <v>63</v>
      </c>
      <c r="D7" s="374" t="s">
        <v>64</v>
      </c>
      <c r="E7" s="375" t="s">
        <v>115</v>
      </c>
      <c r="F7" s="373" t="s">
        <v>65</v>
      </c>
      <c r="G7" s="373" t="s">
        <v>108</v>
      </c>
      <c r="H7" s="373" t="s">
        <v>139</v>
      </c>
      <c r="I7" s="373" t="s">
        <v>66</v>
      </c>
      <c r="J7" s="376" t="s">
        <v>67</v>
      </c>
      <c r="K7" s="373" t="s">
        <v>20</v>
      </c>
    </row>
    <row r="8" spans="1:14" ht="14.25" x14ac:dyDescent="0.25">
      <c r="A8" s="377"/>
      <c r="B8" s="378"/>
      <c r="C8" s="379"/>
      <c r="D8" s="379"/>
      <c r="E8" s="380"/>
      <c r="F8" s="380" t="s">
        <v>68</v>
      </c>
      <c r="G8" s="380" t="s">
        <v>69</v>
      </c>
      <c r="H8" s="380" t="s">
        <v>70</v>
      </c>
      <c r="I8" s="381" t="s">
        <v>245</v>
      </c>
      <c r="J8" s="379"/>
      <c r="K8" s="382"/>
    </row>
    <row r="9" spans="1:14" ht="14.25" x14ac:dyDescent="0.25">
      <c r="A9" s="547" t="s">
        <v>71</v>
      </c>
      <c r="B9" s="548"/>
      <c r="C9" s="379"/>
      <c r="D9" s="379"/>
      <c r="E9" s="380"/>
      <c r="F9" s="382" t="s">
        <v>109</v>
      </c>
      <c r="G9" s="382"/>
      <c r="H9" s="382"/>
      <c r="I9" s="382"/>
      <c r="J9" s="379"/>
      <c r="K9" s="382"/>
    </row>
    <row r="10" spans="1:14" ht="15" x14ac:dyDescent="0.25">
      <c r="A10" s="383">
        <v>1</v>
      </c>
      <c r="B10" s="383" t="s">
        <v>38</v>
      </c>
      <c r="C10" s="384" t="s">
        <v>112</v>
      </c>
      <c r="D10" s="155">
        <v>15000000</v>
      </c>
      <c r="E10" s="385">
        <f>'bảng chấm công'!AI12</f>
        <v>28</v>
      </c>
      <c r="F10" s="155">
        <f>D10/26*E10</f>
        <v>16153846.153846152</v>
      </c>
      <c r="G10" s="386"/>
      <c r="H10" s="386">
        <v>77307692</v>
      </c>
      <c r="I10" s="386">
        <f>F10-G10+H10</f>
        <v>93461538.153846145</v>
      </c>
      <c r="J10" s="386"/>
      <c r="K10" s="383"/>
    </row>
    <row r="11" spans="1:14" ht="15" x14ac:dyDescent="0.25">
      <c r="A11" s="383">
        <v>3</v>
      </c>
      <c r="B11" s="383" t="s">
        <v>72</v>
      </c>
      <c r="C11" s="384" t="s">
        <v>113</v>
      </c>
      <c r="D11" s="155">
        <v>6000000</v>
      </c>
      <c r="E11" s="385">
        <f>'bảng chấm công'!AI14</f>
        <v>27</v>
      </c>
      <c r="F11" s="155">
        <f t="shared" ref="F11:F12" si="0">D11/26*E11</f>
        <v>6230769.230769231</v>
      </c>
      <c r="G11" s="386"/>
      <c r="H11" s="386">
        <v>40119519</v>
      </c>
      <c r="I11" s="386">
        <f t="shared" ref="I11:I12" si="1">F11-G11+H11</f>
        <v>46350288.230769232</v>
      </c>
      <c r="J11" s="386"/>
      <c r="K11" s="383"/>
      <c r="N11" s="72"/>
    </row>
    <row r="12" spans="1:14" ht="15" x14ac:dyDescent="0.25">
      <c r="A12" s="387">
        <v>4</v>
      </c>
      <c r="B12" s="387" t="s">
        <v>37</v>
      </c>
      <c r="C12" s="388" t="s">
        <v>114</v>
      </c>
      <c r="D12" s="157">
        <v>6000000</v>
      </c>
      <c r="E12" s="389">
        <f>'bảng chấm công'!AI13</f>
        <v>28</v>
      </c>
      <c r="F12" s="157">
        <f t="shared" si="0"/>
        <v>6461538.461538462</v>
      </c>
      <c r="G12" s="390">
        <v>1717000</v>
      </c>
      <c r="H12" s="390">
        <v>0</v>
      </c>
      <c r="I12" s="386">
        <f t="shared" si="1"/>
        <v>4744538.461538462</v>
      </c>
      <c r="J12" s="390"/>
      <c r="K12" s="387"/>
      <c r="N12" s="72"/>
    </row>
    <row r="13" spans="1:14" s="42" customFormat="1" ht="15" x14ac:dyDescent="0.25">
      <c r="A13" s="550" t="s">
        <v>36</v>
      </c>
      <c r="B13" s="551"/>
      <c r="C13" s="552"/>
      <c r="D13" s="391">
        <f>SUM(D10:D12)</f>
        <v>27000000</v>
      </c>
      <c r="E13" s="392"/>
      <c r="F13" s="391">
        <f>SUM(F10:F12)</f>
        <v>28846153.846153848</v>
      </c>
      <c r="G13" s="393"/>
      <c r="H13" s="393">
        <f>SUM(H10:H12)</f>
        <v>117427211</v>
      </c>
      <c r="I13" s="393">
        <f>SUM(I10:I12)</f>
        <v>144556364.84615383</v>
      </c>
      <c r="J13" s="393"/>
      <c r="K13" s="394"/>
    </row>
    <row r="15" spans="1:14" s="42" customFormat="1" x14ac:dyDescent="0.25">
      <c r="B15" s="549"/>
      <c r="C15" s="549"/>
      <c r="D15" s="549"/>
      <c r="E15" s="122"/>
      <c r="G15" s="549"/>
      <c r="H15" s="549"/>
      <c r="I15" s="549"/>
      <c r="J15" s="549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F1:J1"/>
    <mergeCell ref="A2:D2"/>
    <mergeCell ref="F2:J2"/>
    <mergeCell ref="A4:K4"/>
    <mergeCell ref="A5:K5"/>
    <mergeCell ref="I6:K6"/>
    <mergeCell ref="A9:B9"/>
    <mergeCell ref="B15:D15"/>
    <mergeCell ref="G15:J15"/>
    <mergeCell ref="A13:C13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2020-11-03T09:00:19Z</dcterms:modified>
</cp:coreProperties>
</file>