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  <sheet name="Trả hàng" sheetId="2" r:id="rId2"/>
    <sheet name="Ghi Chú" sheetId="3" r:id="rId3"/>
    <sheet name="Sheet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4" i="1" s="1"/>
  <c r="I23" i="1"/>
  <c r="N47" i="1" l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1" i="1"/>
  <c r="P6" i="1"/>
  <c r="P7" i="1"/>
  <c r="P8" i="1"/>
  <c r="P9" i="1"/>
  <c r="P10" i="1"/>
  <c r="P11" i="1"/>
  <c r="P12" i="1"/>
  <c r="P5" i="1"/>
  <c r="N13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51" i="1"/>
  <c r="N67" i="1"/>
  <c r="P26" i="1"/>
  <c r="P25" i="1"/>
  <c r="P24" i="1"/>
  <c r="P23" i="1"/>
  <c r="P22" i="1"/>
  <c r="P21" i="1"/>
  <c r="P20" i="1"/>
  <c r="P19" i="1"/>
  <c r="P18" i="1"/>
  <c r="P17" i="1"/>
  <c r="P67" i="1" l="1"/>
  <c r="V13" i="1" s="1"/>
  <c r="P47" i="1"/>
  <c r="V12" i="1" s="1"/>
  <c r="P13" i="1"/>
  <c r="V10" i="1" s="1"/>
  <c r="P27" i="1"/>
  <c r="V11" i="1" s="1"/>
  <c r="G20" i="1"/>
  <c r="V14" i="1" l="1"/>
  <c r="F36" i="1" s="1"/>
  <c r="F37" i="1" s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20" i="1" l="1"/>
  <c r="I24" i="1" s="1"/>
  <c r="I25" i="1" s="1"/>
  <c r="N27" i="1" l="1"/>
</calcChain>
</file>

<file path=xl/sharedStrings.xml><?xml version="1.0" encoding="utf-8"?>
<sst xmlns="http://schemas.openxmlformats.org/spreadsheetml/2006/main" count="195" uniqueCount="114">
  <si>
    <t>CÔNG TY CỔ PHẦN ĐT &amp; PT NANO MILK</t>
  </si>
  <si>
    <t xml:space="preserve"> Số:………./PKD. MST: 0108806878</t>
  </si>
  <si>
    <t>Số HĐ</t>
  </si>
  <si>
    <t>Ngày</t>
  </si>
  <si>
    <t>Người bán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</si>
  <si>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</si>
  <si>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</si>
  <si>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</si>
  <si>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</si>
  <si>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</si>
  <si>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</si>
  <si>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</si>
  <si>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 (VNĐ)</t>
  </si>
  <si>
    <t>A Sơn</t>
  </si>
  <si>
    <t>1CX45</t>
  </si>
  <si>
    <t>1CX90</t>
  </si>
  <si>
    <t>2CX90</t>
  </si>
  <si>
    <t>3CX90</t>
  </si>
  <si>
    <t>GCX90</t>
  </si>
  <si>
    <t>BCX90</t>
  </si>
  <si>
    <t>SN45</t>
  </si>
  <si>
    <t>GC90</t>
  </si>
  <si>
    <t>TĐ90</t>
  </si>
  <si>
    <t>Tổng cộng</t>
  </si>
  <si>
    <t>Như vậy:</t>
  </si>
  <si>
    <t>Số hàng đã chuyển cho đại lý</t>
  </si>
  <si>
    <t>Công ty cần chuyển cho đại lý số hàng</t>
  </si>
  <si>
    <t>Tình trạng thanh toán</t>
  </si>
  <si>
    <t>Cần phải thanh toán</t>
  </si>
  <si>
    <t>Còn nợ công ty</t>
  </si>
  <si>
    <t>Là đại Lý Anh Sơn liên kết</t>
  </si>
  <si>
    <t>Anh sơn hưởng 50 %</t>
  </si>
  <si>
    <t>Đại lý 38 %</t>
  </si>
  <si>
    <t>Đại lý kí HĐ 200 triệu</t>
  </si>
  <si>
    <t>Hà Linh</t>
  </si>
  <si>
    <t>Thanh Hóa</t>
  </si>
  <si>
    <t>Nội dung</t>
  </si>
  <si>
    <t>Giá tiền</t>
  </si>
  <si>
    <t xml:space="preserve">Và đại lý còn nhập hàng sữa khác </t>
  </si>
  <si>
    <t>STT</t>
  </si>
  <si>
    <t>Tên mặt hàng</t>
  </si>
  <si>
    <t>ĐVT</t>
  </si>
  <si>
    <t>Số lượng</t>
  </si>
  <si>
    <t>Đơn giá</t>
  </si>
  <si>
    <t>Thành tiền</t>
  </si>
  <si>
    <t>Lon</t>
  </si>
  <si>
    <t>Sữa Enter Weight 900g (&gt;1 tuổi)</t>
  </si>
  <si>
    <t xml:space="preserve">Sữa Enter Gold 900g </t>
  </si>
  <si>
    <t>Sữa Onelac - IQ kid gold (900g)</t>
  </si>
  <si>
    <t>Sữa Enter Canxi Mọi lứa tuổi (Mẫu cũ)</t>
  </si>
  <si>
    <t>Sữa Nutriplus 100+ Glusure - Tiểu đường 900g</t>
  </si>
  <si>
    <t>Alphalipid 45g (N)</t>
  </si>
  <si>
    <t>Sữa Onelac - Gain plus (900g)</t>
  </si>
  <si>
    <t>Sữa Enter Life A+ 900g (NCT)</t>
  </si>
  <si>
    <t>Sữa Nutriplus 100+ Canxi gold 900g</t>
  </si>
  <si>
    <t>Sữa Enter Mama (NCT)</t>
  </si>
  <si>
    <t>Thanh Hà</t>
  </si>
  <si>
    <t>Didilac Grow pro số 1</t>
  </si>
  <si>
    <t>Hộp</t>
  </si>
  <si>
    <t>Didilac Prow Plus</t>
  </si>
  <si>
    <t>Didilac mama gold</t>
  </si>
  <si>
    <t>Didilac optimum gold 2</t>
  </si>
  <si>
    <t>Didilac Grow pro số 2</t>
  </si>
  <si>
    <t>Didilac optimum gold 3</t>
  </si>
  <si>
    <t>Didilac optimum gold 4</t>
  </si>
  <si>
    <t>Didilac anpha số 3</t>
  </si>
  <si>
    <t>Blackmor số 1</t>
  </si>
  <si>
    <t>Didilac anpha số 4</t>
  </si>
  <si>
    <t>Blackmor số 2</t>
  </si>
  <si>
    <t>Perdesure 850g Úc</t>
  </si>
  <si>
    <t>Ensure Úc 850g</t>
  </si>
  <si>
    <t>Aptamin số 1</t>
  </si>
  <si>
    <t>Aptamin số 2</t>
  </si>
  <si>
    <t>Aptamin số 3</t>
  </si>
  <si>
    <t>Thanh Hà (8/8/2020)</t>
  </si>
  <si>
    <t>Thanh Hà (5/8/2020)</t>
  </si>
  <si>
    <t>Thanh Hà (2/8/2020)</t>
  </si>
  <si>
    <t>Nan Nga số 1 800g</t>
  </si>
  <si>
    <t>Nan Nga số 2 800g</t>
  </si>
  <si>
    <t>Nan Nga số 3 800g</t>
  </si>
  <si>
    <t>Nan Nga số 4 800g</t>
  </si>
  <si>
    <t>Black more số 3</t>
  </si>
  <si>
    <t>Meji lon 1-3</t>
  </si>
  <si>
    <t>Meji lon số 0</t>
  </si>
  <si>
    <t>Hikid Vani</t>
  </si>
  <si>
    <t>Ngày 3/8/2020 (Anh Lâm)</t>
  </si>
  <si>
    <t>Hughi NB1 56 Miếng lót</t>
  </si>
  <si>
    <t>Hughi S24 Sơ sinh tã quần</t>
  </si>
  <si>
    <t>Hughi M22 Tã quần</t>
  </si>
  <si>
    <t>Hughi M42 Tã quần</t>
  </si>
  <si>
    <t xml:space="preserve">Hughi XL 34 Tã quần </t>
  </si>
  <si>
    <t>Hughi M48 Tã dán tặng 4 miếng</t>
  </si>
  <si>
    <t>Pamper M40 tã quần</t>
  </si>
  <si>
    <t>Pamper XL 32 Tã quần</t>
  </si>
  <si>
    <t>Pamper L36 Tã quần</t>
  </si>
  <si>
    <t>Pamper NBS52 Tã quần</t>
  </si>
  <si>
    <t>Bobby NB 164 Miếng lót</t>
  </si>
  <si>
    <t>Bobby S56 Tã dán</t>
  </si>
  <si>
    <t>Bobby S46 Tã quần</t>
  </si>
  <si>
    <t>Bobby M48 Tã dán</t>
  </si>
  <si>
    <t>Bobby M42+6 tã quần</t>
  </si>
  <si>
    <t>Bobby L38+6 tã quần</t>
  </si>
  <si>
    <t>Bịch</t>
  </si>
  <si>
    <t>Anh Lâm</t>
  </si>
  <si>
    <t xml:space="preserve">Sữa ngoài </t>
  </si>
  <si>
    <t>Số hàng đại lý nhập hàng theo hợp đồng  200.000.000 + 200.000.000*38%</t>
  </si>
  <si>
    <t>Kết luận:</t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</si>
  <si>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hàng Nanomilk mà công ty còn nợ đại lý là: 70,560,000 đồng.</t>
    </r>
  </si>
  <si>
    <r>
      <t>-</t>
    </r>
    <r>
      <rPr>
        <sz val="7"/>
        <color rgb="FFFF0000"/>
        <rFont val="Times New Roman"/>
        <family val="1"/>
      </rPr>
      <t xml:space="preserve">         </t>
    </r>
    <r>
      <rPr>
        <b/>
        <sz val="16"/>
        <color rgb="FFFF0000"/>
        <rFont val="Times New Roman"/>
        <family val="1"/>
      </rPr>
      <t>Số Tiền đại lý còn phải thanh toán cho công ty là:</t>
    </r>
  </si>
  <si>
    <t>117,000,000 + 36,267,500 + 6,800,000 = 160,067,500 đồng.</t>
  </si>
  <si>
    <t xml:space="preserve">Đại lý chịu chi phí trần nhà: </t>
  </si>
  <si>
    <t>Chi phí sữa ngoại</t>
  </si>
  <si>
    <t>BẢNG TỔNG HỢP HÀ LINH NHẬP HÀNG ĐẾN 25/08/2020</t>
  </si>
  <si>
    <t>ĐL Còn nợ công ty (25/08/2020)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</si>
</sst>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7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/>
    <xf numFmtId="164" fontId="3" fillId="0" borderId="2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3" fillId="0" borderId="4" xfId="0" applyFont="1" applyBorder="1"/>
    <xf numFmtId="164" fontId="3" fillId="0" borderId="4" xfId="1" applyNumberFormat="1" applyFont="1" applyBorder="1"/>
    <xf numFmtId="164" fontId="7" fillId="0" borderId="1" xfId="1" applyNumberFormat="1" applyFont="1" applyBorder="1"/>
    <xf numFmtId="0" fontId="7" fillId="0" borderId="0" xfId="0" applyFont="1"/>
    <xf numFmtId="14" fontId="3" fillId="0" borderId="0" xfId="0" applyNumberFormat="1" applyFont="1"/>
    <xf numFmtId="164" fontId="3" fillId="0" borderId="0" xfId="1" applyNumberFormat="1" applyFont="1"/>
    <xf numFmtId="164" fontId="2" fillId="0" borderId="2" xfId="1" applyNumberFormat="1" applyFont="1" applyBorder="1"/>
    <xf numFmtId="164" fontId="2" fillId="0" borderId="3" xfId="1" applyNumberFormat="1" applyFont="1" applyBorder="1"/>
    <xf numFmtId="164" fontId="2" fillId="0" borderId="4" xfId="1" applyNumberFormat="1" applyFont="1" applyBorder="1"/>
    <xf numFmtId="165" fontId="8" fillId="0" borderId="3" xfId="1" applyNumberFormat="1" applyFont="1" applyBorder="1"/>
    <xf numFmtId="0" fontId="7" fillId="0" borderId="6" xfId="0" applyFont="1" applyBorder="1" applyAlignment="1"/>
    <xf numFmtId="0" fontId="2" fillId="0" borderId="0" xfId="0" applyFont="1"/>
    <xf numFmtId="14" fontId="3" fillId="0" borderId="3" xfId="0" applyNumberFormat="1" applyFont="1" applyBorder="1"/>
    <xf numFmtId="14" fontId="3" fillId="0" borderId="4" xfId="0" applyNumberFormat="1" applyFont="1" applyBorder="1"/>
    <xf numFmtId="165" fontId="8" fillId="0" borderId="4" xfId="1" applyNumberFormat="1" applyFont="1" applyBorder="1"/>
    <xf numFmtId="165" fontId="2" fillId="0" borderId="1" xfId="0" applyNumberFormat="1" applyFont="1" applyBorder="1"/>
    <xf numFmtId="0" fontId="3" fillId="0" borderId="10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9" fillId="0" borderId="0" xfId="0" applyFont="1"/>
    <xf numFmtId="0" fontId="10" fillId="0" borderId="1" xfId="0" applyFont="1" applyBorder="1" applyAlignment="1">
      <alignment horizontal="center" vertical="center"/>
    </xf>
    <xf numFmtId="0" fontId="9" fillId="0" borderId="3" xfId="0" applyFont="1" applyBorder="1"/>
    <xf numFmtId="0" fontId="11" fillId="0" borderId="3" xfId="0" applyFont="1" applyBorder="1"/>
    <xf numFmtId="165" fontId="11" fillId="0" borderId="3" xfId="1" applyNumberFormat="1" applyFont="1" applyBorder="1"/>
    <xf numFmtId="0" fontId="9" fillId="0" borderId="14" xfId="0" applyFont="1" applyBorder="1"/>
    <xf numFmtId="0" fontId="9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5" fontId="7" fillId="0" borderId="1" xfId="1" applyNumberFormat="1" applyFont="1" applyBorder="1"/>
    <xf numFmtId="0" fontId="11" fillId="0" borderId="0" xfId="0" applyFont="1"/>
    <xf numFmtId="0" fontId="9" fillId="0" borderId="15" xfId="0" applyFont="1" applyBorder="1"/>
    <xf numFmtId="0" fontId="11" fillId="0" borderId="15" xfId="0" applyFont="1" applyBorder="1"/>
    <xf numFmtId="165" fontId="11" fillId="0" borderId="15" xfId="1" applyNumberFormat="1" applyFont="1" applyBorder="1"/>
    <xf numFmtId="165" fontId="12" fillId="3" borderId="1" xfId="1" applyNumberFormat="1" applyFont="1" applyFill="1" applyBorder="1"/>
    <xf numFmtId="0" fontId="10" fillId="0" borderId="0" xfId="0" applyFont="1"/>
    <xf numFmtId="165" fontId="8" fillId="0" borderId="1" xfId="1" applyNumberFormat="1" applyFont="1" applyBorder="1"/>
    <xf numFmtId="14" fontId="8" fillId="0" borderId="1" xfId="0" applyNumberFormat="1" applyFont="1" applyBorder="1"/>
    <xf numFmtId="165" fontId="8" fillId="3" borderId="1" xfId="0" applyNumberFormat="1" applyFont="1" applyFill="1" applyBorder="1"/>
    <xf numFmtId="14" fontId="2" fillId="0" borderId="2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14" fontId="2" fillId="0" borderId="0" xfId="0" applyNumberFormat="1" applyFont="1"/>
    <xf numFmtId="165" fontId="2" fillId="0" borderId="0" xfId="1" applyNumberFormat="1" applyFont="1"/>
    <xf numFmtId="14" fontId="8" fillId="0" borderId="5" xfId="0" applyNumberFormat="1" applyFont="1" applyBorder="1" applyAlignment="1">
      <alignment horizontal="left"/>
    </xf>
    <xf numFmtId="14" fontId="8" fillId="0" borderId="6" xfId="0" applyNumberFormat="1" applyFont="1" applyBorder="1" applyAlignment="1">
      <alignment horizontal="left"/>
    </xf>
    <xf numFmtId="14" fontId="8" fillId="0" borderId="7" xfId="0" applyNumberFormat="1" applyFont="1" applyBorder="1" applyAlignment="1">
      <alignment horizontal="left"/>
    </xf>
    <xf numFmtId="165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2" fillId="0" borderId="17" xfId="0" applyNumberFormat="1" applyFont="1" applyBorder="1" applyAlignment="1">
      <alignment horizontal="left"/>
    </xf>
    <xf numFmtId="14" fontId="2" fillId="0" borderId="10" xfId="0" applyNumberFormat="1" applyFont="1" applyBorder="1" applyAlignment="1">
      <alignment horizontal="left"/>
    </xf>
    <xf numFmtId="14" fontId="2" fillId="0" borderId="11" xfId="0" applyNumberFormat="1" applyFont="1" applyBorder="1" applyAlignment="1">
      <alignment horizontal="left"/>
    </xf>
    <xf numFmtId="14" fontId="2" fillId="0" borderId="18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43" fontId="3" fillId="0" borderId="0" xfId="1" applyNumberFormat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/>
    </xf>
    <xf numFmtId="14" fontId="2" fillId="0" borderId="6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14" fontId="2" fillId="0" borderId="12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14" fontId="2" fillId="0" borderId="16" xfId="0" applyNumberFormat="1" applyFont="1" applyBorder="1" applyAlignment="1">
      <alignment horizontal="left"/>
    </xf>
    <xf numFmtId="14" fontId="8" fillId="0" borderId="19" xfId="0" applyNumberFormat="1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14" fontId="8" fillId="0" borderId="21" xfId="0" applyNumberFormat="1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 vertical="center" wrapText="1"/>
    </xf>
    <xf numFmtId="14" fontId="8" fillId="0" borderId="23" xfId="0" applyNumberFormat="1" applyFont="1" applyBorder="1" applyAlignment="1">
      <alignment horizontal="center" vertical="center" wrapText="1"/>
    </xf>
    <xf numFmtId="14" fontId="8" fillId="0" borderId="24" xfId="0" applyNumberFormat="1" applyFont="1" applyBorder="1" applyAlignment="1">
      <alignment horizontal="center" vertical="center" wrapText="1"/>
    </xf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197899</xdr:colOff>
      <xdr:row>12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650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57151</xdr:rowOff>
    </xdr:from>
    <xdr:to>
      <xdr:col>7</xdr:col>
      <xdr:colOff>188063</xdr:colOff>
      <xdr:row>31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33651"/>
          <a:ext cx="4455263" cy="35432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</xdr:rowOff>
    </xdr:from>
    <xdr:to>
      <xdr:col>7</xdr:col>
      <xdr:colOff>233224</xdr:colOff>
      <xdr:row>53</xdr:row>
      <xdr:rowOff>152400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86501"/>
          <a:ext cx="4500424" cy="396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25" zoomScale="85" zoomScaleNormal="85" workbookViewId="0">
      <selection activeCell="B38" sqref="B38"/>
    </sheetView>
  </sheetViews>
  <sheetFormatPr defaultRowHeight="15.75" x14ac:dyDescent="0.25"/>
  <cols>
    <col min="1" max="1" width="4.42578125" style="4" customWidth="1"/>
    <col min="2" max="2" width="11.28515625" style="26" customWidth="1"/>
    <col min="3" max="3" width="7" style="4" customWidth="1"/>
    <col min="4" max="4" width="12.5703125" style="4" bestFit="1" customWidth="1"/>
    <col min="5" max="5" width="14.42578125" style="4" bestFit="1" customWidth="1"/>
    <col min="6" max="6" width="13.5703125" style="4" customWidth="1"/>
    <col min="7" max="7" width="7.42578125" style="4" customWidth="1"/>
    <col min="8" max="8" width="12.42578125" style="4" bestFit="1" customWidth="1"/>
    <col min="9" max="9" width="17.5703125" style="27" customWidth="1"/>
    <col min="10" max="10" width="2.85546875" style="4" customWidth="1"/>
    <col min="11" max="11" width="5.28515625" style="4" bestFit="1" customWidth="1"/>
    <col min="12" max="12" width="41.7109375" style="4" customWidth="1"/>
    <col min="13" max="13" width="5.7109375" style="4" bestFit="1" customWidth="1"/>
    <col min="14" max="14" width="12.28515625" style="4" customWidth="1"/>
    <col min="15" max="15" width="12.5703125" style="4" bestFit="1" customWidth="1"/>
    <col min="16" max="16" width="16" style="4" bestFit="1" customWidth="1"/>
    <col min="17" max="16384" width="9.140625" style="4"/>
  </cols>
  <sheetData>
    <row r="1" spans="1:22" x14ac:dyDescent="0.25">
      <c r="A1" s="1" t="s">
        <v>0</v>
      </c>
      <c r="B1" s="2"/>
      <c r="C1" s="3"/>
      <c r="D1" s="3"/>
      <c r="E1" s="3"/>
      <c r="H1" s="5"/>
      <c r="I1" s="6"/>
    </row>
    <row r="2" spans="1:22" ht="18.75" x14ac:dyDescent="0.3">
      <c r="A2" s="7" t="s">
        <v>1</v>
      </c>
      <c r="B2" s="8"/>
      <c r="C2" s="9"/>
      <c r="D2" s="9"/>
      <c r="E2" s="9"/>
      <c r="H2" s="10"/>
      <c r="I2" s="11"/>
      <c r="K2" s="44"/>
      <c r="L2" s="85" t="s">
        <v>104</v>
      </c>
      <c r="M2" s="85"/>
      <c r="N2" s="85"/>
      <c r="O2" s="85"/>
      <c r="P2" s="85"/>
    </row>
    <row r="3" spans="1:22" ht="18.75" x14ac:dyDescent="0.3">
      <c r="A3" s="87" t="s">
        <v>112</v>
      </c>
      <c r="B3" s="87"/>
      <c r="C3" s="87"/>
      <c r="D3" s="87"/>
      <c r="E3" s="87"/>
      <c r="F3" s="87"/>
      <c r="G3" s="87"/>
      <c r="H3" s="87"/>
      <c r="I3" s="87"/>
      <c r="K3" s="44"/>
      <c r="L3" s="44" t="s">
        <v>76</v>
      </c>
      <c r="M3" s="44"/>
      <c r="N3" s="44"/>
      <c r="O3" s="44"/>
      <c r="P3" s="44"/>
    </row>
    <row r="4" spans="1:22" ht="18.75" x14ac:dyDescent="0.25">
      <c r="A4" s="88"/>
      <c r="B4" s="88"/>
      <c r="C4" s="88"/>
      <c r="D4" s="88"/>
      <c r="E4" s="88"/>
      <c r="F4" s="88"/>
      <c r="G4" s="88"/>
      <c r="H4" s="88"/>
      <c r="I4" s="88"/>
      <c r="K4" s="45" t="s">
        <v>39</v>
      </c>
      <c r="L4" s="45" t="s">
        <v>40</v>
      </c>
      <c r="M4" s="45" t="s">
        <v>41</v>
      </c>
      <c r="N4" s="45" t="s">
        <v>42</v>
      </c>
      <c r="O4" s="45" t="s">
        <v>43</v>
      </c>
      <c r="P4" s="45" t="s">
        <v>44</v>
      </c>
    </row>
    <row r="5" spans="1:22" s="12" customFormat="1" ht="15.75" customHeight="1" x14ac:dyDescent="0.3">
      <c r="A5" s="89" t="s">
        <v>2</v>
      </c>
      <c r="B5" s="90" t="s">
        <v>3</v>
      </c>
      <c r="C5" s="89" t="s">
        <v>4</v>
      </c>
      <c r="D5" s="91" t="s">
        <v>5</v>
      </c>
      <c r="E5" s="92"/>
      <c r="F5" s="93" t="s">
        <v>6</v>
      </c>
      <c r="G5" s="94"/>
      <c r="H5" s="94"/>
      <c r="I5" s="95"/>
      <c r="K5" s="46"/>
      <c r="L5" s="46" t="s">
        <v>77</v>
      </c>
      <c r="M5" s="47" t="s">
        <v>58</v>
      </c>
      <c r="N5" s="47">
        <v>2</v>
      </c>
      <c r="O5" s="48">
        <v>345000</v>
      </c>
      <c r="P5" s="48">
        <f>N5*O5</f>
        <v>690000</v>
      </c>
    </row>
    <row r="6" spans="1:22" s="12" customFormat="1" ht="47.25" x14ac:dyDescent="0.3">
      <c r="A6" s="89"/>
      <c r="B6" s="90"/>
      <c r="C6" s="89"/>
      <c r="D6" s="13" t="s">
        <v>7</v>
      </c>
      <c r="E6" s="14" t="s">
        <v>8</v>
      </c>
      <c r="F6" s="14" t="s">
        <v>9</v>
      </c>
      <c r="G6" s="15" t="s">
        <v>10</v>
      </c>
      <c r="H6" s="16" t="s">
        <v>11</v>
      </c>
      <c r="I6" s="17" t="s">
        <v>12</v>
      </c>
      <c r="K6" s="46"/>
      <c r="L6" s="46" t="s">
        <v>78</v>
      </c>
      <c r="M6" s="47" t="s">
        <v>58</v>
      </c>
      <c r="N6" s="47">
        <v>1</v>
      </c>
      <c r="O6" s="48">
        <v>350000</v>
      </c>
      <c r="P6" s="48">
        <f t="shared" ref="P6:P12" si="0">N6*O6</f>
        <v>350000</v>
      </c>
    </row>
    <row r="7" spans="1:22" ht="18.75" x14ac:dyDescent="0.3">
      <c r="A7" s="96">
        <v>638</v>
      </c>
      <c r="B7" s="98">
        <v>44048</v>
      </c>
      <c r="C7" s="96" t="s">
        <v>13</v>
      </c>
      <c r="D7" s="96" t="s">
        <v>34</v>
      </c>
      <c r="E7" s="96" t="s">
        <v>35</v>
      </c>
      <c r="F7" s="18" t="s">
        <v>14</v>
      </c>
      <c r="G7" s="18">
        <v>48</v>
      </c>
      <c r="H7" s="19">
        <v>225000</v>
      </c>
      <c r="I7" s="19">
        <f>G7*H7</f>
        <v>10800000</v>
      </c>
      <c r="K7" s="46"/>
      <c r="L7" s="44" t="s">
        <v>79</v>
      </c>
      <c r="M7" s="47" t="s">
        <v>58</v>
      </c>
      <c r="N7" s="47">
        <v>2</v>
      </c>
      <c r="O7" s="48">
        <v>345000</v>
      </c>
      <c r="P7" s="48">
        <f t="shared" si="0"/>
        <v>690000</v>
      </c>
    </row>
    <row r="8" spans="1:22" ht="18.75" x14ac:dyDescent="0.3">
      <c r="A8" s="97"/>
      <c r="B8" s="99"/>
      <c r="C8" s="97"/>
      <c r="D8" s="97"/>
      <c r="E8" s="97"/>
      <c r="F8" s="20" t="s">
        <v>15</v>
      </c>
      <c r="G8" s="20">
        <v>36</v>
      </c>
      <c r="H8" s="21">
        <v>455000</v>
      </c>
      <c r="I8" s="21">
        <f t="shared" ref="I8:I19" si="1">G8*H8</f>
        <v>16380000</v>
      </c>
      <c r="K8" s="46"/>
      <c r="L8" s="49" t="s">
        <v>80</v>
      </c>
      <c r="M8" s="47" t="s">
        <v>58</v>
      </c>
      <c r="N8" s="47">
        <v>2</v>
      </c>
      <c r="O8" s="48">
        <v>345000</v>
      </c>
      <c r="P8" s="48">
        <f t="shared" si="0"/>
        <v>690000</v>
      </c>
      <c r="R8" s="33" t="s">
        <v>38</v>
      </c>
      <c r="S8" s="26"/>
    </row>
    <row r="9" spans="1:22" ht="18.75" x14ac:dyDescent="0.3">
      <c r="A9" s="97"/>
      <c r="B9" s="99"/>
      <c r="C9" s="97"/>
      <c r="D9" s="97"/>
      <c r="E9" s="97"/>
      <c r="F9" s="20" t="s">
        <v>16</v>
      </c>
      <c r="G9" s="20">
        <v>48</v>
      </c>
      <c r="H9" s="21">
        <v>465000</v>
      </c>
      <c r="I9" s="21">
        <f t="shared" si="1"/>
        <v>22320000</v>
      </c>
      <c r="K9" s="46"/>
      <c r="L9" s="46" t="s">
        <v>81</v>
      </c>
      <c r="M9" s="47" t="s">
        <v>58</v>
      </c>
      <c r="N9" s="47">
        <v>1</v>
      </c>
      <c r="O9" s="48">
        <v>475000</v>
      </c>
      <c r="P9" s="48">
        <f t="shared" si="0"/>
        <v>475000</v>
      </c>
      <c r="S9" s="63" t="s">
        <v>3</v>
      </c>
      <c r="T9" s="64" t="s">
        <v>36</v>
      </c>
      <c r="U9" s="65"/>
      <c r="V9" s="66" t="s">
        <v>37</v>
      </c>
    </row>
    <row r="10" spans="1:22" ht="18.75" x14ac:dyDescent="0.3">
      <c r="A10" s="97"/>
      <c r="B10" s="99"/>
      <c r="C10" s="97"/>
      <c r="D10" s="97"/>
      <c r="E10" s="97"/>
      <c r="F10" s="20" t="s">
        <v>17</v>
      </c>
      <c r="G10" s="20">
        <v>24</v>
      </c>
      <c r="H10" s="21">
        <v>475000</v>
      </c>
      <c r="I10" s="21">
        <f t="shared" si="1"/>
        <v>11400000</v>
      </c>
      <c r="K10" s="46"/>
      <c r="L10" s="46" t="s">
        <v>82</v>
      </c>
      <c r="M10" s="47" t="s">
        <v>58</v>
      </c>
      <c r="N10" s="47">
        <v>2</v>
      </c>
      <c r="O10" s="48">
        <v>380000</v>
      </c>
      <c r="P10" s="48">
        <f t="shared" si="0"/>
        <v>760000</v>
      </c>
      <c r="S10" s="34">
        <v>44045</v>
      </c>
      <c r="T10" s="38" t="s">
        <v>56</v>
      </c>
      <c r="U10" s="39"/>
      <c r="V10" s="31">
        <f>P13</f>
        <v>5525000</v>
      </c>
    </row>
    <row r="11" spans="1:22" ht="18.75" x14ac:dyDescent="0.3">
      <c r="A11" s="97"/>
      <c r="B11" s="99"/>
      <c r="C11" s="97"/>
      <c r="D11" s="97"/>
      <c r="E11" s="97"/>
      <c r="F11" s="20" t="s">
        <v>18</v>
      </c>
      <c r="G11" s="20">
        <v>36</v>
      </c>
      <c r="H11" s="21">
        <v>485000</v>
      </c>
      <c r="I11" s="21">
        <f t="shared" si="1"/>
        <v>17460000</v>
      </c>
      <c r="K11" s="46"/>
      <c r="L11" s="46" t="s">
        <v>83</v>
      </c>
      <c r="M11" s="47" t="s">
        <v>58</v>
      </c>
      <c r="N11" s="47">
        <v>2</v>
      </c>
      <c r="O11" s="48">
        <v>490000</v>
      </c>
      <c r="P11" s="48">
        <f t="shared" si="0"/>
        <v>980000</v>
      </c>
      <c r="S11" s="34">
        <v>44046</v>
      </c>
      <c r="T11" s="38" t="s">
        <v>103</v>
      </c>
      <c r="U11" s="39"/>
      <c r="V11" s="31">
        <f>P27</f>
        <v>21600000</v>
      </c>
    </row>
    <row r="12" spans="1:22" ht="18.75" x14ac:dyDescent="0.3">
      <c r="A12" s="97"/>
      <c r="B12" s="99"/>
      <c r="C12" s="97"/>
      <c r="D12" s="97"/>
      <c r="E12" s="97"/>
      <c r="F12" s="20" t="s">
        <v>19</v>
      </c>
      <c r="G12" s="20">
        <v>24</v>
      </c>
      <c r="H12" s="21">
        <v>485000</v>
      </c>
      <c r="I12" s="21">
        <f t="shared" si="1"/>
        <v>11640000</v>
      </c>
      <c r="K12" s="46"/>
      <c r="L12" s="46" t="s">
        <v>84</v>
      </c>
      <c r="M12" s="47" t="s">
        <v>58</v>
      </c>
      <c r="N12" s="47">
        <v>2</v>
      </c>
      <c r="O12" s="48">
        <v>445000</v>
      </c>
      <c r="P12" s="48">
        <f t="shared" si="0"/>
        <v>890000</v>
      </c>
      <c r="S12" s="35">
        <v>44048</v>
      </c>
      <c r="T12" s="40" t="s">
        <v>56</v>
      </c>
      <c r="U12" s="41"/>
      <c r="V12" s="36">
        <f>P47</f>
        <v>2934500</v>
      </c>
    </row>
    <row r="13" spans="1:22" ht="18.75" x14ac:dyDescent="0.3">
      <c r="A13" s="97"/>
      <c r="B13" s="99"/>
      <c r="C13" s="97"/>
      <c r="D13" s="97"/>
      <c r="E13" s="97"/>
      <c r="F13" s="20" t="s">
        <v>22</v>
      </c>
      <c r="G13" s="20">
        <v>24</v>
      </c>
      <c r="H13" s="21">
        <v>455000</v>
      </c>
      <c r="I13" s="21">
        <f t="shared" si="1"/>
        <v>10920000</v>
      </c>
      <c r="K13" s="50"/>
      <c r="L13" s="51" t="s">
        <v>23</v>
      </c>
      <c r="M13" s="51"/>
      <c r="N13" s="52">
        <f>SUM(N5:N12)</f>
        <v>14</v>
      </c>
      <c r="O13" s="53"/>
      <c r="P13" s="58">
        <f>SUM(P5:P12)</f>
        <v>5525000</v>
      </c>
      <c r="S13" s="35">
        <v>44051</v>
      </c>
      <c r="T13" s="42" t="s">
        <v>56</v>
      </c>
      <c r="U13" s="43"/>
      <c r="V13" s="36">
        <f>P67</f>
        <v>6208000</v>
      </c>
    </row>
    <row r="14" spans="1:22" ht="18.75" x14ac:dyDescent="0.3">
      <c r="A14" s="97">
        <v>622</v>
      </c>
      <c r="B14" s="99">
        <v>44040</v>
      </c>
      <c r="C14" s="97" t="s">
        <v>13</v>
      </c>
      <c r="D14" s="97" t="s">
        <v>34</v>
      </c>
      <c r="E14" s="97" t="s">
        <v>35</v>
      </c>
      <c r="F14" s="20" t="s">
        <v>16</v>
      </c>
      <c r="G14" s="20">
        <v>24</v>
      </c>
      <c r="H14" s="21">
        <v>465000</v>
      </c>
      <c r="I14" s="21">
        <f t="shared" si="1"/>
        <v>11160000</v>
      </c>
      <c r="K14" s="44"/>
      <c r="L14" s="44"/>
      <c r="M14" s="44"/>
      <c r="N14" s="44"/>
      <c r="O14" s="44"/>
      <c r="P14" s="44"/>
      <c r="S14" s="104" t="s">
        <v>23</v>
      </c>
      <c r="T14" s="105"/>
      <c r="U14" s="106"/>
      <c r="V14" s="37">
        <f>SUM(V10:V13)</f>
        <v>36267500</v>
      </c>
    </row>
    <row r="15" spans="1:22" ht="18.75" x14ac:dyDescent="0.3">
      <c r="A15" s="97"/>
      <c r="B15" s="99"/>
      <c r="C15" s="97"/>
      <c r="D15" s="97"/>
      <c r="E15" s="97"/>
      <c r="F15" s="20" t="s">
        <v>17</v>
      </c>
      <c r="G15" s="20">
        <v>36</v>
      </c>
      <c r="H15" s="21">
        <v>475000</v>
      </c>
      <c r="I15" s="21">
        <f t="shared" si="1"/>
        <v>17100000</v>
      </c>
      <c r="K15" s="54"/>
      <c r="L15" s="59" t="s">
        <v>85</v>
      </c>
      <c r="M15" s="54"/>
      <c r="N15" s="54"/>
      <c r="O15" s="54"/>
      <c r="P15" s="54"/>
    </row>
    <row r="16" spans="1:22" ht="18.75" x14ac:dyDescent="0.25">
      <c r="A16" s="97"/>
      <c r="B16" s="99"/>
      <c r="C16" s="97"/>
      <c r="D16" s="97"/>
      <c r="E16" s="97"/>
      <c r="F16" s="20" t="s">
        <v>19</v>
      </c>
      <c r="G16" s="20">
        <v>24</v>
      </c>
      <c r="H16" s="21">
        <v>485000</v>
      </c>
      <c r="I16" s="21">
        <f t="shared" si="1"/>
        <v>11640000</v>
      </c>
      <c r="K16" s="45" t="s">
        <v>39</v>
      </c>
      <c r="L16" s="45" t="s">
        <v>40</v>
      </c>
      <c r="M16" s="45" t="s">
        <v>41</v>
      </c>
      <c r="N16" s="45" t="s">
        <v>42</v>
      </c>
      <c r="O16" s="45" t="s">
        <v>43</v>
      </c>
      <c r="P16" s="45" t="s">
        <v>44</v>
      </c>
    </row>
    <row r="17" spans="1:16" ht="18.75" x14ac:dyDescent="0.3">
      <c r="A17" s="97"/>
      <c r="B17" s="99"/>
      <c r="C17" s="97"/>
      <c r="D17" s="97"/>
      <c r="E17" s="97"/>
      <c r="F17" s="20" t="s">
        <v>20</v>
      </c>
      <c r="G17" s="20">
        <v>48</v>
      </c>
      <c r="H17" s="21">
        <v>550000</v>
      </c>
      <c r="I17" s="21">
        <f t="shared" si="1"/>
        <v>26400000</v>
      </c>
      <c r="K17" s="55">
        <v>1</v>
      </c>
      <c r="L17" s="56" t="s">
        <v>49</v>
      </c>
      <c r="M17" s="56" t="s">
        <v>45</v>
      </c>
      <c r="N17" s="56">
        <v>12</v>
      </c>
      <c r="O17" s="57">
        <v>180000</v>
      </c>
      <c r="P17" s="57">
        <f t="shared" ref="P17:P26" si="2">N17*O17</f>
        <v>2160000</v>
      </c>
    </row>
    <row r="18" spans="1:16" ht="18.75" x14ac:dyDescent="0.3">
      <c r="A18" s="97"/>
      <c r="B18" s="99"/>
      <c r="C18" s="97"/>
      <c r="D18" s="97"/>
      <c r="E18" s="97"/>
      <c r="F18" s="20" t="s">
        <v>21</v>
      </c>
      <c r="G18" s="20">
        <v>48</v>
      </c>
      <c r="H18" s="21">
        <v>455000</v>
      </c>
      <c r="I18" s="21">
        <f t="shared" si="1"/>
        <v>21840000</v>
      </c>
      <c r="K18" s="46">
        <v>2</v>
      </c>
      <c r="L18" s="46" t="s">
        <v>47</v>
      </c>
      <c r="M18" s="47" t="s">
        <v>45</v>
      </c>
      <c r="N18" s="47">
        <v>12</v>
      </c>
      <c r="O18" s="48">
        <v>180000</v>
      </c>
      <c r="P18" s="48">
        <f t="shared" si="2"/>
        <v>2160000</v>
      </c>
    </row>
    <row r="19" spans="1:16" ht="18.75" x14ac:dyDescent="0.3">
      <c r="A19" s="102"/>
      <c r="B19" s="103"/>
      <c r="C19" s="102"/>
      <c r="D19" s="102"/>
      <c r="E19" s="102"/>
      <c r="F19" s="22" t="s">
        <v>22</v>
      </c>
      <c r="G19" s="22">
        <v>36</v>
      </c>
      <c r="H19" s="23">
        <v>455000</v>
      </c>
      <c r="I19" s="23">
        <f t="shared" si="1"/>
        <v>16380000</v>
      </c>
      <c r="K19" s="46">
        <v>3</v>
      </c>
      <c r="L19" s="46" t="s">
        <v>50</v>
      </c>
      <c r="M19" s="47" t="s">
        <v>45</v>
      </c>
      <c r="N19" s="47">
        <v>12</v>
      </c>
      <c r="O19" s="48">
        <v>180000</v>
      </c>
      <c r="P19" s="48">
        <f t="shared" si="2"/>
        <v>2160000</v>
      </c>
    </row>
    <row r="20" spans="1:16" s="25" customFormat="1" ht="18.75" x14ac:dyDescent="0.3">
      <c r="A20" s="100" t="s">
        <v>23</v>
      </c>
      <c r="B20" s="101"/>
      <c r="C20" s="101"/>
      <c r="D20" s="101"/>
      <c r="E20" s="101"/>
      <c r="F20" s="101"/>
      <c r="G20" s="32">
        <f>SUM(G7:G19)</f>
        <v>456</v>
      </c>
      <c r="H20" s="32"/>
      <c r="I20" s="24">
        <f>SUM(I7:I19)</f>
        <v>205440000</v>
      </c>
      <c r="K20" s="46">
        <v>4</v>
      </c>
      <c r="L20" s="46" t="s">
        <v>48</v>
      </c>
      <c r="M20" s="47" t="s">
        <v>45</v>
      </c>
      <c r="N20" s="47">
        <v>12</v>
      </c>
      <c r="O20" s="48">
        <v>180000</v>
      </c>
      <c r="P20" s="48">
        <f t="shared" si="2"/>
        <v>2160000</v>
      </c>
    </row>
    <row r="21" spans="1:16" ht="18.75" x14ac:dyDescent="0.3">
      <c r="K21" s="46">
        <v>5</v>
      </c>
      <c r="L21" s="44" t="s">
        <v>51</v>
      </c>
      <c r="M21" s="47" t="s">
        <v>45</v>
      </c>
      <c r="N21" s="47">
        <v>12</v>
      </c>
      <c r="O21" s="48">
        <v>180000</v>
      </c>
      <c r="P21" s="48">
        <f t="shared" si="2"/>
        <v>2160000</v>
      </c>
    </row>
    <row r="22" spans="1:16" ht="18.75" x14ac:dyDescent="0.3">
      <c r="A22" s="25" t="s">
        <v>24</v>
      </c>
      <c r="K22" s="46">
        <v>6</v>
      </c>
      <c r="L22" s="49" t="s">
        <v>52</v>
      </c>
      <c r="M22" s="47" t="s">
        <v>45</v>
      </c>
      <c r="N22" s="47">
        <v>12</v>
      </c>
      <c r="O22" s="48">
        <v>180000</v>
      </c>
      <c r="P22" s="48">
        <f t="shared" si="2"/>
        <v>2160000</v>
      </c>
    </row>
    <row r="23" spans="1:16" ht="18.75" x14ac:dyDescent="0.3">
      <c r="B23" s="76" t="s">
        <v>105</v>
      </c>
      <c r="C23" s="77"/>
      <c r="D23" s="77"/>
      <c r="E23" s="77"/>
      <c r="F23" s="77"/>
      <c r="G23" s="77"/>
      <c r="H23" s="78"/>
      <c r="I23" s="28">
        <f>200000000+200000000*38%</f>
        <v>276000000</v>
      </c>
      <c r="K23" s="46">
        <v>7</v>
      </c>
      <c r="L23" s="46" t="s">
        <v>46</v>
      </c>
      <c r="M23" s="47" t="s">
        <v>45</v>
      </c>
      <c r="N23" s="47">
        <v>12</v>
      </c>
      <c r="O23" s="48">
        <v>180000</v>
      </c>
      <c r="P23" s="48">
        <f t="shared" si="2"/>
        <v>2160000</v>
      </c>
    </row>
    <row r="24" spans="1:16" ht="18.75" x14ac:dyDescent="0.3">
      <c r="B24" s="79" t="s">
        <v>25</v>
      </c>
      <c r="C24" s="80"/>
      <c r="D24" s="80"/>
      <c r="E24" s="80"/>
      <c r="F24" s="80"/>
      <c r="G24" s="80"/>
      <c r="H24" s="81"/>
      <c r="I24" s="29">
        <f>I20</f>
        <v>205440000</v>
      </c>
      <c r="K24" s="46">
        <v>8</v>
      </c>
      <c r="L24" s="46" t="s">
        <v>53</v>
      </c>
      <c r="M24" s="47" t="s">
        <v>45</v>
      </c>
      <c r="N24" s="47">
        <v>12</v>
      </c>
      <c r="O24" s="48">
        <v>180000</v>
      </c>
      <c r="P24" s="48">
        <f t="shared" si="2"/>
        <v>2160000</v>
      </c>
    </row>
    <row r="25" spans="1:16" ht="18.75" x14ac:dyDescent="0.3">
      <c r="B25" s="107" t="s">
        <v>26</v>
      </c>
      <c r="C25" s="108"/>
      <c r="D25" s="108"/>
      <c r="E25" s="108"/>
      <c r="F25" s="108"/>
      <c r="G25" s="108"/>
      <c r="H25" s="109"/>
      <c r="I25" s="30">
        <f>I23-I24</f>
        <v>70560000</v>
      </c>
      <c r="K25" s="46">
        <v>9</v>
      </c>
      <c r="L25" s="46" t="s">
        <v>54</v>
      </c>
      <c r="M25" s="47" t="s">
        <v>45</v>
      </c>
      <c r="N25" s="47">
        <v>12</v>
      </c>
      <c r="O25" s="48">
        <v>180000</v>
      </c>
      <c r="P25" s="48">
        <f t="shared" si="2"/>
        <v>2160000</v>
      </c>
    </row>
    <row r="26" spans="1:16" ht="18.75" x14ac:dyDescent="0.3">
      <c r="A26" s="25" t="s">
        <v>27</v>
      </c>
      <c r="K26" s="46">
        <v>10</v>
      </c>
      <c r="L26" s="46" t="s">
        <v>55</v>
      </c>
      <c r="M26" s="47" t="s">
        <v>45</v>
      </c>
      <c r="N26" s="47">
        <v>12</v>
      </c>
      <c r="O26" s="48">
        <v>180000</v>
      </c>
      <c r="P26" s="48">
        <f t="shared" si="2"/>
        <v>2160000</v>
      </c>
    </row>
    <row r="27" spans="1:16" ht="18.75" x14ac:dyDescent="0.3">
      <c r="B27" s="82" t="s">
        <v>28</v>
      </c>
      <c r="C27" s="83"/>
      <c r="D27" s="83"/>
      <c r="E27" s="84"/>
      <c r="F27" s="60">
        <v>200000000</v>
      </c>
      <c r="K27" s="50"/>
      <c r="L27" s="51" t="s">
        <v>23</v>
      </c>
      <c r="M27" s="51"/>
      <c r="N27" s="52">
        <f ca="1">SUM(N17:N58)</f>
        <v>168</v>
      </c>
      <c r="O27" s="53"/>
      <c r="P27" s="58">
        <f>SUM(P17:P26)</f>
        <v>21600000</v>
      </c>
    </row>
    <row r="28" spans="1:16" ht="18.75" x14ac:dyDescent="0.3">
      <c r="B28" s="110" t="s">
        <v>27</v>
      </c>
      <c r="C28" s="111"/>
      <c r="D28" s="61">
        <v>44040</v>
      </c>
      <c r="E28" s="60">
        <v>5000000</v>
      </c>
      <c r="F28" s="74">
        <f>SUM(E28:E33)</f>
        <v>83000000</v>
      </c>
      <c r="K28" s="44"/>
      <c r="L28" s="44"/>
      <c r="M28" s="44"/>
      <c r="N28" s="44"/>
      <c r="O28" s="44"/>
      <c r="P28" s="44"/>
    </row>
    <row r="29" spans="1:16" ht="15.75" customHeight="1" x14ac:dyDescent="0.3">
      <c r="B29" s="112"/>
      <c r="C29" s="113"/>
      <c r="D29" s="61">
        <v>44040</v>
      </c>
      <c r="E29" s="60">
        <v>10000000</v>
      </c>
      <c r="F29" s="75"/>
      <c r="K29" s="44"/>
      <c r="L29" s="25" t="s">
        <v>75</v>
      </c>
      <c r="M29" s="44"/>
      <c r="N29" s="44"/>
      <c r="O29" s="44"/>
      <c r="P29" s="44"/>
    </row>
    <row r="30" spans="1:16" ht="18.75" customHeight="1" x14ac:dyDescent="0.25">
      <c r="B30" s="112"/>
      <c r="C30" s="113"/>
      <c r="D30" s="61">
        <v>44049</v>
      </c>
      <c r="E30" s="60">
        <v>30000000</v>
      </c>
      <c r="F30" s="75"/>
      <c r="K30" s="45" t="s">
        <v>39</v>
      </c>
      <c r="L30" s="45" t="s">
        <v>40</v>
      </c>
      <c r="M30" s="45" t="s">
        <v>41</v>
      </c>
      <c r="N30" s="45" t="s">
        <v>42</v>
      </c>
      <c r="O30" s="45" t="s">
        <v>43</v>
      </c>
      <c r="P30" s="45" t="s">
        <v>44</v>
      </c>
    </row>
    <row r="31" spans="1:16" ht="18.75" x14ac:dyDescent="0.3">
      <c r="B31" s="112"/>
      <c r="C31" s="113"/>
      <c r="D31" s="61">
        <v>44054</v>
      </c>
      <c r="E31" s="60">
        <v>20000000</v>
      </c>
      <c r="F31" s="75"/>
      <c r="K31" s="46"/>
      <c r="L31" s="46" t="s">
        <v>86</v>
      </c>
      <c r="M31" s="47" t="s">
        <v>102</v>
      </c>
      <c r="N31" s="47">
        <v>1</v>
      </c>
      <c r="O31" s="48">
        <v>67000</v>
      </c>
      <c r="P31" s="48">
        <f>N31*O31</f>
        <v>67000</v>
      </c>
    </row>
    <row r="32" spans="1:16" ht="18.75" x14ac:dyDescent="0.3">
      <c r="B32" s="112"/>
      <c r="C32" s="113"/>
      <c r="D32" s="61">
        <v>44060</v>
      </c>
      <c r="E32" s="60">
        <v>8000000</v>
      </c>
      <c r="F32" s="75"/>
      <c r="K32" s="46"/>
      <c r="L32" s="46" t="s">
        <v>87</v>
      </c>
      <c r="M32" s="47" t="s">
        <v>102</v>
      </c>
      <c r="N32" s="47">
        <v>1</v>
      </c>
      <c r="O32" s="48">
        <v>94000</v>
      </c>
      <c r="P32" s="48">
        <f t="shared" ref="P32:P46" si="3">N32*O32</f>
        <v>94000</v>
      </c>
    </row>
    <row r="33" spans="2:16" ht="18.75" x14ac:dyDescent="0.3">
      <c r="B33" s="114"/>
      <c r="C33" s="115"/>
      <c r="D33" s="61">
        <v>44068</v>
      </c>
      <c r="E33" s="60">
        <v>10000000</v>
      </c>
      <c r="F33" s="75"/>
      <c r="K33" s="46"/>
      <c r="L33" s="44" t="s">
        <v>88</v>
      </c>
      <c r="M33" s="47" t="s">
        <v>102</v>
      </c>
      <c r="N33" s="47">
        <v>1</v>
      </c>
      <c r="O33" s="48">
        <v>102000</v>
      </c>
      <c r="P33" s="48">
        <f t="shared" si="3"/>
        <v>102000</v>
      </c>
    </row>
    <row r="34" spans="2:16" ht="18.75" x14ac:dyDescent="0.3">
      <c r="B34" s="71" t="s">
        <v>29</v>
      </c>
      <c r="C34" s="72"/>
      <c r="D34" s="72"/>
      <c r="E34" s="73"/>
      <c r="F34" s="62">
        <f>F27-F28</f>
        <v>117000000</v>
      </c>
      <c r="K34" s="46"/>
      <c r="L34" s="49" t="s">
        <v>89</v>
      </c>
      <c r="M34" s="47" t="s">
        <v>102</v>
      </c>
      <c r="N34" s="47">
        <v>1</v>
      </c>
      <c r="O34" s="48">
        <v>187000</v>
      </c>
      <c r="P34" s="48">
        <f t="shared" si="3"/>
        <v>187000</v>
      </c>
    </row>
    <row r="35" spans="2:16" ht="18.75" x14ac:dyDescent="0.3">
      <c r="B35" s="33" t="s">
        <v>110</v>
      </c>
      <c r="C35" s="69"/>
      <c r="D35" s="33"/>
      <c r="E35" s="33"/>
      <c r="F35" s="70">
        <v>6800000</v>
      </c>
      <c r="K35" s="46"/>
      <c r="L35" s="46" t="s">
        <v>90</v>
      </c>
      <c r="M35" s="47" t="s">
        <v>102</v>
      </c>
      <c r="N35" s="47">
        <v>1</v>
      </c>
      <c r="O35" s="48">
        <v>187000</v>
      </c>
      <c r="P35" s="48">
        <f t="shared" si="3"/>
        <v>187000</v>
      </c>
    </row>
    <row r="36" spans="2:16" ht="18.75" x14ac:dyDescent="0.3">
      <c r="B36" s="69" t="s">
        <v>111</v>
      </c>
      <c r="C36" s="33"/>
      <c r="D36" s="33"/>
      <c r="E36" s="33"/>
      <c r="F36" s="116">
        <f>V14</f>
        <v>36267500</v>
      </c>
      <c r="K36" s="46"/>
      <c r="L36" s="46" t="s">
        <v>91</v>
      </c>
      <c r="M36" s="47" t="s">
        <v>102</v>
      </c>
      <c r="N36" s="47">
        <v>1</v>
      </c>
      <c r="O36" s="48">
        <v>173000</v>
      </c>
      <c r="P36" s="48">
        <f t="shared" si="3"/>
        <v>173000</v>
      </c>
    </row>
    <row r="37" spans="2:16" ht="18.75" x14ac:dyDescent="0.3">
      <c r="B37" s="69" t="s">
        <v>113</v>
      </c>
      <c r="C37" s="33"/>
      <c r="D37" s="33"/>
      <c r="E37" s="33"/>
      <c r="F37" s="116">
        <f>F34+F35+F36</f>
        <v>160067500</v>
      </c>
      <c r="K37" s="46"/>
      <c r="L37" s="46" t="s">
        <v>92</v>
      </c>
      <c r="M37" s="47" t="s">
        <v>102</v>
      </c>
      <c r="N37" s="47">
        <v>2</v>
      </c>
      <c r="O37" s="48">
        <v>170000</v>
      </c>
      <c r="P37" s="48">
        <f t="shared" si="3"/>
        <v>340000</v>
      </c>
    </row>
    <row r="38" spans="2:16" ht="18.75" x14ac:dyDescent="0.3">
      <c r="K38" s="46"/>
      <c r="L38" s="46" t="s">
        <v>93</v>
      </c>
      <c r="M38" s="47" t="s">
        <v>102</v>
      </c>
      <c r="N38" s="47">
        <v>2</v>
      </c>
      <c r="O38" s="48">
        <v>170000</v>
      </c>
      <c r="P38" s="48">
        <f t="shared" si="3"/>
        <v>340000</v>
      </c>
    </row>
    <row r="39" spans="2:16" ht="18.75" x14ac:dyDescent="0.3">
      <c r="K39" s="46"/>
      <c r="L39" s="46" t="s">
        <v>94</v>
      </c>
      <c r="M39" s="47" t="s">
        <v>102</v>
      </c>
      <c r="N39" s="47">
        <v>2</v>
      </c>
      <c r="O39" s="48">
        <v>170000</v>
      </c>
      <c r="P39" s="48">
        <f t="shared" si="3"/>
        <v>340000</v>
      </c>
    </row>
    <row r="40" spans="2:16" ht="18.75" x14ac:dyDescent="0.3">
      <c r="K40" s="46"/>
      <c r="L40" s="46" t="s">
        <v>95</v>
      </c>
      <c r="M40" s="47" t="s">
        <v>102</v>
      </c>
      <c r="N40" s="47">
        <v>1</v>
      </c>
      <c r="O40" s="48">
        <v>170000</v>
      </c>
      <c r="P40" s="48">
        <f t="shared" si="3"/>
        <v>170000</v>
      </c>
    </row>
    <row r="41" spans="2:16" ht="18.75" x14ac:dyDescent="0.3">
      <c r="K41" s="46"/>
      <c r="L41" s="44" t="s">
        <v>96</v>
      </c>
      <c r="M41" s="47" t="s">
        <v>102</v>
      </c>
      <c r="N41" s="47">
        <v>1</v>
      </c>
      <c r="O41" s="48">
        <v>76500</v>
      </c>
      <c r="P41" s="48">
        <f t="shared" si="3"/>
        <v>76500</v>
      </c>
    </row>
    <row r="42" spans="2:16" ht="18.75" x14ac:dyDescent="0.3">
      <c r="K42" s="46"/>
      <c r="L42" s="49" t="s">
        <v>97</v>
      </c>
      <c r="M42" s="47" t="s">
        <v>102</v>
      </c>
      <c r="N42" s="47">
        <v>1</v>
      </c>
      <c r="O42" s="48">
        <v>162000</v>
      </c>
      <c r="P42" s="48">
        <f t="shared" si="3"/>
        <v>162000</v>
      </c>
    </row>
    <row r="43" spans="2:16" ht="18.75" x14ac:dyDescent="0.3">
      <c r="K43" s="46"/>
      <c r="L43" s="46" t="s">
        <v>98</v>
      </c>
      <c r="M43" s="47" t="s">
        <v>102</v>
      </c>
      <c r="N43" s="47">
        <v>1</v>
      </c>
      <c r="O43" s="48">
        <v>178000</v>
      </c>
      <c r="P43" s="48">
        <f t="shared" si="3"/>
        <v>178000</v>
      </c>
    </row>
    <row r="44" spans="2:16" ht="18.75" x14ac:dyDescent="0.3">
      <c r="K44" s="46"/>
      <c r="L44" s="46" t="s">
        <v>99</v>
      </c>
      <c r="M44" s="47" t="s">
        <v>102</v>
      </c>
      <c r="N44" s="47">
        <v>1</v>
      </c>
      <c r="O44" s="48">
        <v>162000</v>
      </c>
      <c r="P44" s="48">
        <f t="shared" si="3"/>
        <v>162000</v>
      </c>
    </row>
    <row r="45" spans="2:16" ht="18.75" x14ac:dyDescent="0.3">
      <c r="K45" s="46"/>
      <c r="L45" s="46" t="s">
        <v>100</v>
      </c>
      <c r="M45" s="47" t="s">
        <v>102</v>
      </c>
      <c r="N45" s="47">
        <v>1</v>
      </c>
      <c r="O45" s="48">
        <v>178000</v>
      </c>
      <c r="P45" s="48">
        <f t="shared" si="3"/>
        <v>178000</v>
      </c>
    </row>
    <row r="46" spans="2:16" ht="18.75" x14ac:dyDescent="0.3">
      <c r="K46" s="46"/>
      <c r="L46" s="44" t="s">
        <v>101</v>
      </c>
      <c r="M46" s="47" t="s">
        <v>102</v>
      </c>
      <c r="N46" s="47">
        <v>1</v>
      </c>
      <c r="O46" s="48">
        <v>178000</v>
      </c>
      <c r="P46" s="48">
        <f t="shared" si="3"/>
        <v>178000</v>
      </c>
    </row>
    <row r="47" spans="2:16" ht="18.75" x14ac:dyDescent="0.3">
      <c r="K47" s="50"/>
      <c r="L47" s="51" t="s">
        <v>23</v>
      </c>
      <c r="M47" s="51"/>
      <c r="N47" s="52">
        <f>SUM(N31:N46)</f>
        <v>19</v>
      </c>
      <c r="O47" s="53"/>
      <c r="P47" s="58">
        <f>SUM(P31:P46)</f>
        <v>2934500</v>
      </c>
    </row>
    <row r="48" spans="2:16" ht="18.75" x14ac:dyDescent="0.3">
      <c r="K48" s="46"/>
      <c r="L48" s="46"/>
      <c r="M48" s="47"/>
      <c r="N48" s="47"/>
      <c r="O48" s="48"/>
      <c r="P48" s="48"/>
    </row>
    <row r="49" spans="9:16" ht="18.75" x14ac:dyDescent="0.3">
      <c r="I49" s="86"/>
      <c r="K49" s="44"/>
      <c r="L49" s="25" t="s">
        <v>74</v>
      </c>
      <c r="M49" s="44"/>
      <c r="N49" s="44"/>
      <c r="O49" s="44"/>
      <c r="P49" s="44"/>
    </row>
    <row r="50" spans="9:16" ht="18.75" x14ac:dyDescent="0.25">
      <c r="K50" s="45" t="s">
        <v>39</v>
      </c>
      <c r="L50" s="45" t="s">
        <v>40</v>
      </c>
      <c r="M50" s="45" t="s">
        <v>41</v>
      </c>
      <c r="N50" s="45" t="s">
        <v>42</v>
      </c>
      <c r="O50" s="45" t="s">
        <v>43</v>
      </c>
      <c r="P50" s="45" t="s">
        <v>44</v>
      </c>
    </row>
    <row r="51" spans="9:16" ht="18.75" x14ac:dyDescent="0.3">
      <c r="K51" s="55"/>
      <c r="L51" s="56" t="s">
        <v>57</v>
      </c>
      <c r="M51" s="56" t="s">
        <v>58</v>
      </c>
      <c r="N51" s="56">
        <v>1</v>
      </c>
      <c r="O51" s="57">
        <v>192000</v>
      </c>
      <c r="P51" s="57">
        <f>O51*N51</f>
        <v>192000</v>
      </c>
    </row>
    <row r="52" spans="9:16" ht="18.75" x14ac:dyDescent="0.3">
      <c r="K52" s="46"/>
      <c r="L52" s="46" t="s">
        <v>59</v>
      </c>
      <c r="M52" s="56" t="s">
        <v>58</v>
      </c>
      <c r="N52" s="56">
        <v>1</v>
      </c>
      <c r="O52" s="48">
        <v>262000</v>
      </c>
      <c r="P52" s="57">
        <f t="shared" ref="P52:P66" si="4">O52*N52</f>
        <v>262000</v>
      </c>
    </row>
    <row r="53" spans="9:16" ht="18.75" x14ac:dyDescent="0.3">
      <c r="K53" s="46"/>
      <c r="L53" s="46" t="s">
        <v>60</v>
      </c>
      <c r="M53" s="56" t="s">
        <v>58</v>
      </c>
      <c r="N53" s="56">
        <v>1</v>
      </c>
      <c r="O53" s="48">
        <v>218000</v>
      </c>
      <c r="P53" s="57">
        <f t="shared" si="4"/>
        <v>218000</v>
      </c>
    </row>
    <row r="54" spans="9:16" ht="18.75" x14ac:dyDescent="0.3">
      <c r="K54" s="46"/>
      <c r="L54" s="46" t="s">
        <v>61</v>
      </c>
      <c r="M54" s="56" t="s">
        <v>58</v>
      </c>
      <c r="N54" s="56">
        <v>1</v>
      </c>
      <c r="O54" s="48">
        <v>403000</v>
      </c>
      <c r="P54" s="57">
        <f t="shared" si="4"/>
        <v>403000</v>
      </c>
    </row>
    <row r="55" spans="9:16" ht="18.75" x14ac:dyDescent="0.3">
      <c r="K55" s="46"/>
      <c r="L55" s="56" t="s">
        <v>62</v>
      </c>
      <c r="M55" s="56" t="s">
        <v>58</v>
      </c>
      <c r="N55" s="56">
        <v>1</v>
      </c>
      <c r="O55" s="48">
        <v>186000</v>
      </c>
      <c r="P55" s="57">
        <f t="shared" si="4"/>
        <v>186000</v>
      </c>
    </row>
    <row r="56" spans="9:16" ht="18.75" x14ac:dyDescent="0.3">
      <c r="K56" s="46"/>
      <c r="L56" s="46" t="s">
        <v>63</v>
      </c>
      <c r="M56" s="56" t="s">
        <v>58</v>
      </c>
      <c r="N56" s="56">
        <v>1</v>
      </c>
      <c r="O56" s="48">
        <v>341000</v>
      </c>
      <c r="P56" s="57">
        <f t="shared" si="4"/>
        <v>341000</v>
      </c>
    </row>
    <row r="57" spans="9:16" ht="18.75" x14ac:dyDescent="0.3">
      <c r="K57" s="46"/>
      <c r="L57" s="46" t="s">
        <v>64</v>
      </c>
      <c r="M57" s="56" t="s">
        <v>58</v>
      </c>
      <c r="N57" s="56">
        <v>1</v>
      </c>
      <c r="O57" s="48">
        <v>305000</v>
      </c>
      <c r="P57" s="57">
        <f t="shared" si="4"/>
        <v>305000</v>
      </c>
    </row>
    <row r="58" spans="9:16" ht="18.75" x14ac:dyDescent="0.3">
      <c r="K58" s="46"/>
      <c r="L58" s="46" t="s">
        <v>65</v>
      </c>
      <c r="M58" s="56" t="s">
        <v>58</v>
      </c>
      <c r="N58" s="56">
        <v>1</v>
      </c>
      <c r="O58" s="48">
        <v>168000</v>
      </c>
      <c r="P58" s="57">
        <f t="shared" si="4"/>
        <v>168000</v>
      </c>
    </row>
    <row r="59" spans="9:16" ht="18.75" x14ac:dyDescent="0.3">
      <c r="K59" s="46"/>
      <c r="L59" s="46" t="s">
        <v>67</v>
      </c>
      <c r="M59" s="56" t="s">
        <v>58</v>
      </c>
      <c r="N59" s="56">
        <v>1</v>
      </c>
      <c r="O59" s="48">
        <v>168000</v>
      </c>
      <c r="P59" s="57">
        <f t="shared" si="4"/>
        <v>168000</v>
      </c>
    </row>
    <row r="60" spans="9:16" ht="18.75" x14ac:dyDescent="0.3">
      <c r="K60" s="46"/>
      <c r="L60" s="46" t="s">
        <v>66</v>
      </c>
      <c r="M60" s="56" t="s">
        <v>58</v>
      </c>
      <c r="N60" s="56">
        <v>1</v>
      </c>
      <c r="O60" s="48">
        <v>480000</v>
      </c>
      <c r="P60" s="57">
        <f t="shared" si="4"/>
        <v>480000</v>
      </c>
    </row>
    <row r="61" spans="9:16" ht="18.75" x14ac:dyDescent="0.3">
      <c r="K61" s="46"/>
      <c r="L61" s="46" t="s">
        <v>68</v>
      </c>
      <c r="M61" s="56" t="s">
        <v>58</v>
      </c>
      <c r="N61" s="56">
        <v>1</v>
      </c>
      <c r="O61" s="48">
        <v>480000</v>
      </c>
      <c r="P61" s="57">
        <f t="shared" si="4"/>
        <v>480000</v>
      </c>
    </row>
    <row r="62" spans="9:16" ht="18.75" x14ac:dyDescent="0.3">
      <c r="K62" s="46"/>
      <c r="L62" s="46" t="s">
        <v>69</v>
      </c>
      <c r="M62" s="56" t="s">
        <v>58</v>
      </c>
      <c r="N62" s="56">
        <v>1</v>
      </c>
      <c r="O62" s="48">
        <v>620000</v>
      </c>
      <c r="P62" s="57">
        <f t="shared" si="4"/>
        <v>620000</v>
      </c>
    </row>
    <row r="63" spans="9:16" ht="18.75" x14ac:dyDescent="0.3">
      <c r="K63" s="46"/>
      <c r="L63" s="44" t="s">
        <v>70</v>
      </c>
      <c r="M63" s="56" t="s">
        <v>58</v>
      </c>
      <c r="N63" s="56">
        <v>1</v>
      </c>
      <c r="O63" s="48">
        <v>515000</v>
      </c>
      <c r="P63" s="57">
        <f t="shared" si="4"/>
        <v>515000</v>
      </c>
    </row>
    <row r="64" spans="9:16" ht="18.75" x14ac:dyDescent="0.3">
      <c r="K64" s="46"/>
      <c r="L64" s="49" t="s">
        <v>71</v>
      </c>
      <c r="M64" s="56" t="s">
        <v>58</v>
      </c>
      <c r="N64" s="56">
        <v>1</v>
      </c>
      <c r="O64" s="48">
        <v>610000</v>
      </c>
      <c r="P64" s="57">
        <f t="shared" si="4"/>
        <v>610000</v>
      </c>
    </row>
    <row r="65" spans="11:16" ht="18.75" x14ac:dyDescent="0.3">
      <c r="K65" s="46"/>
      <c r="L65" s="46" t="s">
        <v>72</v>
      </c>
      <c r="M65" s="56" t="s">
        <v>58</v>
      </c>
      <c r="N65" s="56">
        <v>1</v>
      </c>
      <c r="O65" s="48">
        <v>670000</v>
      </c>
      <c r="P65" s="57">
        <f t="shared" si="4"/>
        <v>670000</v>
      </c>
    </row>
    <row r="66" spans="11:16" ht="18.75" x14ac:dyDescent="0.3">
      <c r="K66" s="46"/>
      <c r="L66" s="46" t="s">
        <v>73</v>
      </c>
      <c r="M66" s="56" t="s">
        <v>58</v>
      </c>
      <c r="N66" s="56">
        <v>1</v>
      </c>
      <c r="O66" s="48">
        <v>590000</v>
      </c>
      <c r="P66" s="57">
        <f t="shared" si="4"/>
        <v>590000</v>
      </c>
    </row>
    <row r="67" spans="11:16" ht="18.75" x14ac:dyDescent="0.3">
      <c r="K67" s="50"/>
      <c r="L67" s="51" t="s">
        <v>23</v>
      </c>
      <c r="M67" s="51"/>
      <c r="N67" s="52">
        <f>SUM(N51:N66)</f>
        <v>16</v>
      </c>
      <c r="O67" s="53"/>
      <c r="P67" s="58">
        <f>SUM(P51:P66)</f>
        <v>6208000</v>
      </c>
    </row>
  </sheetData>
  <mergeCells count="21">
    <mergeCell ref="S14:U14"/>
    <mergeCell ref="B25:H25"/>
    <mergeCell ref="B28:C33"/>
    <mergeCell ref="A20:F20"/>
    <mergeCell ref="A14:A19"/>
    <mergeCell ref="B14:B19"/>
    <mergeCell ref="C14:C19"/>
    <mergeCell ref="D14:D19"/>
    <mergeCell ref="E14:E19"/>
    <mergeCell ref="A7:A13"/>
    <mergeCell ref="B7:B13"/>
    <mergeCell ref="C7:C13"/>
    <mergeCell ref="D7:D13"/>
    <mergeCell ref="E7:E13"/>
    <mergeCell ref="A3:I3"/>
    <mergeCell ref="A4:I4"/>
    <mergeCell ref="A5:A6"/>
    <mergeCell ref="B5:B6"/>
    <mergeCell ref="C5:C6"/>
    <mergeCell ref="D5:E5"/>
    <mergeCell ref="F5:I5"/>
  </mergeCells>
  <pageMargins left="0.33" right="0.25" top="0.75" bottom="0.66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C16"/>
  <sheetViews>
    <sheetView topLeftCell="A7" workbookViewId="0">
      <selection activeCell="A23" sqref="A23"/>
    </sheetView>
  </sheetViews>
  <sheetFormatPr defaultRowHeight="15" x14ac:dyDescent="0.25"/>
  <cols>
    <col min="3" max="3" width="97.28515625" customWidth="1"/>
  </cols>
  <sheetData>
    <row r="8" spans="3:3" x14ac:dyDescent="0.25">
      <c r="C8" t="s">
        <v>33</v>
      </c>
    </row>
    <row r="9" spans="3:3" x14ac:dyDescent="0.25">
      <c r="C9" t="s">
        <v>30</v>
      </c>
    </row>
    <row r="10" spans="3:3" x14ac:dyDescent="0.25">
      <c r="C10" t="s">
        <v>31</v>
      </c>
    </row>
    <row r="11" spans="3:3" x14ac:dyDescent="0.25">
      <c r="C11" t="s">
        <v>32</v>
      </c>
    </row>
    <row r="13" spans="3:3" ht="20.25" x14ac:dyDescent="0.25">
      <c r="C13" s="67" t="s">
        <v>106</v>
      </c>
    </row>
    <row r="14" spans="3:3" ht="20.25" x14ac:dyDescent="0.25">
      <c r="C14" s="68" t="s">
        <v>107</v>
      </c>
    </row>
    <row r="15" spans="3:3" ht="20.25" x14ac:dyDescent="0.25">
      <c r="C15" s="68" t="s">
        <v>108</v>
      </c>
    </row>
    <row r="16" spans="3:3" ht="20.25" x14ac:dyDescent="0.25">
      <c r="C16" s="6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M20" sqref="M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Hàng</vt:lpstr>
      <vt:lpstr>Trả hàng</vt:lpstr>
      <vt:lpstr>Ghi Chú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2020-08-26T03:05:18Z</dcterms:modified>
</cp:coreProperties>
</file>