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691"/>
  </bookViews>
  <sheets>
    <sheet name="THU CHI" sheetId="1" r:id="rId1"/>
    <sheet name="DOANH SỐ" sheetId="2" r:id="rId2"/>
    <sheet name="BÁO CÁO" sheetId="3" r:id="rId3"/>
    <sheet name="Hàng khách trả" sheetId="8" r:id="rId4"/>
    <sheet name="Tiền hàng Hằng" sheetId="6" r:id="rId5"/>
    <sheet name="Tiền hàng Tâm" sheetId="4" r:id="rId6"/>
    <sheet name="Bảng lương" sheetId="5" r:id="rId7"/>
  </sheets>
  <definedNames>
    <definedName name="_xlnm._FilterDatabase" localSheetId="0" hidden="1">'THU CHI'!$A$5:$H$110</definedName>
  </definedNames>
  <calcPr calcId="162913"/>
</workbook>
</file>

<file path=xl/calcChain.xml><?xml version="1.0" encoding="utf-8"?>
<calcChain xmlns="http://schemas.openxmlformats.org/spreadsheetml/2006/main">
  <c r="H17" i="5" l="1"/>
  <c r="I17" i="5"/>
  <c r="F17" i="5"/>
  <c r="H14" i="5"/>
  <c r="I14" i="5"/>
  <c r="G9" i="5"/>
  <c r="H9" i="5"/>
  <c r="I9" i="5"/>
  <c r="J9" i="5"/>
  <c r="F14" i="5"/>
  <c r="F9" i="5"/>
  <c r="D14" i="3" l="1"/>
  <c r="D13" i="3"/>
  <c r="D12" i="3"/>
  <c r="D11" i="3"/>
  <c r="D10" i="3"/>
  <c r="D9" i="3"/>
  <c r="D8" i="3"/>
  <c r="C8" i="3"/>
  <c r="H24" i="8" l="1"/>
  <c r="G96" i="2"/>
  <c r="E166" i="1" l="1"/>
  <c r="F166" i="1"/>
  <c r="L99" i="2"/>
  <c r="L98" i="2"/>
  <c r="L70" i="2"/>
  <c r="L23" i="2"/>
  <c r="O23" i="2"/>
  <c r="I23" i="2"/>
  <c r="I90" i="2" l="1"/>
  <c r="L90" i="2" s="1"/>
  <c r="I39" i="4" l="1"/>
  <c r="G166" i="1"/>
  <c r="H166" i="1"/>
  <c r="H252" i="1"/>
  <c r="F109" i="1"/>
  <c r="G109" i="1"/>
  <c r="E109" i="1"/>
  <c r="H233" i="1"/>
  <c r="D24" i="3" s="1"/>
  <c r="L24" i="8" l="1"/>
  <c r="L16" i="8"/>
  <c r="L8" i="8"/>
  <c r="L9" i="8"/>
  <c r="L10" i="8"/>
  <c r="L11" i="8"/>
  <c r="L12" i="8"/>
  <c r="L13" i="8"/>
  <c r="L14" i="8"/>
  <c r="L15" i="8"/>
  <c r="L7" i="8"/>
  <c r="H86" i="1" l="1"/>
  <c r="H109" i="1" s="1"/>
  <c r="L19" i="8" l="1"/>
  <c r="L20" i="8"/>
  <c r="L21" i="8"/>
  <c r="L22" i="8"/>
  <c r="I24" i="8"/>
  <c r="J23" i="8"/>
  <c r="L23" i="8" s="1"/>
  <c r="J18" i="8"/>
  <c r="J17" i="8"/>
  <c r="L17" i="8" s="1"/>
  <c r="J24" i="8" l="1"/>
  <c r="L18" i="8"/>
  <c r="F12" i="5"/>
  <c r="J12" i="5" s="1"/>
  <c r="G97" i="2" l="1"/>
  <c r="I95" i="2"/>
  <c r="L95" i="2" s="1"/>
  <c r="M95" i="2" s="1"/>
  <c r="I94" i="2"/>
  <c r="L94" i="2" s="1"/>
  <c r="J39" i="4"/>
  <c r="H226" i="1"/>
  <c r="H176" i="1"/>
  <c r="D20" i="3" s="1"/>
  <c r="G8" i="6"/>
  <c r="I8" i="6" s="1"/>
  <c r="F16" i="5"/>
  <c r="F15" i="5"/>
  <c r="J15" i="5" s="1"/>
  <c r="F13" i="5"/>
  <c r="H11" i="5"/>
  <c r="F11" i="5"/>
  <c r="F10" i="5"/>
  <c r="J10" i="5" s="1"/>
  <c r="I16" i="2"/>
  <c r="L16" i="2" s="1"/>
  <c r="N16" i="2" s="1"/>
  <c r="I15" i="2"/>
  <c r="L15" i="2" s="1"/>
  <c r="N15" i="2" s="1"/>
  <c r="I14" i="2"/>
  <c r="L14" i="2" s="1"/>
  <c r="N14" i="2" s="1"/>
  <c r="I13" i="2"/>
  <c r="L13" i="2" s="1"/>
  <c r="N13" i="2" s="1"/>
  <c r="I12" i="2"/>
  <c r="L12" i="2" s="1"/>
  <c r="N12" i="2" s="1"/>
  <c r="I11" i="2"/>
  <c r="L11" i="2" s="1"/>
  <c r="N11" i="2" s="1"/>
  <c r="I10" i="2"/>
  <c r="L10" i="2" s="1"/>
  <c r="N10" i="2" s="1"/>
  <c r="I9" i="2"/>
  <c r="I22" i="2"/>
  <c r="L22" i="2" s="1"/>
  <c r="I21" i="2"/>
  <c r="L21" i="2" s="1"/>
  <c r="O21" i="2" s="1"/>
  <c r="I20" i="2"/>
  <c r="L20" i="2" s="1"/>
  <c r="O20" i="2" s="1"/>
  <c r="I93" i="2"/>
  <c r="L93" i="2" s="1"/>
  <c r="M93" i="2" s="1"/>
  <c r="I92" i="2"/>
  <c r="L92" i="2" s="1"/>
  <c r="M92" i="2" s="1"/>
  <c r="I91" i="2"/>
  <c r="L91" i="2" s="1"/>
  <c r="M91" i="2" s="1"/>
  <c r="I89" i="2"/>
  <c r="L89" i="2" s="1"/>
  <c r="O89" i="2" s="1"/>
  <c r="I88" i="2"/>
  <c r="L88" i="2" s="1"/>
  <c r="O88" i="2" s="1"/>
  <c r="I87" i="2"/>
  <c r="L87" i="2" s="1"/>
  <c r="O87" i="2" s="1"/>
  <c r="I86" i="2"/>
  <c r="L86" i="2" s="1"/>
  <c r="O86" i="2" s="1"/>
  <c r="I85" i="2"/>
  <c r="L85" i="2" s="1"/>
  <c r="O85" i="2" s="1"/>
  <c r="I84" i="2"/>
  <c r="L84" i="2" s="1"/>
  <c r="O84" i="2" s="1"/>
  <c r="I83" i="2"/>
  <c r="L83" i="2" s="1"/>
  <c r="O83" i="2" s="1"/>
  <c r="I82" i="2"/>
  <c r="L82" i="2" s="1"/>
  <c r="O82" i="2" s="1"/>
  <c r="I81" i="2"/>
  <c r="L81" i="2" s="1"/>
  <c r="O81" i="2" s="1"/>
  <c r="I80" i="2"/>
  <c r="L80" i="2" s="1"/>
  <c r="O80" i="2" s="1"/>
  <c r="I79" i="2"/>
  <c r="L79" i="2" s="1"/>
  <c r="O79" i="2" s="1"/>
  <c r="I78" i="2"/>
  <c r="L78" i="2" s="1"/>
  <c r="O78" i="2" s="1"/>
  <c r="I77" i="2"/>
  <c r="L77" i="2" s="1"/>
  <c r="O77" i="2" s="1"/>
  <c r="I76" i="2"/>
  <c r="L76" i="2" s="1"/>
  <c r="M76" i="2" s="1"/>
  <c r="I75" i="2"/>
  <c r="L75" i="2" s="1"/>
  <c r="O75" i="2" s="1"/>
  <c r="I74" i="2"/>
  <c r="L74" i="2" s="1"/>
  <c r="O74" i="2" s="1"/>
  <c r="I73" i="2"/>
  <c r="L73" i="2" s="1"/>
  <c r="M73" i="2" s="1"/>
  <c r="I72" i="2"/>
  <c r="L72" i="2" s="1"/>
  <c r="M72" i="2" s="1"/>
  <c r="I71" i="2"/>
  <c r="L71" i="2" s="1"/>
  <c r="M71" i="2" s="1"/>
  <c r="I70" i="2"/>
  <c r="M70" i="2" s="1"/>
  <c r="I69" i="2"/>
  <c r="L69" i="2" s="1"/>
  <c r="M69" i="2" s="1"/>
  <c r="I68" i="2"/>
  <c r="L68" i="2" s="1"/>
  <c r="M68" i="2" s="1"/>
  <c r="I67" i="2"/>
  <c r="L67" i="2" s="1"/>
  <c r="M67" i="2" s="1"/>
  <c r="I66" i="2"/>
  <c r="L66" i="2" s="1"/>
  <c r="M66" i="2" s="1"/>
  <c r="I65" i="2"/>
  <c r="L65" i="2" s="1"/>
  <c r="N65" i="2" s="1"/>
  <c r="I64" i="2"/>
  <c r="L64" i="2" s="1"/>
  <c r="N64" i="2" s="1"/>
  <c r="I63" i="2"/>
  <c r="L63" i="2" s="1"/>
  <c r="N63" i="2" s="1"/>
  <c r="I19" i="2"/>
  <c r="L19" i="2" s="1"/>
  <c r="O19" i="2" s="1"/>
  <c r="I18" i="2"/>
  <c r="L18" i="2" s="1"/>
  <c r="O18" i="2" s="1"/>
  <c r="I17" i="2"/>
  <c r="L17" i="2" s="1"/>
  <c r="O17" i="2" s="1"/>
  <c r="I62" i="2"/>
  <c r="L62" i="2" s="1"/>
  <c r="M62" i="2" s="1"/>
  <c r="I61" i="2"/>
  <c r="L61" i="2" s="1"/>
  <c r="M61" i="2" s="1"/>
  <c r="I60" i="2"/>
  <c r="L60" i="2" s="1"/>
  <c r="M60" i="2" s="1"/>
  <c r="I59" i="2"/>
  <c r="L59" i="2" s="1"/>
  <c r="M59" i="2" s="1"/>
  <c r="I58" i="2"/>
  <c r="L58" i="2" s="1"/>
  <c r="N58" i="2" s="1"/>
  <c r="I57" i="2"/>
  <c r="L57" i="2" s="1"/>
  <c r="N57" i="2" s="1"/>
  <c r="I56" i="2"/>
  <c r="L56" i="2" s="1"/>
  <c r="I55" i="2"/>
  <c r="L55" i="2" s="1"/>
  <c r="N55" i="2" s="1"/>
  <c r="I54" i="2"/>
  <c r="L54" i="2" s="1"/>
  <c r="N54" i="2" s="1"/>
  <c r="I53" i="2"/>
  <c r="L53" i="2" s="1"/>
  <c r="N53" i="2" s="1"/>
  <c r="I52" i="2"/>
  <c r="L52" i="2" s="1"/>
  <c r="N52" i="2" s="1"/>
  <c r="I51" i="2"/>
  <c r="L51" i="2" s="1"/>
  <c r="N51" i="2" s="1"/>
  <c r="I50" i="2"/>
  <c r="L50" i="2" s="1"/>
  <c r="O50" i="2" s="1"/>
  <c r="I49" i="2"/>
  <c r="L49" i="2" s="1"/>
  <c r="N49" i="2" s="1"/>
  <c r="I48" i="2"/>
  <c r="L48" i="2" s="1"/>
  <c r="N48" i="2" s="1"/>
  <c r="I47" i="2"/>
  <c r="L47" i="2" s="1"/>
  <c r="O47" i="2" s="1"/>
  <c r="I46" i="2"/>
  <c r="L46" i="2" s="1"/>
  <c r="O46" i="2" s="1"/>
  <c r="I45" i="2"/>
  <c r="L45" i="2" s="1"/>
  <c r="O45" i="2" s="1"/>
  <c r="I44" i="2"/>
  <c r="L44" i="2" s="1"/>
  <c r="O44" i="2" s="1"/>
  <c r="I43" i="2"/>
  <c r="L43" i="2" s="1"/>
  <c r="O43" i="2" s="1"/>
  <c r="I42" i="2"/>
  <c r="L42" i="2" s="1"/>
  <c r="O42" i="2" s="1"/>
  <c r="I41" i="2"/>
  <c r="L41" i="2" s="1"/>
  <c r="O41" i="2" s="1"/>
  <c r="I40" i="2"/>
  <c r="L40" i="2" s="1"/>
  <c r="I39" i="2"/>
  <c r="L39" i="2" s="1"/>
  <c r="N39" i="2" s="1"/>
  <c r="I38" i="2"/>
  <c r="L38" i="2" s="1"/>
  <c r="N38" i="2" s="1"/>
  <c r="L37" i="2"/>
  <c r="N37" i="2" s="1"/>
  <c r="I36" i="2"/>
  <c r="L36" i="2" s="1"/>
  <c r="N36" i="2" s="1"/>
  <c r="I35" i="2"/>
  <c r="L35" i="2" s="1"/>
  <c r="N35" i="2" s="1"/>
  <c r="I34" i="2"/>
  <c r="L34" i="2" s="1"/>
  <c r="M34" i="2" s="1"/>
  <c r="I33" i="2"/>
  <c r="L33" i="2" s="1"/>
  <c r="I32" i="2"/>
  <c r="L32" i="2" s="1"/>
  <c r="N32" i="2" s="1"/>
  <c r="I31" i="2"/>
  <c r="L31" i="2" s="1"/>
  <c r="N31" i="2" s="1"/>
  <c r="I30" i="2"/>
  <c r="L30" i="2" s="1"/>
  <c r="N30" i="2" s="1"/>
  <c r="I29" i="2"/>
  <c r="L29" i="2" s="1"/>
  <c r="N29" i="2" s="1"/>
  <c r="I28" i="2"/>
  <c r="L28" i="2" s="1"/>
  <c r="N28" i="2" s="1"/>
  <c r="I27" i="2"/>
  <c r="L27" i="2" s="1"/>
  <c r="N27" i="2" s="1"/>
  <c r="I26" i="2"/>
  <c r="L26" i="2" s="1"/>
  <c r="N26" i="2" s="1"/>
  <c r="I25" i="2"/>
  <c r="L25" i="2" s="1"/>
  <c r="N25" i="2" s="1"/>
  <c r="I24" i="2"/>
  <c r="L24" i="2" s="1"/>
  <c r="N24" i="2" s="1"/>
  <c r="G36" i="4"/>
  <c r="I36" i="4" s="1"/>
  <c r="I35" i="4"/>
  <c r="G35" i="4"/>
  <c r="G34" i="4"/>
  <c r="I34" i="4" s="1"/>
  <c r="G33" i="4"/>
  <c r="I33" i="4" s="1"/>
  <c r="G32" i="4"/>
  <c r="I32" i="4" s="1"/>
  <c r="G31" i="4"/>
  <c r="I31" i="4" s="1"/>
  <c r="G30" i="4"/>
  <c r="I30" i="4" s="1"/>
  <c r="G29" i="4"/>
  <c r="I29" i="4" s="1"/>
  <c r="G28" i="4"/>
  <c r="G27" i="4"/>
  <c r="G26" i="4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O22" i="2" l="1"/>
  <c r="L100" i="2" s="1"/>
  <c r="M56" i="2"/>
  <c r="G39" i="4"/>
  <c r="J11" i="5"/>
  <c r="L9" i="2"/>
  <c r="N9" i="2" s="1"/>
  <c r="I96" i="2"/>
  <c r="M94" i="2"/>
  <c r="G9" i="6"/>
  <c r="I8" i="4"/>
  <c r="L96" i="2" l="1"/>
  <c r="J40" i="4"/>
  <c r="G16" i="5" s="1"/>
  <c r="I9" i="6"/>
  <c r="J10" i="6" s="1"/>
  <c r="G13" i="5" s="1"/>
  <c r="J13" i="5" s="1"/>
  <c r="J16" i="5" l="1"/>
  <c r="J14" i="5" s="1"/>
  <c r="J17" i="5" s="1"/>
  <c r="G14" i="5"/>
  <c r="G17" i="5" s="1"/>
  <c r="L97" i="2"/>
  <c r="D23" i="3"/>
  <c r="D25" i="3"/>
  <c r="D18" i="3"/>
  <c r="H215" i="1" l="1"/>
  <c r="H183" i="1"/>
  <c r="H139" i="1"/>
  <c r="D19" i="3" s="1"/>
  <c r="D26" i="3" s="1"/>
  <c r="C18" i="3"/>
  <c r="C26" i="3" s="1"/>
  <c r="D27" i="3" l="1"/>
</calcChain>
</file>

<file path=xl/sharedStrings.xml><?xml version="1.0" encoding="utf-8"?>
<sst xmlns="http://schemas.openxmlformats.org/spreadsheetml/2006/main" count="1111" uniqueCount="340">
  <si>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</si>
  <si>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</si>
  <si>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</si>
  <si>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</si>
  <si>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</si>
  <si>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</si>
  <si>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</si>
  <si>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</si>
  <si>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</si>
  <si>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Phí bảo hiểm vật chất xe</t>
  </si>
  <si>
    <t>Chi phí tiếp khách</t>
  </si>
  <si>
    <t>Tiền phòng nghỉ</t>
  </si>
  <si>
    <t>Chi phí đi đường</t>
  </si>
  <si>
    <t>Trả lương Vũ Hoài Thanh T1</t>
  </si>
  <si>
    <t>Trả lương Vũ Hoài Thanh T2</t>
  </si>
  <si>
    <t>Tiền xe tháng 2 nộp TP Bank</t>
  </si>
  <si>
    <t>Xăng dầu</t>
  </si>
  <si>
    <t xml:space="preserve">Chi phí tiếp khách </t>
  </si>
  <si>
    <t>Xăng</t>
  </si>
  <si>
    <t>a sơn ứng tiền lương tháng 2, 3</t>
  </si>
  <si>
    <t>Vé máy bay đi công tác miền Nam</t>
  </si>
  <si>
    <t>quỹ vp</t>
  </si>
  <si>
    <t>thưởng nhóm a quang miền nam</t>
  </si>
  <si>
    <t>Chi tiền vận chuyển chị huệ điện biên</t>
  </si>
  <si>
    <t xml:space="preserve">50% túi nilong </t>
  </si>
  <si>
    <t>Thuê Khoán Xe</t>
  </si>
  <si>
    <t>Chi tiền Nhập SOY</t>
  </si>
  <si>
    <t>CP làm web + nuôi web + SEO 2 từ khóa</t>
  </si>
  <si>
    <t>Chị huệ điện biên thanh toán tiền hàng</t>
  </si>
  <si>
    <t xml:space="preserve">Chi phí đi đường </t>
  </si>
  <si>
    <t>Thu tiền hàng của Tâm</t>
  </si>
  <si>
    <t>Trả nốt tiền túi nilong</t>
  </si>
  <si>
    <t>Thanh toán tiền thuê kho T3,4,5</t>
  </si>
  <si>
    <t>Thu tiền hàng em Tâm</t>
  </si>
  <si>
    <t xml:space="preserve">Xăng   </t>
  </si>
  <si>
    <t>Chi phí quà bánh pía cho KH</t>
  </si>
  <si>
    <t>Dầu</t>
  </si>
  <si>
    <t>Thy Phương</t>
  </si>
  <si>
    <t>Dung</t>
  </si>
  <si>
    <t>Phụ kiện trưng bày cho sản phẩm</t>
  </si>
  <si>
    <t>In decan trung tâm quảng cáo Trần Anh</t>
  </si>
  <si>
    <t xml:space="preserve">Tổng hợp </t>
  </si>
  <si>
    <t>Viếng nhà báo Lưu Vinh</t>
  </si>
  <si>
    <t>Trả tiền chị Tâm chi văn phòng tháng 2</t>
  </si>
  <si>
    <t>Trả lương tháng 3 cho chị Tâm</t>
  </si>
  <si>
    <t>Đưa Hằng chi văn phòng tháng 3</t>
  </si>
  <si>
    <t>Khác</t>
  </si>
  <si>
    <t>Tiếp khách, công tác</t>
  </si>
  <si>
    <t>Đi đường</t>
  </si>
  <si>
    <t>Lương Thưởng</t>
  </si>
  <si>
    <t>Văn phòng</t>
  </si>
  <si>
    <t>Vận chuyển</t>
  </si>
  <si>
    <t>Hàng hóa</t>
  </si>
  <si>
    <t>Quảng cáo</t>
  </si>
  <si>
    <t>Trong đó:</t>
  </si>
  <si>
    <t>Chi phí lương thưởng</t>
  </si>
  <si>
    <t>Chi phí quảng cáo</t>
  </si>
  <si>
    <t>Chi phí tiếp khách, công tác</t>
  </si>
  <si>
    <t>Chi phí văn phòng</t>
  </si>
  <si>
    <t>Chi phí vận chuyển</t>
  </si>
  <si>
    <t>Các chi phí khác</t>
  </si>
  <si>
    <t>Người lập biều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</si>
  <si>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</si>
  <si>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</si>
  <si>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</si>
  <si>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</si>
  <si>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</si>
  <si>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</si>
  <si>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</si>
  <si>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</si>
  <si>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</si>
  <si>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</si>
  <si>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</si>
  <si>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</si>
  <si>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</si>
  <si>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Tháng 3/2020</t>
  </si>
  <si>
    <t>Chị Trường Biển Đỏ thanh toán tiền hàng</t>
  </si>
  <si>
    <t xml:space="preserve">Trả nốt tiền túi giấy cho công ty Anh Bảo </t>
  </si>
  <si>
    <t>Chi cho Văn phòng</t>
  </si>
  <si>
    <t>Anh Tùng CTV thanh toán tiền hàng</t>
  </si>
  <si>
    <t>Thuê xe ô tô 25-28/3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</si>
  <si>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</si>
  <si>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</si>
  <si>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</si>
  <si>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</si>
  <si>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</si>
  <si>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</si>
  <si>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</si>
  <si>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</si>
  <si>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</si>
  <si>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 xml:space="preserve"> Tâm</t>
  </si>
  <si>
    <t>1CX90</t>
  </si>
  <si>
    <t>2CX45</t>
  </si>
  <si>
    <t>2CX90</t>
  </si>
  <si>
    <t>SN45</t>
  </si>
  <si>
    <t>GC90</t>
  </si>
  <si>
    <t>3CX90</t>
  </si>
  <si>
    <t>GCX45</t>
  </si>
  <si>
    <t>1CX45</t>
  </si>
  <si>
    <t>Tâm</t>
  </si>
  <si>
    <t>BCX90</t>
  </si>
  <si>
    <t>GCX90</t>
  </si>
  <si>
    <t>Tâm trả tiền hàng 18/3</t>
  </si>
  <si>
    <t>Tâm trả tiền hàng 20/3</t>
  </si>
  <si>
    <t>Tổng cộng</t>
  </si>
  <si>
    <t>Còn phải trả công ty</t>
  </si>
  <si>
    <t>Người lập biểu</t>
  </si>
  <si>
    <t>Thái Thúy Hằng</t>
  </si>
  <si>
    <t>Nguyễn Tiến Lâm</t>
  </si>
  <si>
    <t xml:space="preserve">SỔ THEO DÕI ĐƠN HÀNG </t>
  </si>
  <si>
    <t>tháng 3/2020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</si>
  <si>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</si>
  <si>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</si>
  <si>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</si>
  <si>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</si>
  <si>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</si>
  <si>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</si>
  <si>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</si>
  <si>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</si>
  <si>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</si>
  <si>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</si>
  <si>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>A Lâm</t>
  </si>
  <si>
    <t>Minh Anh</t>
  </si>
  <si>
    <t>mở</t>
  </si>
  <si>
    <t>TĐ90</t>
  </si>
  <si>
    <t>C Tâm</t>
  </si>
  <si>
    <t>C.Huê</t>
  </si>
  <si>
    <t>Điện Biên</t>
  </si>
  <si>
    <t>kín</t>
  </si>
  <si>
    <t>C. Hà</t>
  </si>
  <si>
    <t>Thanh toán công nợ công ty còn nợ 208k</t>
  </si>
  <si>
    <t xml:space="preserve">Chị Yến </t>
  </si>
  <si>
    <t>Thanh Trì</t>
  </si>
  <si>
    <t>SOY</t>
  </si>
  <si>
    <t xml:space="preserve"> </t>
  </si>
  <si>
    <t>Chị Quân</t>
  </si>
  <si>
    <t>Dịch Vọng Hậu</t>
  </si>
  <si>
    <t>Chị Minh</t>
  </si>
  <si>
    <t>Hà Nam</t>
  </si>
  <si>
    <t>tâm vp</t>
  </si>
  <si>
    <t xml:space="preserve">Chị trường </t>
  </si>
  <si>
    <t>TP Hải Phòng</t>
  </si>
  <si>
    <t>Kín</t>
  </si>
  <si>
    <t>Hằng</t>
  </si>
  <si>
    <t>Dung Phi</t>
  </si>
  <si>
    <t>Thanh Hòa</t>
  </si>
  <si>
    <t>Triệu Sơn</t>
  </si>
  <si>
    <t>Tâm vp</t>
  </si>
  <si>
    <t>Chị Thúy</t>
  </si>
  <si>
    <t>Vĩnh Phúc</t>
  </si>
  <si>
    <t>Cường Oanh</t>
  </si>
  <si>
    <t>Phú Thọ</t>
  </si>
  <si>
    <t xml:space="preserve">14 kín,10 mở </t>
  </si>
  <si>
    <t>Mở</t>
  </si>
  <si>
    <t>mỞ</t>
  </si>
  <si>
    <t>Chị Xuân</t>
  </si>
  <si>
    <t>MỞ</t>
  </si>
  <si>
    <t>Chị Hảo</t>
  </si>
  <si>
    <t>Linh Đàm</t>
  </si>
  <si>
    <t>Tâm Vp</t>
  </si>
  <si>
    <t>Tuyên Quang</t>
  </si>
  <si>
    <t>Chị Phương</t>
  </si>
  <si>
    <t>Yên Châu</t>
  </si>
  <si>
    <t>E Hằng</t>
  </si>
  <si>
    <t xml:space="preserve">E Hằng </t>
  </si>
  <si>
    <t>Kế toán</t>
  </si>
  <si>
    <t xml:space="preserve">E Huệ </t>
  </si>
  <si>
    <t>A Thưởng</t>
  </si>
  <si>
    <t>Anh Tùng CTV</t>
  </si>
  <si>
    <t>Tâm VP</t>
  </si>
  <si>
    <t>BẢNG TÍNH LƯƠNG</t>
  </si>
  <si>
    <t>Tháng 3 /2020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</si>
  <si>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</si>
  <si>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</si>
  <si>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</si>
  <si>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</si>
  <si>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</si>
  <si>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</si>
  <si>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</si>
  <si>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</si>
  <si>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tháng 2 công ty còn nợ nhận viên</t>
  </si>
  <si>
    <t>Lương thực lĩnh</t>
  </si>
  <si>
    <t>Ký nhận</t>
  </si>
  <si>
    <t>A</t>
  </si>
  <si>
    <t>B</t>
  </si>
  <si>
    <t>C</t>
  </si>
  <si>
    <t>A. Bộ Phận Quản Lý</t>
  </si>
  <si>
    <t>Giám Đốc</t>
  </si>
  <si>
    <t>Nguyễn Văn Sơn</t>
  </si>
  <si>
    <t>Phòng Kinh doanh</t>
  </si>
  <si>
    <t>Kế toán tổng hợp</t>
  </si>
  <si>
    <t>B. Bộ phận bán hàng</t>
  </si>
  <si>
    <t>Triệu Anh Sơn</t>
  </si>
  <si>
    <t>Lò Thị Minh Tâm</t>
  </si>
  <si>
    <t>Phòng kế toán</t>
  </si>
  <si>
    <t>(Ký, ghi rõ họ tên)</t>
  </si>
  <si>
    <t>TIỀN MUA HÀNG EM HẰNG CHƯA THANH TOÁN THÁNG 3</t>
  </si>
  <si>
    <t>TIỀN MUA HÀNG EM TÂM CHƯA THANH TOÁN THÁNG 3</t>
  </si>
  <si>
    <t>Anh Sơn ứng lương tháng 3</t>
  </si>
  <si>
    <t>Công ty cổ phần Misa</t>
  </si>
  <si>
    <t>Nộp thuế</t>
  </si>
  <si>
    <t>Chi ăn uống văn phòng (A Sơn mua)</t>
  </si>
  <si>
    <t>A.Lâm</t>
  </si>
  <si>
    <t xml:space="preserve">Tr.Sơn </t>
  </si>
  <si>
    <t>C.Tâm</t>
  </si>
  <si>
    <t>Tr.Sơn lấy hộ</t>
  </si>
  <si>
    <t>DVH</t>
  </si>
  <si>
    <t>công ty đang nợ 5tr931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</si>
  <si>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</si>
  <si>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</si>
  <si>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</si>
  <si>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</si>
  <si>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</si>
  <si>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C.Tuyết</t>
  </si>
  <si>
    <t xml:space="preserve">Sài Gòn </t>
  </si>
  <si>
    <t>Chị Quân thanh toán tiền hàng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</si>
  <si>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</si>
  <si>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</si>
  <si>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</si>
  <si>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</si>
  <si>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</si>
  <si>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</si>
  <si>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Vũ Hoài Thanh</t>
  </si>
  <si>
    <t>D</t>
  </si>
  <si>
    <t>A-B-C+D</t>
  </si>
  <si>
    <t>HÀNG KHÁCH TRẢ LẠI NHẬP VỀ CÔNG TY</t>
  </si>
  <si>
    <t>Tiền bán hàng thực tế thu về</t>
  </si>
  <si>
    <t>Nam</t>
  </si>
  <si>
    <t>Anh Minh</t>
  </si>
  <si>
    <t>Gia Lâm</t>
  </si>
  <si>
    <t>Đại Lý Tuyết Nhung</t>
  </si>
  <si>
    <t>Sản phảm mẫu (MỞ)</t>
  </si>
  <si>
    <t>SỐ 1 MỞ, SN KÍN</t>
  </si>
  <si>
    <t>Thủy vi</t>
  </si>
  <si>
    <t>TỔNG CỘNG</t>
  </si>
  <si>
    <t>TM</t>
  </si>
  <si>
    <t>CK</t>
  </si>
  <si>
    <t>CTT</t>
  </si>
  <si>
    <t>Nhập hàng 100T</t>
  </si>
  <si>
    <t>ĐL Thủy Vi</t>
  </si>
  <si>
    <t xml:space="preserve"> Số:032020/DT. MST: 0108806878</t>
  </si>
  <si>
    <t>Minh Anh (A.Lâm) thanh toán tiền hàng</t>
  </si>
  <si>
    <t>Chị Minh Hà Nam (A Lâm) TT tiền hàng</t>
  </si>
  <si>
    <t>Chị Yến Thanh trì (A L) TT tiền hàng</t>
  </si>
  <si>
    <t>Chị Thúy VP (A L) TT tiền hàng</t>
  </si>
  <si>
    <t>Chị Xuân (A L) TT tiền hàng</t>
  </si>
  <si>
    <t>Chị Hảo (AL) TT tiền hàng</t>
  </si>
  <si>
    <t>Chị Phương yen châu (AL) TT tiền hàng</t>
  </si>
  <si>
    <t>Em Hằng thanh toán tiền hàng</t>
  </si>
  <si>
    <t>PC/PT</t>
  </si>
  <si>
    <t>Vận chuyển chị Huệ Điện Biên 5T</t>
  </si>
  <si>
    <t>Anh Thưởng (AL) TT tiền hàng</t>
  </si>
  <si>
    <t>PT00001</t>
  </si>
  <si>
    <t>PT00002</t>
  </si>
  <si>
    <t>PT00003</t>
  </si>
  <si>
    <t>PT00004</t>
  </si>
  <si>
    <t>PT00005</t>
  </si>
  <si>
    <t>PT00006</t>
  </si>
  <si>
    <t>PT00007</t>
  </si>
  <si>
    <t>PT00008</t>
  </si>
  <si>
    <t>PT00009</t>
  </si>
  <si>
    <t>PT00010</t>
  </si>
  <si>
    <t>PT00011</t>
  </si>
  <si>
    <t>PT00012</t>
  </si>
  <si>
    <t>PT00013</t>
  </si>
  <si>
    <t>PT00014</t>
  </si>
  <si>
    <t>PT00015</t>
  </si>
  <si>
    <t>PT00016</t>
  </si>
  <si>
    <t>PT00017</t>
  </si>
  <si>
    <t>PT00018</t>
  </si>
  <si>
    <t>PT00019</t>
  </si>
  <si>
    <t>PT00020</t>
  </si>
  <si>
    <t>PC00001</t>
  </si>
  <si>
    <t>PC00002</t>
  </si>
  <si>
    <t>PC00004</t>
  </si>
  <si>
    <t>PC00005</t>
  </si>
  <si>
    <t>PC00006</t>
  </si>
  <si>
    <t>PC00007</t>
  </si>
  <si>
    <t>PC00008</t>
  </si>
  <si>
    <t>PC00009</t>
  </si>
  <si>
    <t>PC00010</t>
  </si>
  <si>
    <t>PC00011</t>
  </si>
  <si>
    <t>PC00012</t>
  </si>
  <si>
    <t>PC00013</t>
  </si>
  <si>
    <t>PC00014</t>
  </si>
  <si>
    <t>PC00015</t>
  </si>
  <si>
    <t>PC00016</t>
  </si>
  <si>
    <t>PC00017</t>
  </si>
  <si>
    <t>PC00018</t>
  </si>
  <si>
    <t>PC00019</t>
  </si>
  <si>
    <t>PC00020</t>
  </si>
  <si>
    <t>PC00021</t>
  </si>
  <si>
    <t>PC00022</t>
  </si>
  <si>
    <t>PC00023</t>
  </si>
  <si>
    <t>PC00024</t>
  </si>
  <si>
    <t>PC00025</t>
  </si>
  <si>
    <t>PC00026</t>
  </si>
  <si>
    <t>PC0000</t>
  </si>
  <si>
    <t>PC00027</t>
  </si>
  <si>
    <t>PC00028</t>
  </si>
  <si>
    <t>PC00029</t>
  </si>
  <si>
    <t>PC00030</t>
  </si>
  <si>
    <t>PC00031</t>
  </si>
  <si>
    <t>PC00032</t>
  </si>
  <si>
    <t xml:space="preserve"> Số:032020/TC. MST: 0108806878</t>
  </si>
  <si>
    <t>BẢNG TỔNG HỢP THU CHI THÁNG 3/2020</t>
  </si>
  <si>
    <t>PT00021</t>
  </si>
  <si>
    <t>Tâm thanh toán tiền hàng</t>
  </si>
  <si>
    <t xml:space="preserve"> Số:032020./BC. MST: 0108806878</t>
  </si>
  <si>
    <t>Văn Sơn</t>
  </si>
  <si>
    <t>Mẫu</t>
  </si>
  <si>
    <t>PC00033</t>
  </si>
  <si>
    <t>PC00034</t>
  </si>
  <si>
    <t>Demo</t>
  </si>
  <si>
    <t>PC00035</t>
  </si>
  <si>
    <t>Thanh toán công nợ chị hà</t>
  </si>
  <si>
    <t>Sau chiết khấu</t>
  </si>
  <si>
    <t>Doanh số Hàng khách trả</t>
  </si>
  <si>
    <t xml:space="preserve">Giám đốc </t>
  </si>
  <si>
    <t xml:space="preserve"> Số:032020.BL/PKT. MST: 0108806878</t>
  </si>
  <si>
    <t>Kế toán trưởng</t>
  </si>
  <si>
    <t xml:space="preserve"> Số:T-NNM032020/PKT. MST: 0108806878</t>
  </si>
  <si>
    <t>Xác nhận</t>
  </si>
  <si>
    <t xml:space="preserve"> Số:H-NNM032020/PKT. MST: 0108806878</t>
  </si>
  <si>
    <t>Chị Minh Hà Nam (A Lâm) TT tiền hàng 1089</t>
  </si>
  <si>
    <t>Minh Anh (A.Lâm) thanh toán tiền hàng 1056</t>
  </si>
  <si>
    <t>Chị huệ điện biên thanh toán tiền hàng 1092</t>
  </si>
  <si>
    <t>Chị Yến Thanh trì (A L) TT tiền hàng 1066</t>
  </si>
  <si>
    <t>Chị Quân thanh toán tiền hàng 1128</t>
  </si>
  <si>
    <t>Chị Trường Biển Đỏ thanh toán tiền hàng 1073</t>
  </si>
  <si>
    <t>Chị Thúy VP (A L) TT tiền hàng 1076</t>
  </si>
  <si>
    <t>Chị Xuân (A L) TT tiền hàng 1082</t>
  </si>
  <si>
    <t>Chị Hảo (AL) TT tiền hàng 1091</t>
  </si>
  <si>
    <t>Chị Phương yen châu (AL) TT tiền hàng 1094</t>
  </si>
  <si>
    <t>Em Hằng thanh toán tiền hàng 1097</t>
  </si>
  <si>
    <t>Chị Minh Hà Nam (A Lâm) TT tiền hàng 1095</t>
  </si>
  <si>
    <t>Chị huệ điện biên thanh toán tiền hàng 1111</t>
  </si>
  <si>
    <t>Anh Thưởng (AL) TT tiền hàng 1100</t>
  </si>
  <si>
    <t>Anh Tùng CTV thanh toán tiền hàng 1120</t>
  </si>
  <si>
    <t>Chị Quân thanh toán tiền hàng 1126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</si>
</sst>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theme="1" tint="-0.499984740745262"/>
      <name val="Calibri"/>
      <family val="2"/>
      <scheme val="minor"/>
    </font>
    <font>
      <b/>
      <sz val="11"/>
      <color theme="1" tint="-0.499984740745262"/>
      <name val="Calibri"/>
      <family val="2"/>
      <scheme val="minor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b/>
      <sz val="9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0" fontId="23" fillId="0" borderId="0"/>
    <xf numFmtId="0" fontId="24" fillId="0" borderId="0"/>
  </cellStyleXfs>
  <cellXfs count="498">
    <xf numFmtId="0" fontId="0" fillId="0" borderId="0" xfId="0"/>
    <xf numFmtId="0" fontId="2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4" fillId="0" borderId="5" xfId="0" applyFont="1" applyFill="1" applyBorder="1" applyAlignment="1">
      <alignment horizontal="left" vertical="center" wrapText="1"/>
    </xf>
    <xf numFmtId="165" fontId="4" fillId="0" borderId="5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vertical="center"/>
    </xf>
    <xf numFmtId="167" fontId="3" fillId="0" borderId="1" xfId="1" applyNumberFormat="1" applyFont="1" applyFill="1" applyBorder="1"/>
    <xf numFmtId="0" fontId="3" fillId="0" borderId="0" xfId="0" applyFont="1" applyFill="1"/>
    <xf numFmtId="165" fontId="3" fillId="0" borderId="0" xfId="0" applyNumberFormat="1" applyFont="1" applyFill="1"/>
    <xf numFmtId="166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left" vertical="center"/>
    </xf>
    <xf numFmtId="165" fontId="4" fillId="0" borderId="3" xfId="1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vertical="center"/>
    </xf>
    <xf numFmtId="0" fontId="4" fillId="0" borderId="1" xfId="0" applyFont="1" applyFill="1" applyBorder="1"/>
    <xf numFmtId="167" fontId="4" fillId="0" borderId="1" xfId="1" applyNumberFormat="1" applyFont="1" applyFill="1" applyBorder="1"/>
    <xf numFmtId="167" fontId="4" fillId="0" borderId="0" xfId="1" applyNumberFormat="1" applyFont="1" applyFill="1"/>
    <xf numFmtId="16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65" fontId="4" fillId="0" borderId="1" xfId="1" applyNumberFormat="1" applyFont="1" applyFill="1" applyBorder="1" applyAlignment="1">
      <alignment horizontal="center" vertical="center"/>
    </xf>
    <xf numFmtId="167" fontId="3" fillId="3" borderId="1" xfId="1" applyNumberFormat="1" applyFont="1" applyFill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/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165" fontId="4" fillId="0" borderId="2" xfId="1" applyNumberFormat="1" applyFont="1" applyBorder="1"/>
    <xf numFmtId="0" fontId="4" fillId="0" borderId="5" xfId="0" applyFont="1" applyBorder="1"/>
    <xf numFmtId="165" fontId="4" fillId="0" borderId="5" xfId="1" applyNumberFormat="1" applyFont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165" fontId="3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5" fontId="4" fillId="0" borderId="4" xfId="1" applyNumberFormat="1" applyFont="1" applyBorder="1" applyAlignment="1">
      <alignment vertical="center"/>
    </xf>
    <xf numFmtId="0" fontId="4" fillId="0" borderId="1" xfId="0" applyFont="1" applyBorder="1"/>
    <xf numFmtId="0" fontId="9" fillId="0" borderId="1" xfId="0" applyFont="1" applyBorder="1" applyAlignment="1">
      <alignment horizontal="center"/>
    </xf>
    <xf numFmtId="165" fontId="3" fillId="0" borderId="1" xfId="0" applyNumberFormat="1" applyFont="1" applyBorder="1"/>
    <xf numFmtId="165" fontId="4" fillId="0" borderId="0" xfId="1" applyNumberFormat="1" applyFont="1"/>
    <xf numFmtId="0" fontId="4" fillId="0" borderId="10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67" fontId="4" fillId="0" borderId="0" xfId="0" applyNumberFormat="1" applyFont="1" applyFill="1"/>
    <xf numFmtId="0" fontId="3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5" fontId="10" fillId="0" borderId="1" xfId="1" applyNumberFormat="1" applyFont="1" applyBorder="1" applyAlignment="1"/>
    <xf numFmtId="165" fontId="10" fillId="0" borderId="1" xfId="1" applyNumberFormat="1" applyFont="1" applyBorder="1"/>
    <xf numFmtId="9" fontId="10" fillId="0" borderId="1" xfId="0" applyNumberFormat="1" applyFont="1" applyBorder="1" applyAlignment="1">
      <alignment horizontal="center"/>
    </xf>
    <xf numFmtId="165" fontId="10" fillId="0" borderId="1" xfId="1" applyNumberFormat="1" applyFont="1" applyBorder="1" applyAlignment="1">
      <alignment horizontal="center" vertical="center" wrapText="1"/>
    </xf>
    <xf numFmtId="0" fontId="10" fillId="0" borderId="12" xfId="0" applyFont="1" applyBorder="1"/>
    <xf numFmtId="0" fontId="10" fillId="0" borderId="2" xfId="0" applyFont="1" applyBorder="1"/>
    <xf numFmtId="165" fontId="10" fillId="0" borderId="4" xfId="1" applyNumberFormat="1" applyFont="1" applyBorder="1" applyAlignment="1"/>
    <xf numFmtId="9" fontId="10" fillId="0" borderId="4" xfId="0" applyNumberFormat="1" applyFont="1" applyBorder="1" applyAlignment="1">
      <alignment horizontal="center"/>
    </xf>
    <xf numFmtId="165" fontId="10" fillId="0" borderId="4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165" fontId="10" fillId="0" borderId="2" xfId="1" applyNumberFormat="1" applyFont="1" applyBorder="1" applyAlignment="1"/>
    <xf numFmtId="165" fontId="10" fillId="0" borderId="2" xfId="1" applyNumberFormat="1" applyFont="1" applyBorder="1"/>
    <xf numFmtId="9" fontId="10" fillId="0" borderId="2" xfId="0" applyNumberFormat="1" applyFont="1" applyBorder="1" applyAlignment="1">
      <alignment horizontal="center"/>
    </xf>
    <xf numFmtId="165" fontId="10" fillId="0" borderId="2" xfId="1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165" fontId="10" fillId="0" borderId="5" xfId="1" applyNumberFormat="1" applyFont="1" applyBorder="1" applyAlignment="1"/>
    <xf numFmtId="165" fontId="10" fillId="0" borderId="5" xfId="1" applyNumberFormat="1" applyFont="1" applyBorder="1"/>
    <xf numFmtId="9" fontId="10" fillId="0" borderId="5" xfId="0" applyNumberFormat="1" applyFont="1" applyBorder="1" applyAlignment="1">
      <alignment horizontal="center"/>
    </xf>
    <xf numFmtId="165" fontId="10" fillId="0" borderId="5" xfId="1" applyNumberFormat="1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/>
    </xf>
    <xf numFmtId="165" fontId="10" fillId="4" borderId="4" xfId="1" applyNumberFormat="1" applyFont="1" applyFill="1" applyBorder="1" applyAlignment="1"/>
    <xf numFmtId="165" fontId="10" fillId="4" borderId="4" xfId="1" applyNumberFormat="1" applyFont="1" applyFill="1" applyBorder="1"/>
    <xf numFmtId="9" fontId="10" fillId="4" borderId="4" xfId="0" applyNumberFormat="1" applyFont="1" applyFill="1" applyBorder="1" applyAlignment="1">
      <alignment horizontal="center"/>
    </xf>
    <xf numFmtId="165" fontId="10" fillId="4" borderId="4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0" fillId="0" borderId="13" xfId="0" applyFont="1" applyBorder="1" applyAlignment="1">
      <alignment horizontal="center"/>
    </xf>
    <xf numFmtId="165" fontId="10" fillId="0" borderId="13" xfId="1" applyNumberFormat="1" applyFont="1" applyBorder="1" applyAlignment="1"/>
    <xf numFmtId="165" fontId="10" fillId="0" borderId="13" xfId="1" applyNumberFormat="1" applyFont="1" applyBorder="1"/>
    <xf numFmtId="9" fontId="10" fillId="0" borderId="13" xfId="0" applyNumberFormat="1" applyFont="1" applyBorder="1" applyAlignment="1">
      <alignment horizontal="center"/>
    </xf>
    <xf numFmtId="165" fontId="10" fillId="0" borderId="13" xfId="1" applyNumberFormat="1" applyFont="1" applyBorder="1" applyAlignment="1">
      <alignment horizontal="center" vertical="center" wrapText="1"/>
    </xf>
    <xf numFmtId="0" fontId="10" fillId="0" borderId="3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0" fillId="0" borderId="12" xfId="0" applyFont="1" applyBorder="1" applyAlignment="1">
      <alignment horizontal="center"/>
    </xf>
    <xf numFmtId="165" fontId="10" fillId="0" borderId="12" xfId="1" applyNumberFormat="1" applyFont="1" applyBorder="1" applyAlignment="1"/>
    <xf numFmtId="165" fontId="10" fillId="0" borderId="12" xfId="1" applyNumberFormat="1" applyFont="1" applyBorder="1"/>
    <xf numFmtId="9" fontId="10" fillId="0" borderId="12" xfId="0" applyNumberFormat="1" applyFont="1" applyBorder="1" applyAlignment="1">
      <alignment horizontal="center"/>
    </xf>
    <xf numFmtId="165" fontId="10" fillId="0" borderId="12" xfId="1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165" fontId="10" fillId="0" borderId="3" xfId="1" applyNumberFormat="1" applyFont="1" applyBorder="1" applyAlignment="1"/>
    <xf numFmtId="165" fontId="10" fillId="0" borderId="3" xfId="1" applyNumberFormat="1" applyFont="1" applyBorder="1"/>
    <xf numFmtId="9" fontId="10" fillId="0" borderId="3" xfId="0" applyNumberFormat="1" applyFont="1" applyBorder="1" applyAlignment="1">
      <alignment horizontal="center"/>
    </xf>
    <xf numFmtId="165" fontId="10" fillId="0" borderId="3" xfId="1" applyNumberFormat="1" applyFont="1" applyBorder="1" applyAlignment="1">
      <alignment horizontal="center" vertical="center" wrapText="1"/>
    </xf>
    <xf numFmtId="0" fontId="10" fillId="0" borderId="13" xfId="0" applyFont="1" applyBorder="1"/>
    <xf numFmtId="167" fontId="9" fillId="0" borderId="1" xfId="1" applyNumberFormat="1" applyFont="1" applyBorder="1"/>
    <xf numFmtId="0" fontId="9" fillId="0" borderId="0" xfId="0" applyFont="1"/>
    <xf numFmtId="165" fontId="9" fillId="0" borderId="1" xfId="0" applyNumberFormat="1" applyFont="1" applyBorder="1"/>
    <xf numFmtId="167" fontId="9" fillId="0" borderId="11" xfId="1" applyNumberFormat="1" applyFont="1" applyBorder="1"/>
    <xf numFmtId="165" fontId="12" fillId="0" borderId="1" xfId="0" applyNumberFormat="1" applyFont="1" applyBorder="1"/>
    <xf numFmtId="165" fontId="10" fillId="0" borderId="0" xfId="0" applyNumberFormat="1" applyFont="1"/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7" fontId="4" fillId="0" borderId="4" xfId="1" applyNumberFormat="1" applyFont="1" applyBorder="1" applyAlignment="1">
      <alignment vertical="center"/>
    </xf>
    <xf numFmtId="168" fontId="9" fillId="0" borderId="0" xfId="0" applyNumberFormat="1" applyFont="1" applyAlignment="1">
      <alignment vertical="center"/>
    </xf>
    <xf numFmtId="168" fontId="11" fillId="0" borderId="0" xfId="0" applyNumberFormat="1" applyFont="1" applyAlignment="1">
      <alignment vertical="center"/>
    </xf>
    <xf numFmtId="168" fontId="9" fillId="0" borderId="0" xfId="0" applyNumberFormat="1" applyFont="1" applyBorder="1" applyAlignment="1">
      <alignment horizontal="center"/>
    </xf>
    <xf numFmtId="168" fontId="10" fillId="0" borderId="1" xfId="0" applyNumberFormat="1" applyFont="1" applyBorder="1" applyAlignment="1">
      <alignment horizontal="center" vertical="center"/>
    </xf>
    <xf numFmtId="168" fontId="10" fillId="0" borderId="12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168" fontId="10" fillId="0" borderId="3" xfId="0" applyNumberFormat="1" applyFont="1" applyBorder="1" applyAlignment="1">
      <alignment horizontal="center" vertical="center"/>
    </xf>
    <xf numFmtId="168" fontId="10" fillId="0" borderId="0" xfId="0" applyNumberFormat="1" applyFont="1"/>
    <xf numFmtId="0" fontId="10" fillId="4" borderId="5" xfId="0" applyFont="1" applyFill="1" applyBorder="1" applyAlignment="1">
      <alignment horizontal="center"/>
    </xf>
    <xf numFmtId="165" fontId="10" fillId="4" borderId="5" xfId="1" applyNumberFormat="1" applyFont="1" applyFill="1" applyBorder="1" applyAlignment="1"/>
    <xf numFmtId="165" fontId="10" fillId="4" borderId="5" xfId="1" applyNumberFormat="1" applyFont="1" applyFill="1" applyBorder="1"/>
    <xf numFmtId="9" fontId="10" fillId="4" borderId="5" xfId="0" applyNumberFormat="1" applyFont="1" applyFill="1" applyBorder="1" applyAlignment="1">
      <alignment horizontal="center"/>
    </xf>
    <xf numFmtId="165" fontId="10" fillId="4" borderId="5" xfId="1" applyNumberFormat="1" applyFont="1" applyFill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/>
    </xf>
    <xf numFmtId="0" fontId="4" fillId="0" borderId="0" xfId="0" applyFont="1"/>
    <xf numFmtId="0" fontId="10" fillId="0" borderId="0" xfId="0" applyFont="1" applyAlignment="1">
      <alignment horizontal="center" vertical="center"/>
    </xf>
    <xf numFmtId="0" fontId="3" fillId="0" borderId="0" xfId="0" applyFont="1" applyAlignment="1"/>
    <xf numFmtId="165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165" fontId="10" fillId="0" borderId="4" xfId="1" applyNumberFormat="1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165" fontId="10" fillId="0" borderId="2" xfId="1" applyNumberFormat="1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9" fillId="3" borderId="5" xfId="0" applyFont="1" applyFill="1" applyBorder="1" applyAlignment="1">
      <alignment horizontal="center"/>
    </xf>
    <xf numFmtId="0" fontId="9" fillId="3" borderId="5" xfId="0" applyFont="1" applyFill="1" applyBorder="1"/>
    <xf numFmtId="165" fontId="3" fillId="3" borderId="5" xfId="0" applyNumberFormat="1" applyFont="1" applyFill="1" applyBorder="1" applyAlignment="1">
      <alignment horizontal="center"/>
    </xf>
    <xf numFmtId="0" fontId="0" fillId="0" borderId="0" xfId="0"/>
    <xf numFmtId="0" fontId="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5" fontId="4" fillId="0" borderId="5" xfId="1" applyNumberFormat="1" applyFont="1" applyBorder="1" applyAlignment="1">
      <alignment vertical="center"/>
    </xf>
    <xf numFmtId="165" fontId="4" fillId="0" borderId="5" xfId="0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165" fontId="4" fillId="0" borderId="12" xfId="1" applyNumberFormat="1" applyFont="1" applyBorder="1" applyAlignment="1">
      <alignment vertical="center"/>
    </xf>
    <xf numFmtId="9" fontId="4" fillId="0" borderId="4" xfId="0" applyNumberFormat="1" applyFont="1" applyBorder="1" applyAlignment="1">
      <alignment vertical="center"/>
    </xf>
    <xf numFmtId="9" fontId="4" fillId="0" borderId="12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65" fontId="4" fillId="0" borderId="10" xfId="1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65" fontId="4" fillId="0" borderId="3" xfId="1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6" fontId="4" fillId="0" borderId="11" xfId="0" applyNumberFormat="1" applyFont="1" applyBorder="1" applyAlignment="1">
      <alignment vertical="center"/>
    </xf>
    <xf numFmtId="165" fontId="4" fillId="0" borderId="11" xfId="1" applyNumberFormat="1" applyFont="1" applyBorder="1" applyAlignment="1">
      <alignment vertical="center"/>
    </xf>
    <xf numFmtId="9" fontId="4" fillId="0" borderId="11" xfId="0" applyNumberFormat="1" applyFont="1" applyBorder="1" applyAlignment="1">
      <alignment vertical="center"/>
    </xf>
    <xf numFmtId="165" fontId="4" fillId="0" borderId="11" xfId="0" applyNumberFormat="1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9" fontId="4" fillId="0" borderId="4" xfId="2" applyFont="1" applyBorder="1" applyAlignment="1">
      <alignment vertical="center"/>
    </xf>
    <xf numFmtId="0" fontId="27" fillId="4" borderId="0" xfId="0" applyFont="1" applyFill="1" applyAlignment="1">
      <alignment vertical="center"/>
    </xf>
    <xf numFmtId="166" fontId="27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vertical="center"/>
    </xf>
    <xf numFmtId="0" fontId="28" fillId="4" borderId="0" xfId="0" applyFont="1" applyFill="1" applyAlignment="1">
      <alignment horizontal="center" vertical="center"/>
    </xf>
    <xf numFmtId="9" fontId="28" fillId="4" borderId="0" xfId="2" applyFont="1" applyFill="1" applyAlignment="1">
      <alignment horizontal="center" vertical="center"/>
    </xf>
    <xf numFmtId="167" fontId="28" fillId="4" borderId="0" xfId="1" applyNumberFormat="1" applyFont="1" applyFill="1" applyAlignment="1">
      <alignment horizontal="center" vertical="center"/>
    </xf>
    <xf numFmtId="167" fontId="27" fillId="4" borderId="0" xfId="1" applyNumberFormat="1" applyFont="1" applyFill="1" applyAlignment="1">
      <alignment horizontal="center" vertical="center"/>
    </xf>
    <xf numFmtId="167" fontId="28" fillId="4" borderId="0" xfId="1" applyNumberFormat="1" applyFont="1" applyFill="1" applyAlignment="1">
      <alignment vertical="center"/>
    </xf>
    <xf numFmtId="0" fontId="29" fillId="4" borderId="0" xfId="0" applyFont="1" applyFill="1" applyAlignment="1">
      <alignment vertical="center"/>
    </xf>
    <xf numFmtId="166" fontId="29" fillId="4" borderId="0" xfId="0" applyNumberFormat="1" applyFont="1" applyFill="1" applyAlignment="1">
      <alignment vertical="center"/>
    </xf>
    <xf numFmtId="0" fontId="29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 wrapText="1"/>
    </xf>
    <xf numFmtId="167" fontId="29" fillId="4" borderId="0" xfId="1" applyNumberFormat="1" applyFont="1" applyFill="1" applyAlignment="1">
      <alignment horizontal="center" vertical="center"/>
    </xf>
    <xf numFmtId="0" fontId="31" fillId="4" borderId="0" xfId="0" applyFont="1" applyFill="1" applyAlignment="1">
      <alignment vertical="center"/>
    </xf>
    <xf numFmtId="0" fontId="30" fillId="4" borderId="10" xfId="0" applyFont="1" applyFill="1" applyBorder="1" applyAlignment="1">
      <alignment horizontal="center" vertical="center" wrapText="1"/>
    </xf>
    <xf numFmtId="9" fontId="30" fillId="4" borderId="10" xfId="2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vertical="center"/>
    </xf>
    <xf numFmtId="165" fontId="31" fillId="4" borderId="4" xfId="1" applyNumberFormat="1" applyFont="1" applyFill="1" applyBorder="1" applyAlignment="1">
      <alignment vertical="center"/>
    </xf>
    <xf numFmtId="167" fontId="31" fillId="4" borderId="4" xfId="1" applyNumberFormat="1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165" fontId="31" fillId="4" borderId="2" xfId="1" applyNumberFormat="1" applyFont="1" applyFill="1" applyBorder="1" applyAlignment="1">
      <alignment vertical="center"/>
    </xf>
    <xf numFmtId="167" fontId="31" fillId="4" borderId="2" xfId="1" applyNumberFormat="1" applyFont="1" applyFill="1" applyBorder="1" applyAlignment="1">
      <alignment vertical="center"/>
    </xf>
    <xf numFmtId="0" fontId="31" fillId="4" borderId="5" xfId="0" applyFont="1" applyFill="1" applyBorder="1" applyAlignment="1">
      <alignment vertical="center"/>
    </xf>
    <xf numFmtId="165" fontId="31" fillId="4" borderId="5" xfId="1" applyNumberFormat="1" applyFont="1" applyFill="1" applyBorder="1" applyAlignment="1">
      <alignment vertical="center"/>
    </xf>
    <xf numFmtId="167" fontId="31" fillId="4" borderId="5" xfId="1" applyNumberFormat="1" applyFont="1" applyFill="1" applyBorder="1" applyAlignment="1">
      <alignment vertical="center"/>
    </xf>
    <xf numFmtId="0" fontId="31" fillId="4" borderId="12" xfId="0" applyFont="1" applyFill="1" applyBorder="1" applyAlignment="1">
      <alignment vertical="center"/>
    </xf>
    <xf numFmtId="167" fontId="31" fillId="4" borderId="12" xfId="1" applyNumberFormat="1" applyFont="1" applyFill="1" applyBorder="1" applyAlignment="1">
      <alignment vertical="center"/>
    </xf>
    <xf numFmtId="0" fontId="31" fillId="4" borderId="3" xfId="0" applyFont="1" applyFill="1" applyBorder="1" applyAlignment="1">
      <alignment vertical="center"/>
    </xf>
    <xf numFmtId="167" fontId="31" fillId="4" borderId="3" xfId="1" applyNumberFormat="1" applyFont="1" applyFill="1" applyBorder="1" applyAlignment="1">
      <alignment vertical="center"/>
    </xf>
    <xf numFmtId="167" fontId="31" fillId="4" borderId="13" xfId="1" applyNumberFormat="1" applyFont="1" applyFill="1" applyBorder="1" applyAlignment="1">
      <alignment vertical="center"/>
    </xf>
    <xf numFmtId="0" fontId="31" fillId="4" borderId="1" xfId="0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vertical="center"/>
    </xf>
    <xf numFmtId="167" fontId="31" fillId="4" borderId="1" xfId="1" applyNumberFormat="1" applyFont="1" applyFill="1" applyBorder="1" applyAlignment="1">
      <alignment vertical="center"/>
    </xf>
    <xf numFmtId="167" fontId="31" fillId="4" borderId="14" xfId="1" applyNumberFormat="1" applyFont="1" applyFill="1" applyBorder="1" applyAlignment="1">
      <alignment vertical="center"/>
    </xf>
    <xf numFmtId="167" fontId="31" fillId="4" borderId="15" xfId="1" applyNumberFormat="1" applyFont="1" applyFill="1" applyBorder="1" applyAlignment="1">
      <alignment vertical="center"/>
    </xf>
    <xf numFmtId="167" fontId="31" fillId="4" borderId="16" xfId="1" applyNumberFormat="1" applyFont="1" applyFill="1" applyBorder="1" applyAlignment="1">
      <alignment vertical="center"/>
    </xf>
    <xf numFmtId="0" fontId="31" fillId="4" borderId="11" xfId="0" applyFont="1" applyFill="1" applyBorder="1" applyAlignment="1">
      <alignment horizontal="center" vertical="center"/>
    </xf>
    <xf numFmtId="166" fontId="31" fillId="4" borderId="11" xfId="0" applyNumberFormat="1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vertical="center" wrapText="1"/>
    </xf>
    <xf numFmtId="0" fontId="31" fillId="4" borderId="11" xfId="0" applyFont="1" applyFill="1" applyBorder="1" applyAlignment="1">
      <alignment vertical="center"/>
    </xf>
    <xf numFmtId="165" fontId="31" fillId="4" borderId="11" xfId="1" applyNumberFormat="1" applyFont="1" applyFill="1" applyBorder="1" applyAlignment="1">
      <alignment vertical="center"/>
    </xf>
    <xf numFmtId="165" fontId="31" fillId="4" borderId="13" xfId="1" applyNumberFormat="1" applyFont="1" applyFill="1" applyBorder="1" applyAlignment="1">
      <alignment vertical="center"/>
    </xf>
    <xf numFmtId="167" fontId="31" fillId="4" borderId="11" xfId="1" applyNumberFormat="1" applyFont="1" applyFill="1" applyBorder="1" applyAlignment="1">
      <alignment vertical="center"/>
    </xf>
    <xf numFmtId="167" fontId="31" fillId="4" borderId="0" xfId="0" applyNumberFormat="1" applyFont="1" applyFill="1" applyAlignment="1">
      <alignment vertical="center"/>
    </xf>
    <xf numFmtId="0" fontId="31" fillId="4" borderId="1" xfId="0" applyFont="1" applyFill="1" applyBorder="1" applyAlignment="1">
      <alignment vertical="center" wrapText="1"/>
    </xf>
    <xf numFmtId="165" fontId="31" fillId="4" borderId="1" xfId="1" applyNumberFormat="1" applyFont="1" applyFill="1" applyBorder="1" applyAlignment="1">
      <alignment vertical="center"/>
    </xf>
    <xf numFmtId="167" fontId="31" fillId="4" borderId="17" xfId="1" applyNumberFormat="1" applyFont="1" applyFill="1" applyBorder="1" applyAlignment="1">
      <alignment vertical="center"/>
    </xf>
    <xf numFmtId="167" fontId="31" fillId="4" borderId="6" xfId="1" applyNumberFormat="1" applyFont="1" applyFill="1" applyBorder="1" applyAlignment="1">
      <alignment vertical="center"/>
    </xf>
    <xf numFmtId="167" fontId="31" fillId="4" borderId="6" xfId="1" applyNumberFormat="1" applyFont="1" applyFill="1" applyBorder="1" applyAlignment="1">
      <alignment horizontal="center" vertical="center" wrapText="1"/>
    </xf>
    <xf numFmtId="167" fontId="31" fillId="4" borderId="8" xfId="1" applyNumberFormat="1" applyFont="1" applyFill="1" applyBorder="1" applyAlignment="1">
      <alignment horizontal="center" vertical="center" wrapText="1"/>
    </xf>
    <xf numFmtId="0" fontId="31" fillId="4" borderId="10" xfId="0" applyFont="1" applyFill="1" applyBorder="1" applyAlignment="1">
      <alignment vertical="center"/>
    </xf>
    <xf numFmtId="166" fontId="31" fillId="4" borderId="10" xfId="0" applyNumberFormat="1" applyFont="1" applyFill="1" applyBorder="1" applyAlignment="1">
      <alignment vertical="center"/>
    </xf>
    <xf numFmtId="0" fontId="31" fillId="4" borderId="10" xfId="0" applyFont="1" applyFill="1" applyBorder="1" applyAlignment="1">
      <alignment vertical="center" wrapText="1"/>
    </xf>
    <xf numFmtId="165" fontId="31" fillId="4" borderId="10" xfId="1" applyNumberFormat="1" applyFont="1" applyFill="1" applyBorder="1" applyAlignment="1">
      <alignment vertical="center"/>
    </xf>
    <xf numFmtId="167" fontId="31" fillId="4" borderId="10" xfId="1" applyNumberFormat="1" applyFont="1" applyFill="1" applyBorder="1" applyAlignment="1">
      <alignment vertical="center"/>
    </xf>
    <xf numFmtId="0" fontId="31" fillId="4" borderId="10" xfId="0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vertical="center"/>
    </xf>
    <xf numFmtId="0" fontId="31" fillId="4" borderId="13" xfId="0" applyFont="1" applyFill="1" applyBorder="1" applyAlignment="1">
      <alignment vertical="center"/>
    </xf>
    <xf numFmtId="0" fontId="31" fillId="4" borderId="0" xfId="0" applyFont="1" applyFill="1" applyAlignment="1">
      <alignment vertical="center" wrapText="1"/>
    </xf>
    <xf numFmtId="0" fontId="31" fillId="4" borderId="21" xfId="0" applyFont="1" applyFill="1" applyBorder="1" applyAlignment="1">
      <alignment vertical="center"/>
    </xf>
    <xf numFmtId="0" fontId="31" fillId="4" borderId="22" xfId="0" applyFont="1" applyFill="1" applyBorder="1" applyAlignment="1">
      <alignment vertical="center"/>
    </xf>
    <xf numFmtId="167" fontId="31" fillId="4" borderId="4" xfId="0" applyNumberFormat="1" applyFont="1" applyFill="1" applyBorder="1" applyAlignment="1">
      <alignment vertical="center"/>
    </xf>
    <xf numFmtId="167" fontId="31" fillId="4" borderId="2" xfId="0" applyNumberFormat="1" applyFont="1" applyFill="1" applyBorder="1" applyAlignment="1">
      <alignment vertical="center"/>
    </xf>
    <xf numFmtId="167" fontId="31" fillId="4" borderId="5" xfId="0" applyNumberFormat="1" applyFont="1" applyFill="1" applyBorder="1" applyAlignment="1">
      <alignment vertical="center"/>
    </xf>
    <xf numFmtId="167" fontId="31" fillId="4" borderId="11" xfId="0" applyNumberFormat="1" applyFont="1" applyFill="1" applyBorder="1" applyAlignment="1">
      <alignment vertical="center"/>
    </xf>
    <xf numFmtId="0" fontId="31" fillId="4" borderId="4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167" fontId="31" fillId="4" borderId="2" xfId="1" applyNumberFormat="1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/>
    </xf>
    <xf numFmtId="165" fontId="31" fillId="4" borderId="3" xfId="1" applyNumberFormat="1" applyFont="1" applyFill="1" applyBorder="1" applyAlignment="1">
      <alignment vertical="center"/>
    </xf>
    <xf numFmtId="165" fontId="31" fillId="4" borderId="4" xfId="0" applyNumberFormat="1" applyFont="1" applyFill="1" applyBorder="1" applyAlignment="1">
      <alignment vertical="center"/>
    </xf>
    <xf numFmtId="0" fontId="31" fillId="4" borderId="13" xfId="0" applyFont="1" applyFill="1" applyBorder="1" applyAlignment="1">
      <alignment horizontal="center" vertical="center"/>
    </xf>
    <xf numFmtId="165" fontId="31" fillId="4" borderId="5" xfId="0" applyNumberFormat="1" applyFont="1" applyFill="1" applyBorder="1" applyAlignment="1">
      <alignment vertical="center"/>
    </xf>
    <xf numFmtId="0" fontId="31" fillId="4" borderId="3" xfId="0" applyFont="1" applyFill="1" applyBorder="1" applyAlignment="1">
      <alignment vertical="center" wrapText="1"/>
    </xf>
    <xf numFmtId="165" fontId="31" fillId="4" borderId="1" xfId="0" applyNumberFormat="1" applyFont="1" applyFill="1" applyBorder="1" applyAlignment="1">
      <alignment vertical="center"/>
    </xf>
    <xf numFmtId="0" fontId="31" fillId="4" borderId="12" xfId="0" applyFont="1" applyFill="1" applyBorder="1" applyAlignment="1">
      <alignment horizontal="center" vertical="center"/>
    </xf>
    <xf numFmtId="1" fontId="30" fillId="4" borderId="1" xfId="0" applyNumberFormat="1" applyFont="1" applyFill="1" applyBorder="1"/>
    <xf numFmtId="165" fontId="30" fillId="4" borderId="1" xfId="3" applyNumberFormat="1" applyFont="1" applyFill="1" applyBorder="1"/>
    <xf numFmtId="165" fontId="30" fillId="4" borderId="1" xfId="0" applyNumberFormat="1" applyFont="1" applyFill="1" applyBorder="1"/>
    <xf numFmtId="0" fontId="30" fillId="4" borderId="1" xfId="0" applyFont="1" applyFill="1" applyBorder="1" applyAlignment="1">
      <alignment horizontal="center"/>
    </xf>
    <xf numFmtId="167" fontId="30" fillId="4" borderId="1" xfId="0" applyNumberFormat="1" applyFont="1" applyFill="1" applyBorder="1"/>
    <xf numFmtId="165" fontId="32" fillId="4" borderId="1" xfId="3" applyNumberFormat="1" applyFont="1" applyFill="1" applyBorder="1"/>
    <xf numFmtId="165" fontId="32" fillId="4" borderId="1" xfId="3" applyNumberFormat="1" applyFont="1" applyFill="1" applyBorder="1" applyAlignment="1">
      <alignment horizontal="center"/>
    </xf>
    <xf numFmtId="0" fontId="32" fillId="4" borderId="0" xfId="0" applyFont="1" applyFill="1" applyAlignment="1">
      <alignment vertical="center"/>
    </xf>
    <xf numFmtId="0" fontId="30" fillId="4" borderId="1" xfId="0" applyFont="1" applyFill="1" applyBorder="1"/>
    <xf numFmtId="0" fontId="32" fillId="4" borderId="1" xfId="0" applyFont="1" applyFill="1" applyBorder="1"/>
    <xf numFmtId="0" fontId="32" fillId="4" borderId="1" xfId="0" applyFont="1" applyFill="1" applyBorder="1" applyAlignment="1">
      <alignment horizontal="center"/>
    </xf>
    <xf numFmtId="0" fontId="30" fillId="4" borderId="1" xfId="0" applyFont="1" applyFill="1" applyBorder="1" applyAlignment="1"/>
    <xf numFmtId="166" fontId="28" fillId="4" borderId="0" xfId="0" applyNumberFormat="1" applyFont="1" applyFill="1" applyAlignment="1">
      <alignment vertical="center" wrapText="1"/>
    </xf>
    <xf numFmtId="167" fontId="28" fillId="4" borderId="0" xfId="0" applyNumberFormat="1" applyFont="1" applyFill="1" applyAlignment="1">
      <alignment vertical="center"/>
    </xf>
    <xf numFmtId="166" fontId="28" fillId="4" borderId="0" xfId="0" applyNumberFormat="1" applyFont="1" applyFill="1" applyAlignment="1">
      <alignment vertical="center"/>
    </xf>
    <xf numFmtId="9" fontId="31" fillId="4" borderId="4" xfId="0" applyNumberFormat="1" applyFont="1" applyFill="1" applyBorder="1" applyAlignment="1">
      <alignment horizontal="center" vertical="center"/>
    </xf>
    <xf numFmtId="9" fontId="31" fillId="4" borderId="2" xfId="0" applyNumberFormat="1" applyFont="1" applyFill="1" applyBorder="1" applyAlignment="1">
      <alignment horizontal="center" vertical="center"/>
    </xf>
    <xf numFmtId="9" fontId="31" fillId="4" borderId="5" xfId="0" applyNumberFormat="1" applyFont="1" applyFill="1" applyBorder="1" applyAlignment="1">
      <alignment horizontal="center" vertical="center"/>
    </xf>
    <xf numFmtId="9" fontId="31" fillId="4" borderId="12" xfId="0" applyNumberFormat="1" applyFont="1" applyFill="1" applyBorder="1" applyAlignment="1">
      <alignment horizontal="center" vertical="center"/>
    </xf>
    <xf numFmtId="9" fontId="31" fillId="4" borderId="3" xfId="0" applyNumberFormat="1" applyFont="1" applyFill="1" applyBorder="1" applyAlignment="1">
      <alignment horizontal="center" vertical="center"/>
    </xf>
    <xf numFmtId="9" fontId="31" fillId="4" borderId="1" xfId="0" applyNumberFormat="1" applyFont="1" applyFill="1" applyBorder="1" applyAlignment="1">
      <alignment horizontal="center" vertical="center"/>
    </xf>
    <xf numFmtId="9" fontId="31" fillId="4" borderId="11" xfId="0" applyNumberFormat="1" applyFont="1" applyFill="1" applyBorder="1" applyAlignment="1">
      <alignment horizontal="center" vertical="center"/>
    </xf>
    <xf numFmtId="9" fontId="31" fillId="4" borderId="10" xfId="0" applyNumberFormat="1" applyFont="1" applyFill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/>
    <xf numFmtId="0" fontId="4" fillId="0" borderId="13" xfId="0" applyFont="1" applyFill="1" applyBorder="1" applyAlignment="1">
      <alignment horizontal="left" vertical="center"/>
    </xf>
    <xf numFmtId="165" fontId="4" fillId="0" borderId="13" xfId="1" applyNumberFormat="1" applyFont="1" applyFill="1" applyBorder="1" applyAlignment="1">
      <alignment horizontal="center" vertical="center"/>
    </xf>
    <xf numFmtId="165" fontId="4" fillId="0" borderId="13" xfId="1" applyNumberFormat="1" applyFont="1" applyFill="1" applyBorder="1" applyAlignment="1">
      <alignment vertical="center"/>
    </xf>
    <xf numFmtId="165" fontId="3" fillId="3" borderId="1" xfId="1" applyNumberFormat="1" applyFont="1" applyFill="1" applyBorder="1" applyAlignment="1">
      <alignment vertical="center"/>
    </xf>
    <xf numFmtId="165" fontId="4" fillId="0" borderId="0" xfId="0" applyNumberFormat="1" applyFont="1" applyAlignment="1">
      <alignment horizontal="center"/>
    </xf>
    <xf numFmtId="0" fontId="31" fillId="4" borderId="13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 wrapText="1"/>
    </xf>
    <xf numFmtId="166" fontId="31" fillId="4" borderId="13" xfId="0" applyNumberFormat="1" applyFont="1" applyFill="1" applyBorder="1" applyAlignment="1">
      <alignment horizontal="center" vertical="center"/>
    </xf>
    <xf numFmtId="165" fontId="31" fillId="4" borderId="11" xfId="0" applyNumberFormat="1" applyFont="1" applyFill="1" applyBorder="1" applyAlignment="1">
      <alignment vertical="center"/>
    </xf>
    <xf numFmtId="9" fontId="31" fillId="4" borderId="13" xfId="0" applyNumberFormat="1" applyFont="1" applyFill="1" applyBorder="1" applyAlignment="1">
      <alignment horizontal="center" vertical="center"/>
    </xf>
    <xf numFmtId="167" fontId="31" fillId="4" borderId="24" xfId="1" applyNumberFormat="1" applyFont="1" applyFill="1" applyBorder="1" applyAlignment="1">
      <alignment vertical="center"/>
    </xf>
    <xf numFmtId="0" fontId="10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" fontId="10" fillId="0" borderId="12" xfId="0" applyNumberFormat="1" applyFont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3" borderId="3" xfId="0" applyFont="1" applyFill="1" applyBorder="1"/>
    <xf numFmtId="165" fontId="9" fillId="3" borderId="3" xfId="1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167" fontId="2" fillId="0" borderId="2" xfId="1" applyNumberFormat="1" applyFont="1" applyBorder="1" applyAlignment="1">
      <alignment horizontal="right" vertical="center"/>
    </xf>
    <xf numFmtId="167" fontId="2" fillId="0" borderId="2" xfId="1" applyNumberFormat="1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0" fontId="20" fillId="0" borderId="18" xfId="0" applyFont="1" applyBorder="1" applyAlignment="1">
      <alignment horizontal="left" vertical="center" wrapText="1"/>
    </xf>
    <xf numFmtId="0" fontId="20" fillId="0" borderId="19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167" fontId="20" fillId="0" borderId="3" xfId="1" applyNumberFormat="1" applyFont="1" applyBorder="1" applyAlignment="1">
      <alignment horizontal="right" vertical="center"/>
    </xf>
    <xf numFmtId="167" fontId="20" fillId="0" borderId="3" xfId="1" applyNumberFormat="1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167" fontId="2" fillId="0" borderId="3" xfId="1" applyNumberFormat="1" applyFont="1" applyBorder="1" applyAlignment="1">
      <alignment horizontal="right" vertical="center"/>
    </xf>
    <xf numFmtId="167" fontId="2" fillId="0" borderId="3" xfId="1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167" fontId="2" fillId="0" borderId="5" xfId="1" applyNumberFormat="1" applyFont="1" applyBorder="1" applyAlignment="1">
      <alignment horizontal="right" vertical="center"/>
    </xf>
    <xf numFmtId="167" fontId="2" fillId="0" borderId="5" xfId="1" applyNumberFormat="1" applyFont="1" applyBorder="1" applyAlignment="1">
      <alignment horizontal="left" vertical="center"/>
    </xf>
    <xf numFmtId="167" fontId="20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/>
    <xf numFmtId="0" fontId="10" fillId="4" borderId="4" xfId="0" applyFont="1" applyFill="1" applyBorder="1"/>
    <xf numFmtId="0" fontId="10" fillId="4" borderId="5" xfId="0" applyFont="1" applyFill="1" applyBorder="1"/>
    <xf numFmtId="0" fontId="7" fillId="3" borderId="9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5" fontId="3" fillId="0" borderId="14" xfId="1" applyNumberFormat="1" applyFont="1" applyFill="1" applyBorder="1" applyAlignment="1">
      <alignment horizontal="center" vertical="center"/>
    </xf>
    <xf numFmtId="165" fontId="3" fillId="0" borderId="23" xfId="1" applyNumberFormat="1" applyFont="1" applyFill="1" applyBorder="1" applyAlignment="1">
      <alignment horizontal="center" vertical="center"/>
    </xf>
    <xf numFmtId="14" fontId="3" fillId="0" borderId="10" xfId="0" applyNumberFormat="1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4" fontId="6" fillId="2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/>
    </xf>
    <xf numFmtId="166" fontId="4" fillId="0" borderId="11" xfId="0" applyNumberFormat="1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left" vertical="center"/>
    </xf>
    <xf numFmtId="0" fontId="31" fillId="4" borderId="4" xfId="0" applyFont="1" applyFill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center" wrapText="1"/>
    </xf>
    <xf numFmtId="0" fontId="31" fillId="4" borderId="5" xfId="0" applyFont="1" applyFill="1" applyBorder="1" applyAlignment="1">
      <alignment horizontal="center" vertical="center" wrapText="1"/>
    </xf>
    <xf numFmtId="0" fontId="31" fillId="4" borderId="10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166" fontId="31" fillId="4" borderId="4" xfId="0" applyNumberFormat="1" applyFont="1" applyFill="1" applyBorder="1" applyAlignment="1">
      <alignment horizontal="center" vertical="center"/>
    </xf>
    <xf numFmtId="166" fontId="31" fillId="4" borderId="2" xfId="0" applyNumberFormat="1" applyFont="1" applyFill="1" applyBorder="1" applyAlignment="1">
      <alignment horizontal="center" vertical="center"/>
    </xf>
    <xf numFmtId="166" fontId="31" fillId="4" borderId="5" xfId="0" applyNumberFormat="1" applyFont="1" applyFill="1" applyBorder="1" applyAlignment="1">
      <alignment horizontal="center" vertical="center"/>
    </xf>
    <xf numFmtId="166" fontId="31" fillId="4" borderId="10" xfId="0" applyNumberFormat="1" applyFont="1" applyFill="1" applyBorder="1" applyAlignment="1">
      <alignment horizontal="center" vertical="center"/>
    </xf>
    <xf numFmtId="166" fontId="31" fillId="4" borderId="11" xfId="0" applyNumberFormat="1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9" fontId="27" fillId="4" borderId="0" xfId="2" applyFont="1" applyFill="1" applyAlignment="1">
      <alignment horizontal="center" vertical="center"/>
    </xf>
    <xf numFmtId="0" fontId="30" fillId="4" borderId="10" xfId="0" applyFont="1" applyFill="1" applyBorder="1" applyAlignment="1">
      <alignment horizontal="center" vertical="center" wrapText="1"/>
    </xf>
    <xf numFmtId="0" fontId="30" fillId="4" borderId="13" xfId="0" applyFont="1" applyFill="1" applyBorder="1" applyAlignment="1">
      <alignment horizontal="center" vertical="center" wrapText="1"/>
    </xf>
    <xf numFmtId="0" fontId="30" fillId="4" borderId="11" xfId="0" applyFont="1" applyFill="1" applyBorder="1" applyAlignment="1">
      <alignment horizontal="center" vertical="center" wrapText="1"/>
    </xf>
    <xf numFmtId="166" fontId="30" fillId="4" borderId="10" xfId="0" applyNumberFormat="1" applyFont="1" applyFill="1" applyBorder="1" applyAlignment="1">
      <alignment horizontal="center" vertical="center" wrapText="1"/>
    </xf>
    <xf numFmtId="166" fontId="30" fillId="4" borderId="13" xfId="0" applyNumberFormat="1" applyFont="1" applyFill="1" applyBorder="1" applyAlignment="1">
      <alignment horizontal="center" vertical="center" wrapText="1"/>
    </xf>
    <xf numFmtId="166" fontId="30" fillId="4" borderId="11" xfId="0" applyNumberFormat="1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/>
    </xf>
    <xf numFmtId="167" fontId="30" fillId="4" borderId="1" xfId="1" applyNumberFormat="1" applyFont="1" applyFill="1" applyBorder="1" applyAlignment="1">
      <alignment horizontal="center" vertical="center"/>
    </xf>
    <xf numFmtId="9" fontId="30" fillId="4" borderId="1" xfId="2" applyFont="1" applyFill="1" applyBorder="1" applyAlignment="1">
      <alignment horizontal="center" vertical="center" wrapText="1"/>
    </xf>
    <xf numFmtId="9" fontId="30" fillId="4" borderId="10" xfId="2" applyFont="1" applyFill="1" applyBorder="1" applyAlignment="1">
      <alignment horizontal="center" vertical="center" wrapText="1"/>
    </xf>
    <xf numFmtId="9" fontId="30" fillId="4" borderId="11" xfId="2" applyFont="1" applyFill="1" applyBorder="1" applyAlignment="1">
      <alignment horizontal="center" vertical="center" wrapText="1"/>
    </xf>
    <xf numFmtId="167" fontId="30" fillId="4" borderId="10" xfId="1" applyNumberFormat="1" applyFont="1" applyFill="1" applyBorder="1" applyAlignment="1">
      <alignment horizontal="center" vertical="center" wrapText="1"/>
    </xf>
    <xf numFmtId="167" fontId="30" fillId="4" borderId="11" xfId="1" applyNumberFormat="1" applyFont="1" applyFill="1" applyBorder="1" applyAlignment="1">
      <alignment horizontal="center" vertical="center" wrapText="1"/>
    </xf>
    <xf numFmtId="166" fontId="31" fillId="4" borderId="13" xfId="0" applyNumberFormat="1" applyFont="1" applyFill="1" applyBorder="1" applyAlignment="1">
      <alignment horizontal="center" vertical="center"/>
    </xf>
    <xf numFmtId="167" fontId="28" fillId="4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166" fontId="4" fillId="0" borderId="13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168" fontId="10" fillId="4" borderId="4" xfId="0" applyNumberFormat="1" applyFont="1" applyFill="1" applyBorder="1" applyAlignment="1">
      <alignment horizontal="center" vertical="center"/>
    </xf>
    <xf numFmtId="168" fontId="10" fillId="4" borderId="5" xfId="0" applyNumberFormat="1" applyFont="1" applyFill="1" applyBorder="1" applyAlignment="1">
      <alignment horizontal="center" vertical="center"/>
    </xf>
    <xf numFmtId="168" fontId="9" fillId="4" borderId="1" xfId="0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8" fontId="10" fillId="0" borderId="4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168" fontId="10" fillId="0" borderId="5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55"/>
  <sheetViews>
    <sheetView tabSelected="1" topLeftCell="A14" zoomScale="85" zoomScaleNormal="85" workbookViewId="0">
      <selection activeCell="D97" sqref="D97"/>
    </sheetView>
  </sheetViews>
  <sheetFormatPr defaultColWidth="9.140625" defaultRowHeight="15" x14ac:dyDescent="0.25"/>
  <cols>
    <col min="1" max="2" width="11.42578125" style="6" customWidth="1"/>
    <col min="3" max="3" width="18.7109375" style="6" bestFit="1" customWidth="1"/>
    <col min="4" max="4" width="39.42578125" style="6" customWidth="1"/>
    <col min="5" max="5" width="14.5703125" style="6" bestFit="1" customWidth="1"/>
    <col min="6" max="6" width="14.28515625" style="6" customWidth="1"/>
    <col min="7" max="7" width="13.42578125" style="6" bestFit="1" customWidth="1"/>
    <col min="8" max="8" width="15.7109375" style="6" bestFit="1" customWidth="1"/>
    <col min="9" max="9" width="9.140625" style="6"/>
    <col min="10" max="10" width="14" style="6" bestFit="1" customWidth="1"/>
    <col min="11" max="16384" width="9.140625" style="6"/>
  </cols>
  <sheetData>
    <row r="1" spans="1:17" x14ac:dyDescent="0.25">
      <c r="A1" s="3" t="s">
        <v>0</v>
      </c>
      <c r="B1" s="3"/>
      <c r="C1" s="3"/>
      <c r="D1" s="4"/>
      <c r="E1" s="5"/>
      <c r="F1" s="45" t="s">
        <v>1</v>
      </c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x14ac:dyDescent="0.25">
      <c r="A2" s="7" t="s">
        <v>304</v>
      </c>
      <c r="B2" s="7"/>
      <c r="C2" s="7"/>
      <c r="D2" s="8"/>
      <c r="E2" s="9"/>
      <c r="F2" s="11" t="s">
        <v>3</v>
      </c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5">
      <c r="A3" s="7"/>
      <c r="B3" s="7"/>
      <c r="C3" s="7"/>
      <c r="D3" s="8"/>
      <c r="E3" s="9"/>
      <c r="F3" s="9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x14ac:dyDescent="0.25">
      <c r="A4" s="393" t="s">
        <v>305</v>
      </c>
      <c r="B4" s="393"/>
      <c r="C4" s="393"/>
      <c r="D4" s="393"/>
      <c r="E4" s="393"/>
      <c r="F4" s="393"/>
      <c r="G4" s="393"/>
      <c r="H4" s="393"/>
      <c r="I4" s="10"/>
      <c r="J4" s="10"/>
      <c r="K4" s="10"/>
      <c r="L4" s="10"/>
      <c r="M4" s="10"/>
      <c r="N4" s="10"/>
      <c r="O4" s="10"/>
      <c r="P4" s="10"/>
      <c r="Q4" s="10"/>
    </row>
    <row r="5" spans="1:17" s="11" customFormat="1" x14ac:dyDescent="0.25">
      <c r="A5" s="381" t="s">
        <v>4</v>
      </c>
      <c r="B5" s="387" t="s">
        <v>249</v>
      </c>
      <c r="C5" s="381" t="s">
        <v>5</v>
      </c>
      <c r="D5" s="383" t="s">
        <v>6</v>
      </c>
      <c r="E5" s="385" t="s">
        <v>7</v>
      </c>
      <c r="F5" s="386"/>
      <c r="G5" s="385" t="s">
        <v>8</v>
      </c>
      <c r="H5" s="386"/>
    </row>
    <row r="6" spans="1:17" s="11" customFormat="1" hidden="1" x14ac:dyDescent="0.25">
      <c r="A6" s="382"/>
      <c r="B6" s="388"/>
      <c r="C6" s="382"/>
      <c r="D6" s="384"/>
      <c r="E6" s="12" t="s">
        <v>236</v>
      </c>
      <c r="F6" s="12" t="s">
        <v>235</v>
      </c>
      <c r="G6" s="12" t="s">
        <v>236</v>
      </c>
      <c r="H6" s="12" t="s">
        <v>235</v>
      </c>
    </row>
    <row r="7" spans="1:17" hidden="1" x14ac:dyDescent="0.25">
      <c r="A7" s="13">
        <v>43774</v>
      </c>
      <c r="B7" s="13" t="s">
        <v>272</v>
      </c>
      <c r="C7" s="14" t="s">
        <v>46</v>
      </c>
      <c r="D7" s="15" t="s">
        <v>9</v>
      </c>
      <c r="E7" s="16"/>
      <c r="F7" s="16"/>
      <c r="G7" s="14"/>
      <c r="H7" s="16">
        <v>7750000</v>
      </c>
    </row>
    <row r="8" spans="1:17" hidden="1" x14ac:dyDescent="0.25">
      <c r="A8" s="13">
        <v>43867</v>
      </c>
      <c r="B8" s="13" t="s">
        <v>303</v>
      </c>
      <c r="C8" s="14" t="s">
        <v>47</v>
      </c>
      <c r="D8" s="15" t="s">
        <v>10</v>
      </c>
      <c r="E8" s="16"/>
      <c r="F8" s="16"/>
      <c r="G8" s="14"/>
      <c r="H8" s="16">
        <v>433000</v>
      </c>
    </row>
    <row r="9" spans="1:17" hidden="1" x14ac:dyDescent="0.25">
      <c r="A9" s="13">
        <v>43867</v>
      </c>
      <c r="B9" s="13" t="s">
        <v>303</v>
      </c>
      <c r="C9" s="14" t="s">
        <v>47</v>
      </c>
      <c r="D9" s="15" t="s">
        <v>11</v>
      </c>
      <c r="E9" s="16"/>
      <c r="F9" s="16"/>
      <c r="G9" s="14"/>
      <c r="H9" s="16">
        <v>1100000</v>
      </c>
    </row>
    <row r="10" spans="1:17" hidden="1" x14ac:dyDescent="0.25">
      <c r="A10" s="13">
        <v>43870</v>
      </c>
      <c r="B10" s="13" t="s">
        <v>303</v>
      </c>
      <c r="C10" s="14" t="s">
        <v>47</v>
      </c>
      <c r="D10" s="15" t="s">
        <v>10</v>
      </c>
      <c r="E10" s="16"/>
      <c r="F10" s="16"/>
      <c r="G10" s="14"/>
      <c r="H10" s="16">
        <v>3560000</v>
      </c>
    </row>
    <row r="11" spans="1:17" hidden="1" x14ac:dyDescent="0.25">
      <c r="A11" s="13">
        <v>43886</v>
      </c>
      <c r="B11" s="13" t="s">
        <v>302</v>
      </c>
      <c r="C11" s="14" t="s">
        <v>48</v>
      </c>
      <c r="D11" s="15" t="s">
        <v>12</v>
      </c>
      <c r="E11" s="16"/>
      <c r="F11" s="16"/>
      <c r="G11" s="14"/>
      <c r="H11" s="16">
        <v>60000</v>
      </c>
    </row>
    <row r="12" spans="1:17" hidden="1" x14ac:dyDescent="0.25">
      <c r="A12" s="13">
        <v>43886</v>
      </c>
      <c r="B12" s="13" t="s">
        <v>302</v>
      </c>
      <c r="C12" s="14" t="s">
        <v>48</v>
      </c>
      <c r="D12" s="15" t="s">
        <v>12</v>
      </c>
      <c r="E12" s="16"/>
      <c r="F12" s="16"/>
      <c r="G12" s="14"/>
      <c r="H12" s="16">
        <v>40000</v>
      </c>
    </row>
    <row r="13" spans="1:17" hidden="1" x14ac:dyDescent="0.25">
      <c r="A13" s="13">
        <v>43891</v>
      </c>
      <c r="B13" s="13" t="s">
        <v>303</v>
      </c>
      <c r="C13" s="14" t="s">
        <v>47</v>
      </c>
      <c r="D13" s="15" t="s">
        <v>10</v>
      </c>
      <c r="E13" s="16"/>
      <c r="F13" s="16"/>
      <c r="G13" s="14"/>
      <c r="H13" s="16">
        <v>6500000</v>
      </c>
    </row>
    <row r="14" spans="1:17" x14ac:dyDescent="0.25">
      <c r="A14" s="13">
        <v>43891</v>
      </c>
      <c r="B14" s="13" t="s">
        <v>252</v>
      </c>
      <c r="C14" s="14" t="s">
        <v>52</v>
      </c>
      <c r="D14" s="15" t="s">
        <v>324</v>
      </c>
      <c r="E14" s="16"/>
      <c r="F14" s="16">
        <v>11283750</v>
      </c>
      <c r="G14" s="14"/>
      <c r="H14" s="16"/>
    </row>
    <row r="15" spans="1:17" hidden="1" x14ac:dyDescent="0.25">
      <c r="A15" s="13">
        <v>43892</v>
      </c>
      <c r="B15" s="13" t="s">
        <v>303</v>
      </c>
      <c r="C15" s="14" t="s">
        <v>47</v>
      </c>
      <c r="D15" s="15" t="s">
        <v>10</v>
      </c>
      <c r="E15" s="16"/>
      <c r="F15" s="16"/>
      <c r="G15" s="14"/>
      <c r="H15" s="17">
        <v>118000</v>
      </c>
    </row>
    <row r="16" spans="1:17" hidden="1" x14ac:dyDescent="0.25">
      <c r="A16" s="13">
        <v>43893</v>
      </c>
      <c r="B16" s="13" t="s">
        <v>273</v>
      </c>
      <c r="C16" s="14" t="s">
        <v>49</v>
      </c>
      <c r="D16" s="15" t="s">
        <v>13</v>
      </c>
      <c r="E16" s="16"/>
      <c r="F16" s="16"/>
      <c r="G16" s="14"/>
      <c r="H16" s="17">
        <v>1153846</v>
      </c>
    </row>
    <row r="17" spans="1:8" hidden="1" x14ac:dyDescent="0.25">
      <c r="A17" s="13">
        <v>43893</v>
      </c>
      <c r="B17" s="13" t="s">
        <v>297</v>
      </c>
      <c r="C17" s="14" t="s">
        <v>49</v>
      </c>
      <c r="D17" s="15" t="s">
        <v>14</v>
      </c>
      <c r="E17" s="16"/>
      <c r="F17" s="16"/>
      <c r="G17" s="14"/>
      <c r="H17" s="17">
        <v>846154</v>
      </c>
    </row>
    <row r="18" spans="1:8" hidden="1" x14ac:dyDescent="0.25">
      <c r="A18" s="13">
        <v>43893</v>
      </c>
      <c r="B18" s="13" t="s">
        <v>303</v>
      </c>
      <c r="C18" s="14" t="s">
        <v>47</v>
      </c>
      <c r="D18" s="15" t="s">
        <v>10</v>
      </c>
      <c r="E18" s="16"/>
      <c r="F18" s="16"/>
      <c r="G18" s="14"/>
      <c r="H18" s="17">
        <v>426000</v>
      </c>
    </row>
    <row r="19" spans="1:8" hidden="1" x14ac:dyDescent="0.25">
      <c r="A19" s="13">
        <v>43894</v>
      </c>
      <c r="B19" s="13" t="s">
        <v>302</v>
      </c>
      <c r="C19" s="14" t="s">
        <v>48</v>
      </c>
      <c r="D19" s="15" t="s">
        <v>12</v>
      </c>
      <c r="E19" s="16"/>
      <c r="F19" s="16"/>
      <c r="G19" s="14"/>
      <c r="H19" s="17">
        <v>40000</v>
      </c>
    </row>
    <row r="20" spans="1:8" hidden="1" x14ac:dyDescent="0.25">
      <c r="A20" s="13">
        <v>43894</v>
      </c>
      <c r="B20" s="13" t="s">
        <v>274</v>
      </c>
      <c r="C20" s="14" t="s">
        <v>46</v>
      </c>
      <c r="D20" s="15" t="s">
        <v>15</v>
      </c>
      <c r="E20" s="16"/>
      <c r="F20" s="16"/>
      <c r="G20" s="14"/>
      <c r="H20" s="17">
        <v>11200000</v>
      </c>
    </row>
    <row r="21" spans="1:8" hidden="1" x14ac:dyDescent="0.25">
      <c r="A21" s="13">
        <v>43895</v>
      </c>
      <c r="B21" s="13" t="s">
        <v>302</v>
      </c>
      <c r="C21" s="14" t="s">
        <v>48</v>
      </c>
      <c r="D21" s="18" t="s">
        <v>16</v>
      </c>
      <c r="E21" s="16"/>
      <c r="F21" s="16"/>
      <c r="G21" s="14"/>
      <c r="H21" s="17">
        <v>1013359.59879</v>
      </c>
    </row>
    <row r="22" spans="1:8" hidden="1" x14ac:dyDescent="0.25">
      <c r="A22" s="13">
        <v>43895</v>
      </c>
      <c r="B22" s="13" t="s">
        <v>303</v>
      </c>
      <c r="C22" s="14" t="s">
        <v>47</v>
      </c>
      <c r="D22" s="15" t="s">
        <v>11</v>
      </c>
      <c r="E22" s="16"/>
      <c r="F22" s="16"/>
      <c r="G22" s="14"/>
      <c r="H22" s="17">
        <v>500000</v>
      </c>
    </row>
    <row r="23" spans="1:8" hidden="1" x14ac:dyDescent="0.25">
      <c r="A23" s="13">
        <v>43895</v>
      </c>
      <c r="B23" s="13" t="s">
        <v>303</v>
      </c>
      <c r="C23" s="14" t="s">
        <v>47</v>
      </c>
      <c r="D23" s="15" t="s">
        <v>10</v>
      </c>
      <c r="E23" s="16"/>
      <c r="F23" s="16"/>
      <c r="G23" s="14"/>
      <c r="H23" s="17">
        <v>1273000</v>
      </c>
    </row>
    <row r="24" spans="1:8" hidden="1" x14ac:dyDescent="0.25">
      <c r="A24" s="13">
        <v>43895</v>
      </c>
      <c r="B24" s="13" t="s">
        <v>303</v>
      </c>
      <c r="C24" s="14" t="s">
        <v>47</v>
      </c>
      <c r="D24" s="15" t="s">
        <v>17</v>
      </c>
      <c r="E24" s="16"/>
      <c r="F24" s="16"/>
      <c r="G24" s="14"/>
      <c r="H24" s="17">
        <v>1761800</v>
      </c>
    </row>
    <row r="25" spans="1:8" hidden="1" x14ac:dyDescent="0.25">
      <c r="A25" s="13">
        <v>43895</v>
      </c>
      <c r="B25" s="13" t="s">
        <v>302</v>
      </c>
      <c r="C25" s="14" t="s">
        <v>48</v>
      </c>
      <c r="D25" s="15" t="s">
        <v>12</v>
      </c>
      <c r="E25" s="16" t="s">
        <v>134</v>
      </c>
      <c r="F25" s="16"/>
      <c r="G25" s="14"/>
      <c r="H25" s="17">
        <v>35000</v>
      </c>
    </row>
    <row r="26" spans="1:8" hidden="1" x14ac:dyDescent="0.25">
      <c r="A26" s="13">
        <v>43895</v>
      </c>
      <c r="B26" s="13" t="s">
        <v>303</v>
      </c>
      <c r="C26" s="14" t="s">
        <v>47</v>
      </c>
      <c r="D26" s="15" t="s">
        <v>10</v>
      </c>
      <c r="E26" s="16"/>
      <c r="F26" s="16"/>
      <c r="G26" s="14"/>
      <c r="H26" s="17">
        <v>60000</v>
      </c>
    </row>
    <row r="27" spans="1:8" hidden="1" x14ac:dyDescent="0.25">
      <c r="A27" s="13">
        <v>43897</v>
      </c>
      <c r="B27" s="13" t="s">
        <v>302</v>
      </c>
      <c r="C27" s="14" t="s">
        <v>48</v>
      </c>
      <c r="D27" s="15" t="s">
        <v>12</v>
      </c>
      <c r="E27" s="16"/>
      <c r="F27" s="16"/>
      <c r="G27" s="14"/>
      <c r="H27" s="17">
        <v>40000</v>
      </c>
    </row>
    <row r="28" spans="1:8" hidden="1" x14ac:dyDescent="0.25">
      <c r="A28" s="13">
        <v>43898</v>
      </c>
      <c r="B28" s="13" t="s">
        <v>302</v>
      </c>
      <c r="C28" s="14" t="s">
        <v>48</v>
      </c>
      <c r="D28" s="15" t="s">
        <v>18</v>
      </c>
      <c r="E28" s="16"/>
      <c r="F28" s="16"/>
      <c r="G28" s="14"/>
      <c r="H28" s="17">
        <v>950000</v>
      </c>
    </row>
    <row r="29" spans="1:8" hidden="1" x14ac:dyDescent="0.25">
      <c r="A29" s="13">
        <v>43898</v>
      </c>
      <c r="B29" s="13" t="s">
        <v>302</v>
      </c>
      <c r="C29" s="14" t="s">
        <v>48</v>
      </c>
      <c r="D29" s="15" t="s">
        <v>12</v>
      </c>
      <c r="E29" s="16"/>
      <c r="F29" s="16"/>
      <c r="G29" s="14"/>
      <c r="H29" s="17">
        <v>35000</v>
      </c>
    </row>
    <row r="30" spans="1:8" hidden="1" x14ac:dyDescent="0.25">
      <c r="A30" s="13">
        <v>43898</v>
      </c>
      <c r="B30" s="13" t="s">
        <v>302</v>
      </c>
      <c r="C30" s="14" t="s">
        <v>48</v>
      </c>
      <c r="D30" s="15" t="s">
        <v>12</v>
      </c>
      <c r="E30" s="16"/>
      <c r="F30" s="16"/>
      <c r="G30" s="14"/>
      <c r="H30" s="17">
        <v>65000</v>
      </c>
    </row>
    <row r="31" spans="1:8" hidden="1" x14ac:dyDescent="0.25">
      <c r="A31" s="13">
        <v>43898</v>
      </c>
      <c r="B31" s="13" t="s">
        <v>302</v>
      </c>
      <c r="C31" s="14" t="s">
        <v>48</v>
      </c>
      <c r="D31" s="15" t="s">
        <v>12</v>
      </c>
      <c r="E31" s="16"/>
      <c r="F31" s="16"/>
      <c r="G31" s="14"/>
      <c r="H31" s="17">
        <v>40000</v>
      </c>
    </row>
    <row r="32" spans="1:8" x14ac:dyDescent="0.25">
      <c r="A32" s="13">
        <v>43899</v>
      </c>
      <c r="B32" s="13" t="s">
        <v>255</v>
      </c>
      <c r="C32" s="14" t="s">
        <v>52</v>
      </c>
      <c r="D32" s="15" t="s">
        <v>325</v>
      </c>
      <c r="E32" s="16"/>
      <c r="F32" s="16">
        <v>2826100</v>
      </c>
      <c r="G32" s="14"/>
      <c r="H32" s="17"/>
    </row>
    <row r="33" spans="1:8" hidden="1" x14ac:dyDescent="0.25">
      <c r="A33" s="13">
        <v>43899</v>
      </c>
      <c r="B33" s="13" t="s">
        <v>303</v>
      </c>
      <c r="C33" s="14" t="s">
        <v>47</v>
      </c>
      <c r="D33" s="19" t="s">
        <v>10</v>
      </c>
      <c r="E33" s="16"/>
      <c r="F33" s="16"/>
      <c r="G33" s="14"/>
      <c r="H33" s="17">
        <v>300000</v>
      </c>
    </row>
    <row r="34" spans="1:8" x14ac:dyDescent="0.25">
      <c r="A34" s="13">
        <v>43900</v>
      </c>
      <c r="B34" s="13" t="s">
        <v>314</v>
      </c>
      <c r="C34" s="14" t="s">
        <v>52</v>
      </c>
      <c r="D34" s="19" t="s">
        <v>315</v>
      </c>
      <c r="E34" s="16"/>
      <c r="F34" s="16"/>
      <c r="G34" s="14"/>
      <c r="H34" s="17">
        <v>208000</v>
      </c>
    </row>
    <row r="35" spans="1:8" hidden="1" x14ac:dyDescent="0.25">
      <c r="A35" s="13">
        <v>43900</v>
      </c>
      <c r="B35" s="13" t="s">
        <v>303</v>
      </c>
      <c r="C35" s="14" t="s">
        <v>47</v>
      </c>
      <c r="D35" s="19" t="s">
        <v>11</v>
      </c>
      <c r="E35" s="16"/>
      <c r="F35" s="16"/>
      <c r="G35" s="14"/>
      <c r="H35" s="17">
        <v>450000.1</v>
      </c>
    </row>
    <row r="36" spans="1:8" hidden="1" x14ac:dyDescent="0.25">
      <c r="A36" s="13">
        <v>43900</v>
      </c>
      <c r="B36" s="13" t="s">
        <v>275</v>
      </c>
      <c r="C36" s="14" t="s">
        <v>49</v>
      </c>
      <c r="D36" s="19" t="s">
        <v>19</v>
      </c>
      <c r="E36" s="16"/>
      <c r="F36" s="16"/>
      <c r="G36" s="14"/>
      <c r="H36" s="17">
        <v>8000000</v>
      </c>
    </row>
    <row r="37" spans="1:8" hidden="1" x14ac:dyDescent="0.25">
      <c r="A37" s="13">
        <v>43900</v>
      </c>
      <c r="B37" s="13" t="s">
        <v>303</v>
      </c>
      <c r="C37" s="14" t="s">
        <v>47</v>
      </c>
      <c r="D37" s="15" t="s">
        <v>20</v>
      </c>
      <c r="E37" s="16"/>
      <c r="F37" s="16"/>
      <c r="G37" s="17">
        <v>2255600</v>
      </c>
      <c r="H37" s="17"/>
    </row>
    <row r="38" spans="1:8" x14ac:dyDescent="0.25">
      <c r="A38" s="13">
        <v>43900</v>
      </c>
      <c r="B38" s="13" t="s">
        <v>254</v>
      </c>
      <c r="C38" s="14" t="s">
        <v>52</v>
      </c>
      <c r="D38" s="15" t="s">
        <v>326</v>
      </c>
      <c r="E38" s="16"/>
      <c r="F38" s="16">
        <v>9664200</v>
      </c>
      <c r="G38" s="14"/>
      <c r="H38" s="17"/>
    </row>
    <row r="39" spans="1:8" hidden="1" x14ac:dyDescent="0.25">
      <c r="A39" s="13">
        <v>43901</v>
      </c>
      <c r="B39" s="13" t="s">
        <v>302</v>
      </c>
      <c r="C39" s="14" t="s">
        <v>48</v>
      </c>
      <c r="D39" s="15" t="s">
        <v>12</v>
      </c>
      <c r="E39" s="16"/>
      <c r="F39" s="16"/>
      <c r="G39" s="14"/>
      <c r="H39" s="17">
        <v>15000</v>
      </c>
    </row>
    <row r="40" spans="1:8" hidden="1" x14ac:dyDescent="0.25">
      <c r="A40" s="13">
        <v>43901</v>
      </c>
      <c r="B40" s="13" t="s">
        <v>276</v>
      </c>
      <c r="C40" s="14" t="s">
        <v>50</v>
      </c>
      <c r="D40" s="15" t="s">
        <v>21</v>
      </c>
      <c r="E40" s="16"/>
      <c r="F40" s="16"/>
      <c r="H40" s="17">
        <v>3000000</v>
      </c>
    </row>
    <row r="41" spans="1:8" hidden="1" x14ac:dyDescent="0.25">
      <c r="A41" s="13">
        <v>43901</v>
      </c>
      <c r="B41" s="13" t="s">
        <v>277</v>
      </c>
      <c r="C41" s="14" t="s">
        <v>49</v>
      </c>
      <c r="D41" s="15" t="s">
        <v>22</v>
      </c>
      <c r="E41" s="16"/>
      <c r="F41" s="16"/>
      <c r="G41" s="17">
        <v>11000000</v>
      </c>
      <c r="H41" s="17"/>
    </row>
    <row r="42" spans="1:8" hidden="1" x14ac:dyDescent="0.25">
      <c r="A42" s="13">
        <v>43901</v>
      </c>
      <c r="B42" s="13" t="s">
        <v>278</v>
      </c>
      <c r="C42" s="14" t="s">
        <v>51</v>
      </c>
      <c r="D42" s="15" t="s">
        <v>23</v>
      </c>
      <c r="E42" s="16"/>
      <c r="F42" s="16"/>
      <c r="G42" s="14"/>
      <c r="H42" s="17">
        <v>200000</v>
      </c>
    </row>
    <row r="43" spans="1:8" hidden="1" x14ac:dyDescent="0.25">
      <c r="A43" s="13">
        <v>43901</v>
      </c>
      <c r="B43" s="13" t="s">
        <v>279</v>
      </c>
      <c r="C43" s="14" t="s">
        <v>46</v>
      </c>
      <c r="D43" s="15" t="s">
        <v>24</v>
      </c>
      <c r="E43" s="16"/>
      <c r="F43" s="16"/>
      <c r="G43" s="17">
        <v>3740000</v>
      </c>
      <c r="H43" s="17"/>
    </row>
    <row r="44" spans="1:8" hidden="1" x14ac:dyDescent="0.25">
      <c r="A44" s="13">
        <v>43901</v>
      </c>
      <c r="B44" s="13" t="s">
        <v>280</v>
      </c>
      <c r="C44" s="14" t="s">
        <v>46</v>
      </c>
      <c r="D44" s="15" t="s">
        <v>25</v>
      </c>
      <c r="E44" s="16"/>
      <c r="F44" s="16"/>
      <c r="G44" s="14"/>
      <c r="H44" s="17">
        <v>2750000</v>
      </c>
    </row>
    <row r="45" spans="1:8" x14ac:dyDescent="0.25">
      <c r="A45" s="13">
        <v>43901</v>
      </c>
      <c r="B45" s="13" t="s">
        <v>311</v>
      </c>
      <c r="C45" s="14" t="s">
        <v>52</v>
      </c>
      <c r="D45" s="15" t="s">
        <v>26</v>
      </c>
      <c r="E45" s="16"/>
      <c r="F45" s="16"/>
      <c r="G45" s="14"/>
      <c r="H45" s="17">
        <v>9450000</v>
      </c>
    </row>
    <row r="46" spans="1:8" x14ac:dyDescent="0.25">
      <c r="A46" s="13">
        <v>43901</v>
      </c>
      <c r="B46" s="13" t="s">
        <v>256</v>
      </c>
      <c r="C46" s="14" t="s">
        <v>52</v>
      </c>
      <c r="D46" s="15" t="s">
        <v>327</v>
      </c>
      <c r="E46" s="16"/>
      <c r="F46" s="16">
        <v>796500</v>
      </c>
      <c r="G46" s="14"/>
      <c r="H46" s="17"/>
    </row>
    <row r="47" spans="1:8" x14ac:dyDescent="0.25">
      <c r="A47" s="13">
        <v>43902</v>
      </c>
      <c r="B47" s="13" t="s">
        <v>257</v>
      </c>
      <c r="C47" s="14" t="s">
        <v>52</v>
      </c>
      <c r="D47" s="15" t="s">
        <v>328</v>
      </c>
      <c r="E47" s="16"/>
      <c r="F47" s="16">
        <v>536900</v>
      </c>
      <c r="G47" s="14"/>
      <c r="H47" s="17"/>
    </row>
    <row r="48" spans="1:8" hidden="1" x14ac:dyDescent="0.25">
      <c r="A48" s="13">
        <v>43902</v>
      </c>
      <c r="B48" s="13" t="s">
        <v>281</v>
      </c>
      <c r="C48" s="14" t="s">
        <v>53</v>
      </c>
      <c r="D48" s="15" t="s">
        <v>27</v>
      </c>
      <c r="E48" s="16"/>
      <c r="F48" s="16"/>
      <c r="G48" s="17">
        <v>9000000</v>
      </c>
      <c r="H48" s="17"/>
    </row>
    <row r="49" spans="1:8" hidden="1" x14ac:dyDescent="0.25">
      <c r="A49" s="13">
        <v>43902</v>
      </c>
      <c r="B49" s="13" t="s">
        <v>303</v>
      </c>
      <c r="C49" s="14" t="s">
        <v>47</v>
      </c>
      <c r="D49" s="15" t="s">
        <v>10</v>
      </c>
      <c r="E49" s="16"/>
      <c r="F49" s="16"/>
      <c r="G49" s="14"/>
      <c r="H49" s="17">
        <v>195000</v>
      </c>
    </row>
    <row r="50" spans="1:8" hidden="1" x14ac:dyDescent="0.25">
      <c r="A50" s="13">
        <v>43902</v>
      </c>
      <c r="B50" s="13" t="s">
        <v>303</v>
      </c>
      <c r="C50" s="14" t="s">
        <v>47</v>
      </c>
      <c r="D50" s="15" t="s">
        <v>10</v>
      </c>
      <c r="E50" s="16"/>
      <c r="F50" s="16"/>
      <c r="G50" s="14"/>
      <c r="H50" s="17">
        <v>487000</v>
      </c>
    </row>
    <row r="51" spans="1:8" hidden="1" x14ac:dyDescent="0.25">
      <c r="A51" s="13">
        <v>43902</v>
      </c>
      <c r="B51" s="13" t="s">
        <v>302</v>
      </c>
      <c r="C51" s="14" t="s">
        <v>48</v>
      </c>
      <c r="D51" s="15" t="s">
        <v>16</v>
      </c>
      <c r="E51" s="16"/>
      <c r="F51" s="16"/>
      <c r="G51" s="14"/>
      <c r="H51" s="17">
        <v>516240</v>
      </c>
    </row>
    <row r="52" spans="1:8" x14ac:dyDescent="0.25">
      <c r="A52" s="13">
        <v>43903</v>
      </c>
      <c r="B52" s="13" t="s">
        <v>258</v>
      </c>
      <c r="C52" s="14" t="s">
        <v>52</v>
      </c>
      <c r="D52" s="15" t="s">
        <v>329</v>
      </c>
      <c r="E52" s="16"/>
      <c r="F52" s="16">
        <v>10089000</v>
      </c>
      <c r="G52" s="14"/>
      <c r="H52" s="17"/>
    </row>
    <row r="53" spans="1:8" hidden="1" x14ac:dyDescent="0.25">
      <c r="A53" s="13">
        <v>43903</v>
      </c>
      <c r="B53" s="13" t="s">
        <v>303</v>
      </c>
      <c r="C53" s="14" t="s">
        <v>47</v>
      </c>
      <c r="D53" s="15" t="s">
        <v>11</v>
      </c>
      <c r="E53" s="16"/>
      <c r="F53" s="16"/>
      <c r="G53" s="14"/>
      <c r="H53" s="17">
        <v>450000</v>
      </c>
    </row>
    <row r="54" spans="1:8" hidden="1" x14ac:dyDescent="0.25">
      <c r="A54" s="13">
        <v>43903</v>
      </c>
      <c r="B54" s="13" t="s">
        <v>303</v>
      </c>
      <c r="C54" s="14" t="s">
        <v>47</v>
      </c>
      <c r="D54" s="15" t="s">
        <v>10</v>
      </c>
      <c r="E54" s="16"/>
      <c r="F54" s="16"/>
      <c r="G54" s="14"/>
      <c r="H54" s="17">
        <v>532000</v>
      </c>
    </row>
    <row r="55" spans="1:8" hidden="1" x14ac:dyDescent="0.25">
      <c r="A55" s="13">
        <v>43903</v>
      </c>
      <c r="B55" s="13" t="s">
        <v>303</v>
      </c>
      <c r="C55" s="14" t="s">
        <v>47</v>
      </c>
      <c r="D55" s="15" t="s">
        <v>10</v>
      </c>
      <c r="E55" s="16"/>
      <c r="F55" s="16"/>
      <c r="G55" s="14"/>
      <c r="H55" s="17">
        <v>150000</v>
      </c>
    </row>
    <row r="56" spans="1:8" hidden="1" x14ac:dyDescent="0.25">
      <c r="A56" s="13">
        <v>43904</v>
      </c>
      <c r="B56" s="13" t="s">
        <v>303</v>
      </c>
      <c r="C56" s="14" t="s">
        <v>47</v>
      </c>
      <c r="D56" s="15" t="s">
        <v>11</v>
      </c>
      <c r="E56" s="16"/>
      <c r="F56" s="16"/>
      <c r="G56" s="14"/>
      <c r="H56" s="17">
        <v>399999.6</v>
      </c>
    </row>
    <row r="57" spans="1:8" hidden="1" x14ac:dyDescent="0.25">
      <c r="A57" s="13">
        <v>43904</v>
      </c>
      <c r="B57" s="13" t="s">
        <v>303</v>
      </c>
      <c r="C57" s="14" t="s">
        <v>47</v>
      </c>
      <c r="D57" s="15" t="s">
        <v>11</v>
      </c>
      <c r="E57" s="16"/>
      <c r="F57" s="16"/>
      <c r="G57" s="14"/>
      <c r="H57" s="17">
        <v>450000.1</v>
      </c>
    </row>
    <row r="58" spans="1:8" hidden="1" x14ac:dyDescent="0.25">
      <c r="A58" s="13">
        <v>43905</v>
      </c>
      <c r="B58" s="13" t="s">
        <v>303</v>
      </c>
      <c r="C58" s="14" t="s">
        <v>47</v>
      </c>
      <c r="D58" s="15" t="s">
        <v>10</v>
      </c>
      <c r="E58" s="16"/>
      <c r="F58" s="16"/>
      <c r="G58" s="14"/>
      <c r="H58" s="17">
        <v>982000</v>
      </c>
    </row>
    <row r="59" spans="1:8" hidden="1" x14ac:dyDescent="0.25">
      <c r="A59" s="13">
        <v>43906</v>
      </c>
      <c r="B59" s="13" t="s">
        <v>303</v>
      </c>
      <c r="C59" s="14" t="s">
        <v>47</v>
      </c>
      <c r="D59" s="15" t="s">
        <v>10</v>
      </c>
      <c r="E59" s="16"/>
      <c r="F59" s="16"/>
      <c r="G59" s="14"/>
      <c r="H59" s="17">
        <v>196000</v>
      </c>
    </row>
    <row r="60" spans="1:8" hidden="1" x14ac:dyDescent="0.25">
      <c r="A60" s="13">
        <v>43906</v>
      </c>
      <c r="B60" s="13" t="s">
        <v>303</v>
      </c>
      <c r="C60" s="14" t="s">
        <v>47</v>
      </c>
      <c r="D60" s="15" t="s">
        <v>10</v>
      </c>
      <c r="E60" s="16"/>
      <c r="F60" s="16"/>
      <c r="G60" s="14"/>
      <c r="H60" s="17">
        <v>28000</v>
      </c>
    </row>
    <row r="61" spans="1:8" hidden="1" x14ac:dyDescent="0.25">
      <c r="A61" s="13">
        <v>43906</v>
      </c>
      <c r="B61" s="13" t="s">
        <v>303</v>
      </c>
      <c r="C61" s="14" t="s">
        <v>47</v>
      </c>
      <c r="D61" s="15" t="s">
        <v>11</v>
      </c>
      <c r="E61" s="16"/>
      <c r="F61" s="16"/>
      <c r="G61" s="14"/>
      <c r="H61" s="17">
        <v>480000</v>
      </c>
    </row>
    <row r="62" spans="1:8" hidden="1" x14ac:dyDescent="0.25">
      <c r="A62" s="13">
        <v>43906</v>
      </c>
      <c r="B62" s="13" t="s">
        <v>303</v>
      </c>
      <c r="C62" s="14" t="s">
        <v>47</v>
      </c>
      <c r="D62" s="15" t="s">
        <v>10</v>
      </c>
      <c r="E62" s="16"/>
      <c r="F62" s="16"/>
      <c r="G62" s="14"/>
      <c r="H62" s="17">
        <v>25000</v>
      </c>
    </row>
    <row r="63" spans="1:8" hidden="1" x14ac:dyDescent="0.25">
      <c r="A63" s="13">
        <v>43906</v>
      </c>
      <c r="B63" s="13" t="s">
        <v>302</v>
      </c>
      <c r="C63" s="14" t="s">
        <v>48</v>
      </c>
      <c r="D63" s="15" t="s">
        <v>29</v>
      </c>
      <c r="E63" s="16"/>
      <c r="F63" s="16"/>
      <c r="G63" s="14"/>
      <c r="H63" s="17">
        <v>245000</v>
      </c>
    </row>
    <row r="64" spans="1:8" hidden="1" x14ac:dyDescent="0.25">
      <c r="A64" s="13">
        <v>43906</v>
      </c>
      <c r="B64" s="13" t="s">
        <v>302</v>
      </c>
      <c r="C64" s="14" t="s">
        <v>48</v>
      </c>
      <c r="D64" s="15" t="s">
        <v>12</v>
      </c>
      <c r="E64" s="16"/>
      <c r="F64" s="16"/>
      <c r="G64" s="14"/>
      <c r="H64" s="17">
        <v>60000</v>
      </c>
    </row>
    <row r="65" spans="1:8" hidden="1" x14ac:dyDescent="0.25">
      <c r="A65" s="13">
        <v>43906</v>
      </c>
      <c r="B65" s="13" t="s">
        <v>302</v>
      </c>
      <c r="C65" s="14" t="s">
        <v>48</v>
      </c>
      <c r="D65" s="15" t="s">
        <v>12</v>
      </c>
      <c r="E65" s="16"/>
      <c r="F65" s="16"/>
      <c r="G65" s="14"/>
      <c r="H65" s="17">
        <v>90000</v>
      </c>
    </row>
    <row r="66" spans="1:8" hidden="1" x14ac:dyDescent="0.25">
      <c r="A66" s="13">
        <v>43906</v>
      </c>
      <c r="B66" s="13" t="s">
        <v>302</v>
      </c>
      <c r="C66" s="14" t="s">
        <v>48</v>
      </c>
      <c r="D66" s="15" t="s">
        <v>12</v>
      </c>
      <c r="E66" s="16"/>
      <c r="F66" s="16"/>
      <c r="G66" s="14"/>
      <c r="H66" s="17">
        <v>75000</v>
      </c>
    </row>
    <row r="67" spans="1:8" hidden="1" x14ac:dyDescent="0.25">
      <c r="A67" s="13">
        <v>43906</v>
      </c>
      <c r="B67" s="13" t="s">
        <v>302</v>
      </c>
      <c r="C67" s="14" t="s">
        <v>48</v>
      </c>
      <c r="D67" s="15" t="s">
        <v>12</v>
      </c>
      <c r="E67" s="16"/>
      <c r="F67" s="16"/>
      <c r="G67" s="14"/>
      <c r="H67" s="17">
        <v>30000</v>
      </c>
    </row>
    <row r="68" spans="1:8" x14ac:dyDescent="0.25">
      <c r="A68" s="13">
        <v>43907</v>
      </c>
      <c r="B68" s="13" t="s">
        <v>259</v>
      </c>
      <c r="C68" s="14" t="s">
        <v>52</v>
      </c>
      <c r="D68" s="15" t="s">
        <v>330</v>
      </c>
      <c r="E68" s="16">
        <v>910000</v>
      </c>
      <c r="F68" s="16"/>
      <c r="G68" s="14"/>
      <c r="H68" s="17"/>
    </row>
    <row r="69" spans="1:8" x14ac:dyDescent="0.25">
      <c r="A69" s="13">
        <v>43908</v>
      </c>
      <c r="B69" s="13" t="s">
        <v>260</v>
      </c>
      <c r="C69" s="14" t="s">
        <v>52</v>
      </c>
      <c r="D69" s="15" t="s">
        <v>30</v>
      </c>
      <c r="E69" s="16"/>
      <c r="F69" s="16">
        <v>7000000</v>
      </c>
      <c r="G69" s="14"/>
      <c r="H69" s="17">
        <v>0</v>
      </c>
    </row>
    <row r="70" spans="1:8" x14ac:dyDescent="0.25">
      <c r="A70" s="13">
        <v>43908</v>
      </c>
      <c r="B70" s="13" t="s">
        <v>261</v>
      </c>
      <c r="C70" s="14" t="s">
        <v>52</v>
      </c>
      <c r="D70" s="15" t="s">
        <v>331</v>
      </c>
      <c r="E70" s="16">
        <v>268450</v>
      </c>
      <c r="F70" s="16"/>
      <c r="G70" s="14"/>
      <c r="H70" s="17"/>
    </row>
    <row r="71" spans="1:8" x14ac:dyDescent="0.25">
      <c r="A71" s="13">
        <v>43908</v>
      </c>
      <c r="B71" s="13" t="s">
        <v>262</v>
      </c>
      <c r="C71" s="14" t="s">
        <v>52</v>
      </c>
      <c r="D71" s="15" t="s">
        <v>332</v>
      </c>
      <c r="E71" s="16">
        <v>3513450</v>
      </c>
      <c r="F71" s="16"/>
      <c r="G71" s="14"/>
      <c r="H71" s="17"/>
    </row>
    <row r="72" spans="1:8" hidden="1" x14ac:dyDescent="0.25">
      <c r="A72" s="13">
        <v>43908</v>
      </c>
      <c r="B72" s="13" t="s">
        <v>282</v>
      </c>
      <c r="C72" s="14" t="s">
        <v>50</v>
      </c>
      <c r="D72" s="15" t="s">
        <v>45</v>
      </c>
      <c r="E72" s="16"/>
      <c r="F72" s="16"/>
      <c r="G72" s="14"/>
      <c r="H72" s="17">
        <v>1000000</v>
      </c>
    </row>
    <row r="73" spans="1:8" hidden="1" x14ac:dyDescent="0.25">
      <c r="A73" s="13">
        <v>43909</v>
      </c>
      <c r="B73" s="13" t="s">
        <v>283</v>
      </c>
      <c r="C73" s="14" t="s">
        <v>46</v>
      </c>
      <c r="D73" s="15" t="s">
        <v>31</v>
      </c>
      <c r="E73" s="16"/>
      <c r="F73" s="16"/>
      <c r="G73" s="14"/>
      <c r="H73" s="17">
        <v>3740000</v>
      </c>
    </row>
    <row r="74" spans="1:8" hidden="1" x14ac:dyDescent="0.25">
      <c r="A74" s="13">
        <v>43910</v>
      </c>
      <c r="B74" s="13" t="s">
        <v>284</v>
      </c>
      <c r="C74" s="14" t="s">
        <v>50</v>
      </c>
      <c r="D74" s="15" t="s">
        <v>32</v>
      </c>
      <c r="E74" s="16"/>
      <c r="F74" s="16"/>
      <c r="G74" s="14"/>
      <c r="H74" s="17">
        <v>3600000</v>
      </c>
    </row>
    <row r="75" spans="1:8" x14ac:dyDescent="0.25">
      <c r="A75" s="13">
        <v>43910</v>
      </c>
      <c r="B75" s="13" t="s">
        <v>263</v>
      </c>
      <c r="C75" s="14" t="s">
        <v>52</v>
      </c>
      <c r="D75" s="15" t="s">
        <v>33</v>
      </c>
      <c r="E75" s="16"/>
      <c r="F75" s="16">
        <v>2000000</v>
      </c>
      <c r="G75" s="14"/>
      <c r="H75" s="17"/>
    </row>
    <row r="76" spans="1:8" hidden="1" x14ac:dyDescent="0.25">
      <c r="A76" s="13">
        <v>43910</v>
      </c>
      <c r="B76" s="13" t="s">
        <v>302</v>
      </c>
      <c r="C76" s="14" t="s">
        <v>48</v>
      </c>
      <c r="D76" s="15" t="s">
        <v>34</v>
      </c>
      <c r="E76" s="16"/>
      <c r="F76" s="16"/>
      <c r="G76" s="14"/>
      <c r="H76" s="17">
        <v>1014600</v>
      </c>
    </row>
    <row r="77" spans="1:8" hidden="1" x14ac:dyDescent="0.25">
      <c r="A77" s="13">
        <v>43911</v>
      </c>
      <c r="B77" s="13" t="s">
        <v>285</v>
      </c>
      <c r="C77" s="14" t="s">
        <v>46</v>
      </c>
      <c r="D77" s="15" t="s">
        <v>35</v>
      </c>
      <c r="E77" s="16"/>
      <c r="F77" s="16"/>
      <c r="G77" s="14"/>
      <c r="H77" s="17">
        <v>610000</v>
      </c>
    </row>
    <row r="78" spans="1:8" x14ac:dyDescent="0.25">
      <c r="A78" s="13">
        <v>43912</v>
      </c>
      <c r="B78" s="13" t="s">
        <v>264</v>
      </c>
      <c r="C78" s="14" t="s">
        <v>52</v>
      </c>
      <c r="D78" s="15" t="s">
        <v>333</v>
      </c>
      <c r="E78" s="16"/>
      <c r="F78" s="16">
        <v>3274500</v>
      </c>
      <c r="G78" s="14"/>
      <c r="H78" s="17"/>
    </row>
    <row r="79" spans="1:8" hidden="1" x14ac:dyDescent="0.25">
      <c r="A79" s="13">
        <v>43913</v>
      </c>
      <c r="B79" s="13" t="s">
        <v>286</v>
      </c>
      <c r="C79" s="14" t="s">
        <v>46</v>
      </c>
      <c r="D79" s="15" t="s">
        <v>42</v>
      </c>
      <c r="E79" s="16"/>
      <c r="F79" s="16"/>
      <c r="G79" s="14"/>
      <c r="H79" s="17">
        <v>500000</v>
      </c>
    </row>
    <row r="80" spans="1:8" x14ac:dyDescent="0.25">
      <c r="A80" s="13">
        <v>43913</v>
      </c>
      <c r="B80" s="13" t="s">
        <v>265</v>
      </c>
      <c r="C80" s="14" t="s">
        <v>52</v>
      </c>
      <c r="D80" s="15" t="s">
        <v>334</v>
      </c>
      <c r="E80" s="16">
        <v>858450</v>
      </c>
      <c r="F80" s="16"/>
      <c r="G80" s="14"/>
      <c r="H80" s="17"/>
    </row>
    <row r="81" spans="1:8" x14ac:dyDescent="0.25">
      <c r="A81" s="13">
        <v>43913</v>
      </c>
      <c r="B81" s="13" t="s">
        <v>266</v>
      </c>
      <c r="C81" s="14" t="s">
        <v>52</v>
      </c>
      <c r="D81" s="15" t="s">
        <v>335</v>
      </c>
      <c r="E81" s="16">
        <v>4855700</v>
      </c>
      <c r="F81" s="16"/>
      <c r="G81" s="14"/>
      <c r="H81" s="17"/>
    </row>
    <row r="82" spans="1:8" hidden="1" x14ac:dyDescent="0.25">
      <c r="A82" s="13">
        <v>43915</v>
      </c>
      <c r="B82" s="13" t="s">
        <v>287</v>
      </c>
      <c r="C82" s="14" t="s">
        <v>50</v>
      </c>
      <c r="D82" s="15" t="s">
        <v>43</v>
      </c>
      <c r="E82" s="16"/>
      <c r="F82" s="16"/>
      <c r="G82" s="14"/>
      <c r="H82" s="17">
        <v>1153000</v>
      </c>
    </row>
    <row r="83" spans="1:8" hidden="1" x14ac:dyDescent="0.25">
      <c r="A83" s="13">
        <v>43915</v>
      </c>
      <c r="B83" s="13" t="s">
        <v>288</v>
      </c>
      <c r="C83" s="14" t="s">
        <v>49</v>
      </c>
      <c r="D83" s="15" t="s">
        <v>44</v>
      </c>
      <c r="E83" s="16"/>
      <c r="F83" s="16"/>
      <c r="G83" s="14"/>
      <c r="H83" s="17">
        <v>2601111</v>
      </c>
    </row>
    <row r="84" spans="1:8" hidden="1" x14ac:dyDescent="0.25">
      <c r="A84" s="13">
        <v>43889</v>
      </c>
      <c r="B84" s="13" t="s">
        <v>302</v>
      </c>
      <c r="C84" s="14" t="s">
        <v>48</v>
      </c>
      <c r="D84" s="15" t="s">
        <v>18</v>
      </c>
      <c r="E84" s="16"/>
      <c r="F84" s="16"/>
      <c r="G84" s="14"/>
      <c r="H84" s="17">
        <v>814000</v>
      </c>
    </row>
    <row r="85" spans="1:8" x14ac:dyDescent="0.25">
      <c r="A85" s="13">
        <v>43914</v>
      </c>
      <c r="B85" s="13" t="s">
        <v>267</v>
      </c>
      <c r="C85" s="14" t="s">
        <v>52</v>
      </c>
      <c r="D85" s="15" t="s">
        <v>336</v>
      </c>
      <c r="E85" s="16"/>
      <c r="F85" s="16">
        <v>16602600</v>
      </c>
      <c r="G85" s="14"/>
      <c r="H85" s="17"/>
    </row>
    <row r="86" spans="1:8" x14ac:dyDescent="0.25">
      <c r="A86" s="13">
        <v>43914</v>
      </c>
      <c r="B86" s="13" t="s">
        <v>312</v>
      </c>
      <c r="C86" s="14" t="s">
        <v>52</v>
      </c>
      <c r="D86" s="15" t="s">
        <v>238</v>
      </c>
      <c r="E86" s="16"/>
      <c r="F86" s="16"/>
      <c r="G86" s="14"/>
      <c r="H86" s="17">
        <f>100*1650000</f>
        <v>165000000</v>
      </c>
    </row>
    <row r="87" spans="1:8" x14ac:dyDescent="0.25">
      <c r="A87" s="13">
        <v>43914</v>
      </c>
      <c r="B87" s="13" t="s">
        <v>269</v>
      </c>
      <c r="C87" s="14" t="s">
        <v>52</v>
      </c>
      <c r="D87" s="15" t="s">
        <v>337</v>
      </c>
      <c r="E87" s="16">
        <v>1622500</v>
      </c>
      <c r="F87" s="16"/>
      <c r="G87" s="14"/>
      <c r="H87" s="17"/>
    </row>
    <row r="88" spans="1:8" hidden="1" x14ac:dyDescent="0.25">
      <c r="A88" s="13">
        <v>43914</v>
      </c>
      <c r="B88" s="13" t="s">
        <v>289</v>
      </c>
      <c r="C88" s="14" t="s">
        <v>51</v>
      </c>
      <c r="D88" s="15" t="s">
        <v>250</v>
      </c>
      <c r="E88" s="16"/>
      <c r="F88" s="16"/>
      <c r="G88" s="14"/>
      <c r="H88" s="17">
        <v>250000</v>
      </c>
    </row>
    <row r="89" spans="1:8" hidden="1" x14ac:dyDescent="0.25">
      <c r="A89" s="13">
        <v>43917</v>
      </c>
      <c r="B89" s="13" t="s">
        <v>290</v>
      </c>
      <c r="C89" s="14" t="s">
        <v>46</v>
      </c>
      <c r="D89" s="15" t="s">
        <v>77</v>
      </c>
      <c r="E89" s="16"/>
      <c r="F89" s="16"/>
      <c r="G89" s="14"/>
      <c r="H89" s="17">
        <v>15800000</v>
      </c>
    </row>
    <row r="90" spans="1:8" hidden="1" x14ac:dyDescent="0.25">
      <c r="A90" s="13">
        <v>43917</v>
      </c>
      <c r="B90" s="13" t="s">
        <v>291</v>
      </c>
      <c r="C90" s="14" t="s">
        <v>50</v>
      </c>
      <c r="D90" s="15" t="s">
        <v>78</v>
      </c>
      <c r="E90" s="16"/>
      <c r="F90" s="16"/>
      <c r="G90" s="14"/>
      <c r="H90" s="17">
        <v>500000</v>
      </c>
    </row>
    <row r="91" spans="1:8" x14ac:dyDescent="0.25">
      <c r="A91" s="13">
        <v>43917</v>
      </c>
      <c r="B91" s="13" t="s">
        <v>270</v>
      </c>
      <c r="C91" s="14" t="s">
        <v>52</v>
      </c>
      <c r="D91" s="15" t="s">
        <v>338</v>
      </c>
      <c r="E91" s="16"/>
      <c r="F91" s="16">
        <v>536900</v>
      </c>
      <c r="G91" s="14"/>
      <c r="H91" s="17"/>
    </row>
    <row r="92" spans="1:8" hidden="1" x14ac:dyDescent="0.25">
      <c r="A92" s="13">
        <v>43917</v>
      </c>
      <c r="B92" s="13" t="s">
        <v>292</v>
      </c>
      <c r="C92" s="14" t="s">
        <v>49</v>
      </c>
      <c r="D92" s="15" t="s">
        <v>198</v>
      </c>
      <c r="E92" s="16"/>
      <c r="F92" s="16"/>
      <c r="G92" s="14"/>
      <c r="H92" s="17">
        <v>4423007</v>
      </c>
    </row>
    <row r="93" spans="1:8" hidden="1" x14ac:dyDescent="0.25">
      <c r="A93" s="13">
        <v>43918</v>
      </c>
      <c r="B93" s="13" t="s">
        <v>293</v>
      </c>
      <c r="C93" s="14" t="s">
        <v>46</v>
      </c>
      <c r="D93" s="15" t="s">
        <v>80</v>
      </c>
      <c r="E93" s="16"/>
      <c r="F93" s="16"/>
      <c r="G93" s="14"/>
      <c r="H93" s="17">
        <v>4200000</v>
      </c>
    </row>
    <row r="94" spans="1:8" hidden="1" x14ac:dyDescent="0.25">
      <c r="A94" s="13">
        <v>43918</v>
      </c>
      <c r="B94" s="13" t="s">
        <v>294</v>
      </c>
      <c r="C94" s="14" t="s">
        <v>50</v>
      </c>
      <c r="D94" s="15" t="s">
        <v>201</v>
      </c>
      <c r="E94" s="16"/>
      <c r="F94" s="16"/>
      <c r="G94" s="14"/>
      <c r="H94" s="17">
        <v>130000</v>
      </c>
    </row>
    <row r="95" spans="1:8" hidden="1" x14ac:dyDescent="0.25">
      <c r="A95" s="13">
        <v>43919</v>
      </c>
      <c r="B95" s="13" t="s">
        <v>295</v>
      </c>
      <c r="C95" s="14" t="s">
        <v>46</v>
      </c>
      <c r="D95" s="15" t="s">
        <v>199</v>
      </c>
      <c r="E95" s="16"/>
      <c r="F95" s="16"/>
      <c r="G95" s="14"/>
      <c r="H95" s="17">
        <v>100000</v>
      </c>
    </row>
    <row r="96" spans="1:8" hidden="1" x14ac:dyDescent="0.25">
      <c r="A96" s="13">
        <v>43920</v>
      </c>
      <c r="B96" s="13" t="s">
        <v>296</v>
      </c>
      <c r="C96" s="14" t="s">
        <v>46</v>
      </c>
      <c r="D96" s="15" t="s">
        <v>200</v>
      </c>
      <c r="E96" s="16"/>
      <c r="F96" s="16"/>
      <c r="G96" s="14"/>
      <c r="H96" s="17">
        <v>700000</v>
      </c>
    </row>
    <row r="97" spans="1:10" x14ac:dyDescent="0.25">
      <c r="A97" s="13">
        <v>43921</v>
      </c>
      <c r="B97" s="13" t="s">
        <v>271</v>
      </c>
      <c r="C97" s="14" t="s">
        <v>52</v>
      </c>
      <c r="D97" s="15" t="s">
        <v>339</v>
      </c>
      <c r="E97" s="16">
        <v>536900</v>
      </c>
      <c r="F97" s="16"/>
      <c r="G97" s="14"/>
      <c r="H97" s="17"/>
    </row>
    <row r="98" spans="1:10" x14ac:dyDescent="0.25">
      <c r="A98" s="13">
        <v>43921</v>
      </c>
      <c r="B98" s="13" t="s">
        <v>306</v>
      </c>
      <c r="C98" s="14" t="s">
        <v>52</v>
      </c>
      <c r="D98" s="15" t="s">
        <v>307</v>
      </c>
      <c r="E98" s="16">
        <v>1738000</v>
      </c>
      <c r="F98" s="16"/>
      <c r="G98" s="14"/>
      <c r="H98" s="17"/>
    </row>
    <row r="99" spans="1:10" hidden="1" x14ac:dyDescent="0.25">
      <c r="A99" s="13">
        <v>43921</v>
      </c>
      <c r="B99" s="13" t="s">
        <v>302</v>
      </c>
      <c r="C99" s="14" t="s">
        <v>48</v>
      </c>
      <c r="D99" s="15" t="s">
        <v>12</v>
      </c>
      <c r="E99" s="16"/>
      <c r="F99" s="16"/>
      <c r="G99" s="14"/>
      <c r="H99" s="17">
        <v>10000</v>
      </c>
    </row>
    <row r="100" spans="1:10" hidden="1" x14ac:dyDescent="0.25">
      <c r="A100" s="13">
        <v>43921</v>
      </c>
      <c r="B100" s="13" t="s">
        <v>302</v>
      </c>
      <c r="C100" s="14" t="s">
        <v>48</v>
      </c>
      <c r="D100" s="15" t="s">
        <v>12</v>
      </c>
      <c r="E100" s="16"/>
      <c r="F100" s="16"/>
      <c r="G100" s="14"/>
      <c r="H100" s="17">
        <v>25000</v>
      </c>
    </row>
    <row r="101" spans="1:10" hidden="1" x14ac:dyDescent="0.25">
      <c r="A101" s="13">
        <v>43921</v>
      </c>
      <c r="B101" s="13" t="s">
        <v>302</v>
      </c>
      <c r="C101" s="14" t="s">
        <v>48</v>
      </c>
      <c r="D101" s="15" t="s">
        <v>12</v>
      </c>
      <c r="E101" s="16"/>
      <c r="F101" s="16"/>
      <c r="G101" s="14"/>
      <c r="H101" s="17">
        <v>45000</v>
      </c>
    </row>
    <row r="102" spans="1:10" hidden="1" x14ac:dyDescent="0.25">
      <c r="A102" s="13">
        <v>43921</v>
      </c>
      <c r="B102" s="13" t="s">
        <v>302</v>
      </c>
      <c r="C102" s="14" t="s">
        <v>48</v>
      </c>
      <c r="D102" s="15" t="s">
        <v>36</v>
      </c>
      <c r="E102" s="16"/>
      <c r="F102" s="16"/>
      <c r="G102" s="14"/>
      <c r="H102" s="17">
        <v>1500000</v>
      </c>
    </row>
    <row r="103" spans="1:10" hidden="1" x14ac:dyDescent="0.25">
      <c r="A103" s="13">
        <v>43921</v>
      </c>
      <c r="B103" s="13" t="s">
        <v>302</v>
      </c>
      <c r="C103" s="14" t="s">
        <v>48</v>
      </c>
      <c r="D103" s="15" t="s">
        <v>36</v>
      </c>
      <c r="E103" s="16"/>
      <c r="F103" s="16"/>
      <c r="G103" s="14"/>
      <c r="H103" s="17">
        <v>1500000</v>
      </c>
    </row>
    <row r="104" spans="1:10" hidden="1" x14ac:dyDescent="0.25">
      <c r="A104" s="13">
        <v>43921</v>
      </c>
      <c r="B104" s="13" t="s">
        <v>298</v>
      </c>
      <c r="C104" s="14" t="s">
        <v>46</v>
      </c>
      <c r="D104" s="15" t="s">
        <v>37</v>
      </c>
      <c r="E104" s="16"/>
      <c r="F104" s="16"/>
      <c r="G104" s="14"/>
      <c r="H104" s="17">
        <v>460000</v>
      </c>
    </row>
    <row r="105" spans="1:10" hidden="1" x14ac:dyDescent="0.25">
      <c r="A105" s="13">
        <v>43921</v>
      </c>
      <c r="B105" s="13" t="s">
        <v>299</v>
      </c>
      <c r="C105" s="14" t="s">
        <v>46</v>
      </c>
      <c r="D105" s="15" t="s">
        <v>38</v>
      </c>
      <c r="E105" s="16"/>
      <c r="F105" s="16"/>
      <c r="G105" s="14"/>
      <c r="H105" s="17">
        <v>210000</v>
      </c>
    </row>
    <row r="106" spans="1:10" hidden="1" x14ac:dyDescent="0.25">
      <c r="A106" s="13">
        <v>43921</v>
      </c>
      <c r="B106" s="13" t="s">
        <v>303</v>
      </c>
      <c r="C106" s="14" t="s">
        <v>47</v>
      </c>
      <c r="D106" s="15" t="s">
        <v>10</v>
      </c>
      <c r="E106" s="16"/>
      <c r="F106" s="16"/>
      <c r="G106" s="14"/>
      <c r="H106" s="17">
        <v>130000</v>
      </c>
    </row>
    <row r="107" spans="1:10" hidden="1" x14ac:dyDescent="0.25">
      <c r="A107" s="13">
        <v>43921</v>
      </c>
      <c r="B107" s="13" t="s">
        <v>300</v>
      </c>
      <c r="C107" s="14" t="s">
        <v>46</v>
      </c>
      <c r="D107" s="15" t="s">
        <v>39</v>
      </c>
      <c r="E107" s="16"/>
      <c r="F107" s="16"/>
      <c r="G107" s="14"/>
      <c r="H107" s="17">
        <v>3000000</v>
      </c>
    </row>
    <row r="108" spans="1:10" hidden="1" x14ac:dyDescent="0.25">
      <c r="A108" s="20">
        <v>43921</v>
      </c>
      <c r="B108" s="20" t="s">
        <v>301</v>
      </c>
      <c r="C108" s="21" t="s">
        <v>53</v>
      </c>
      <c r="D108" s="22" t="s">
        <v>40</v>
      </c>
      <c r="E108" s="16"/>
      <c r="F108" s="23"/>
      <c r="G108" s="21"/>
      <c r="H108" s="24">
        <v>4248000</v>
      </c>
      <c r="J108" s="79"/>
    </row>
    <row r="109" spans="1:10" s="26" customFormat="1" ht="14.25" hidden="1" x14ac:dyDescent="0.2">
      <c r="A109" s="389" t="s">
        <v>41</v>
      </c>
      <c r="B109" s="390"/>
      <c r="C109" s="390"/>
      <c r="D109" s="391"/>
      <c r="E109" s="25">
        <f>SUM(E7:E108)</f>
        <v>14303450</v>
      </c>
      <c r="F109" s="25">
        <f t="shared" ref="F109:H109" si="0">SUM(F7:F108)</f>
        <v>64610450</v>
      </c>
      <c r="G109" s="25">
        <f t="shared" si="0"/>
        <v>25995600</v>
      </c>
      <c r="H109" s="25">
        <f t="shared" si="0"/>
        <v>286028117.39879</v>
      </c>
      <c r="J109" s="27"/>
    </row>
    <row r="110" spans="1:10" s="1" customFormat="1" ht="25.5" hidden="1" x14ac:dyDescent="0.25">
      <c r="A110" s="392" t="s">
        <v>54</v>
      </c>
      <c r="B110" s="392"/>
      <c r="C110" s="392"/>
      <c r="E110" s="2"/>
      <c r="F110" s="2"/>
      <c r="G110" s="2"/>
      <c r="H110" s="2"/>
    </row>
    <row r="112" spans="1:10" ht="20.25" x14ac:dyDescent="0.3">
      <c r="A112" s="380" t="s">
        <v>12</v>
      </c>
      <c r="B112" s="380"/>
      <c r="C112" s="380"/>
      <c r="D112" s="380"/>
    </row>
    <row r="113" spans="1:8" s="11" customFormat="1" x14ac:dyDescent="0.25">
      <c r="A113" s="381" t="s">
        <v>4</v>
      </c>
      <c r="B113" s="387" t="s">
        <v>249</v>
      </c>
      <c r="C113" s="381" t="s">
        <v>5</v>
      </c>
      <c r="D113" s="383" t="s">
        <v>6</v>
      </c>
      <c r="E113" s="385" t="s">
        <v>7</v>
      </c>
      <c r="F113" s="386"/>
      <c r="G113" s="385" t="s">
        <v>8</v>
      </c>
      <c r="H113" s="386"/>
    </row>
    <row r="114" spans="1:8" s="11" customFormat="1" x14ac:dyDescent="0.25">
      <c r="A114" s="382"/>
      <c r="B114" s="388"/>
      <c r="C114" s="382"/>
      <c r="D114" s="384"/>
      <c r="E114" s="12" t="s">
        <v>236</v>
      </c>
      <c r="F114" s="12" t="s">
        <v>235</v>
      </c>
      <c r="G114" s="12" t="s">
        <v>236</v>
      </c>
      <c r="H114" s="12" t="s">
        <v>235</v>
      </c>
    </row>
    <row r="115" spans="1:8" x14ac:dyDescent="0.25">
      <c r="A115" s="13">
        <v>43886</v>
      </c>
      <c r="B115" s="394" t="s">
        <v>302</v>
      </c>
      <c r="C115" s="14" t="s">
        <v>48</v>
      </c>
      <c r="D115" s="15" t="s">
        <v>12</v>
      </c>
      <c r="E115" s="14"/>
      <c r="F115" s="16"/>
      <c r="G115" s="14"/>
      <c r="H115" s="16">
        <v>60000</v>
      </c>
    </row>
    <row r="116" spans="1:8" x14ac:dyDescent="0.25">
      <c r="A116" s="13">
        <v>43886</v>
      </c>
      <c r="B116" s="395"/>
      <c r="C116" s="14" t="s">
        <v>48</v>
      </c>
      <c r="D116" s="15" t="s">
        <v>12</v>
      </c>
      <c r="E116" s="14"/>
      <c r="F116" s="16"/>
      <c r="G116" s="14"/>
      <c r="H116" s="16">
        <v>40000</v>
      </c>
    </row>
    <row r="117" spans="1:8" x14ac:dyDescent="0.25">
      <c r="A117" s="13">
        <v>43894</v>
      </c>
      <c r="B117" s="395"/>
      <c r="C117" s="14" t="s">
        <v>48</v>
      </c>
      <c r="D117" s="15" t="s">
        <v>12</v>
      </c>
      <c r="E117" s="14"/>
      <c r="F117" s="16"/>
      <c r="G117" s="14"/>
      <c r="H117" s="17">
        <v>40000</v>
      </c>
    </row>
    <row r="118" spans="1:8" x14ac:dyDescent="0.25">
      <c r="A118" s="13">
        <v>43895</v>
      </c>
      <c r="B118" s="395"/>
      <c r="C118" s="14" t="s">
        <v>48</v>
      </c>
      <c r="D118" s="18" t="s">
        <v>16</v>
      </c>
      <c r="E118" s="14"/>
      <c r="F118" s="16"/>
      <c r="G118" s="14"/>
      <c r="H118" s="17">
        <v>1013359.59879</v>
      </c>
    </row>
    <row r="119" spans="1:8" x14ac:dyDescent="0.25">
      <c r="A119" s="13">
        <v>43895</v>
      </c>
      <c r="B119" s="395"/>
      <c r="C119" s="14" t="s">
        <v>48</v>
      </c>
      <c r="D119" s="15" t="s">
        <v>12</v>
      </c>
      <c r="E119" s="14"/>
      <c r="F119" s="16"/>
      <c r="G119" s="14"/>
      <c r="H119" s="17">
        <v>35000</v>
      </c>
    </row>
    <row r="120" spans="1:8" x14ac:dyDescent="0.25">
      <c r="A120" s="13">
        <v>43897</v>
      </c>
      <c r="B120" s="395"/>
      <c r="C120" s="14" t="s">
        <v>48</v>
      </c>
      <c r="D120" s="15" t="s">
        <v>12</v>
      </c>
      <c r="E120" s="14"/>
      <c r="F120" s="16"/>
      <c r="G120" s="14"/>
      <c r="H120" s="17">
        <v>40000</v>
      </c>
    </row>
    <row r="121" spans="1:8" x14ac:dyDescent="0.25">
      <c r="A121" s="13">
        <v>43898</v>
      </c>
      <c r="B121" s="395"/>
      <c r="C121" s="14" t="s">
        <v>48</v>
      </c>
      <c r="D121" s="15" t="s">
        <v>18</v>
      </c>
      <c r="E121" s="14"/>
      <c r="F121" s="16"/>
      <c r="G121" s="14"/>
      <c r="H121" s="17">
        <v>950000</v>
      </c>
    </row>
    <row r="122" spans="1:8" x14ac:dyDescent="0.25">
      <c r="A122" s="13">
        <v>43898</v>
      </c>
      <c r="B122" s="395"/>
      <c r="C122" s="14" t="s">
        <v>48</v>
      </c>
      <c r="D122" s="15" t="s">
        <v>12</v>
      </c>
      <c r="E122" s="14"/>
      <c r="F122" s="16"/>
      <c r="G122" s="14"/>
      <c r="H122" s="17">
        <v>35000</v>
      </c>
    </row>
    <row r="123" spans="1:8" x14ac:dyDescent="0.25">
      <c r="A123" s="13">
        <v>43898</v>
      </c>
      <c r="B123" s="395"/>
      <c r="C123" s="14" t="s">
        <v>48</v>
      </c>
      <c r="D123" s="15" t="s">
        <v>12</v>
      </c>
      <c r="E123" s="14"/>
      <c r="F123" s="16"/>
      <c r="G123" s="14"/>
      <c r="H123" s="17">
        <v>65000</v>
      </c>
    </row>
    <row r="124" spans="1:8" x14ac:dyDescent="0.25">
      <c r="A124" s="13">
        <v>43898</v>
      </c>
      <c r="B124" s="395"/>
      <c r="C124" s="14" t="s">
        <v>48</v>
      </c>
      <c r="D124" s="15" t="s">
        <v>12</v>
      </c>
      <c r="E124" s="14"/>
      <c r="F124" s="16"/>
      <c r="G124" s="14"/>
      <c r="H124" s="17">
        <v>40000</v>
      </c>
    </row>
    <row r="125" spans="1:8" x14ac:dyDescent="0.25">
      <c r="A125" s="13">
        <v>43901</v>
      </c>
      <c r="B125" s="395"/>
      <c r="C125" s="14" t="s">
        <v>48</v>
      </c>
      <c r="D125" s="15" t="s">
        <v>12</v>
      </c>
      <c r="E125" s="14"/>
      <c r="F125" s="16"/>
      <c r="G125" s="14"/>
      <c r="H125" s="17">
        <v>15000</v>
      </c>
    </row>
    <row r="126" spans="1:8" x14ac:dyDescent="0.25">
      <c r="A126" s="13">
        <v>43902</v>
      </c>
      <c r="B126" s="395"/>
      <c r="C126" s="14" t="s">
        <v>48</v>
      </c>
      <c r="D126" s="15" t="s">
        <v>16</v>
      </c>
      <c r="E126" s="14"/>
      <c r="F126" s="16"/>
      <c r="G126" s="14"/>
      <c r="H126" s="17">
        <v>516240</v>
      </c>
    </row>
    <row r="127" spans="1:8" x14ac:dyDescent="0.25">
      <c r="A127" s="13">
        <v>43906</v>
      </c>
      <c r="B127" s="395"/>
      <c r="C127" s="14" t="s">
        <v>48</v>
      </c>
      <c r="D127" s="15" t="s">
        <v>29</v>
      </c>
      <c r="E127" s="14"/>
      <c r="F127" s="16"/>
      <c r="G127" s="14"/>
      <c r="H127" s="17">
        <v>245000</v>
      </c>
    </row>
    <row r="128" spans="1:8" x14ac:dyDescent="0.25">
      <c r="A128" s="13">
        <v>43906</v>
      </c>
      <c r="B128" s="395"/>
      <c r="C128" s="14" t="s">
        <v>48</v>
      </c>
      <c r="D128" s="15" t="s">
        <v>12</v>
      </c>
      <c r="E128" s="14"/>
      <c r="F128" s="16"/>
      <c r="G128" s="14"/>
      <c r="H128" s="17">
        <v>60000</v>
      </c>
    </row>
    <row r="129" spans="1:8" x14ac:dyDescent="0.25">
      <c r="A129" s="13">
        <v>43906</v>
      </c>
      <c r="B129" s="395"/>
      <c r="C129" s="14" t="s">
        <v>48</v>
      </c>
      <c r="D129" s="15" t="s">
        <v>12</v>
      </c>
      <c r="E129" s="14"/>
      <c r="F129" s="16"/>
      <c r="G129" s="14"/>
      <c r="H129" s="17">
        <v>90000</v>
      </c>
    </row>
    <row r="130" spans="1:8" x14ac:dyDescent="0.25">
      <c r="A130" s="13">
        <v>43906</v>
      </c>
      <c r="B130" s="395"/>
      <c r="C130" s="14" t="s">
        <v>48</v>
      </c>
      <c r="D130" s="15" t="s">
        <v>12</v>
      </c>
      <c r="E130" s="14"/>
      <c r="F130" s="16"/>
      <c r="G130" s="14"/>
      <c r="H130" s="17">
        <v>75000</v>
      </c>
    </row>
    <row r="131" spans="1:8" x14ac:dyDescent="0.25">
      <c r="A131" s="13">
        <v>43906</v>
      </c>
      <c r="B131" s="395"/>
      <c r="C131" s="14" t="s">
        <v>48</v>
      </c>
      <c r="D131" s="15" t="s">
        <v>12</v>
      </c>
      <c r="E131" s="14"/>
      <c r="F131" s="16"/>
      <c r="G131" s="14"/>
      <c r="H131" s="17">
        <v>30000</v>
      </c>
    </row>
    <row r="132" spans="1:8" x14ac:dyDescent="0.25">
      <c r="A132" s="13">
        <v>43910</v>
      </c>
      <c r="B132" s="395"/>
      <c r="C132" s="14" t="s">
        <v>48</v>
      </c>
      <c r="D132" s="15" t="s">
        <v>34</v>
      </c>
      <c r="E132" s="14"/>
      <c r="F132" s="16"/>
      <c r="G132" s="14"/>
      <c r="H132" s="17">
        <v>1014600</v>
      </c>
    </row>
    <row r="133" spans="1:8" x14ac:dyDescent="0.25">
      <c r="A133" s="13">
        <v>43889</v>
      </c>
      <c r="B133" s="395"/>
      <c r="C133" s="14" t="s">
        <v>48</v>
      </c>
      <c r="D133" s="15" t="s">
        <v>18</v>
      </c>
      <c r="E133" s="14"/>
      <c r="F133" s="16"/>
      <c r="G133" s="14"/>
      <c r="H133" s="17">
        <v>814000</v>
      </c>
    </row>
    <row r="134" spans="1:8" x14ac:dyDescent="0.25">
      <c r="A134" s="13">
        <v>43921</v>
      </c>
      <c r="B134" s="395"/>
      <c r="C134" s="14" t="s">
        <v>48</v>
      </c>
      <c r="D134" s="15" t="s">
        <v>12</v>
      </c>
      <c r="E134" s="14"/>
      <c r="F134" s="16"/>
      <c r="G134" s="14"/>
      <c r="H134" s="17">
        <v>10000</v>
      </c>
    </row>
    <row r="135" spans="1:8" x14ac:dyDescent="0.25">
      <c r="A135" s="13">
        <v>43921</v>
      </c>
      <c r="B135" s="395"/>
      <c r="C135" s="14" t="s">
        <v>48</v>
      </c>
      <c r="D135" s="15" t="s">
        <v>12</v>
      </c>
      <c r="E135" s="14"/>
      <c r="F135" s="16"/>
      <c r="G135" s="14"/>
      <c r="H135" s="17">
        <v>25000</v>
      </c>
    </row>
    <row r="136" spans="1:8" x14ac:dyDescent="0.25">
      <c r="A136" s="13">
        <v>43921</v>
      </c>
      <c r="B136" s="395"/>
      <c r="C136" s="14" t="s">
        <v>48</v>
      </c>
      <c r="D136" s="15" t="s">
        <v>12</v>
      </c>
      <c r="E136" s="14"/>
      <c r="F136" s="16"/>
      <c r="G136" s="14"/>
      <c r="H136" s="17">
        <v>45000</v>
      </c>
    </row>
    <row r="137" spans="1:8" x14ac:dyDescent="0.25">
      <c r="A137" s="13">
        <v>43921</v>
      </c>
      <c r="B137" s="395"/>
      <c r="C137" s="14" t="s">
        <v>48</v>
      </c>
      <c r="D137" s="15" t="s">
        <v>36</v>
      </c>
      <c r="E137" s="14"/>
      <c r="F137" s="16"/>
      <c r="G137" s="14"/>
      <c r="H137" s="17">
        <v>1500000</v>
      </c>
    </row>
    <row r="138" spans="1:8" x14ac:dyDescent="0.25">
      <c r="A138" s="28">
        <v>43921</v>
      </c>
      <c r="B138" s="396"/>
      <c r="C138" s="29" t="s">
        <v>48</v>
      </c>
      <c r="D138" s="30" t="s">
        <v>36</v>
      </c>
      <c r="E138" s="29"/>
      <c r="F138" s="31"/>
      <c r="G138" s="29"/>
      <c r="H138" s="32">
        <v>1500000</v>
      </c>
    </row>
    <row r="139" spans="1:8" x14ac:dyDescent="0.25">
      <c r="A139" s="34"/>
      <c r="B139" s="34"/>
      <c r="C139" s="34"/>
      <c r="D139" s="34"/>
      <c r="E139" s="34"/>
      <c r="F139" s="34"/>
      <c r="G139" s="34"/>
      <c r="H139" s="39">
        <f>SUM(H115:H138)</f>
        <v>8258199.5987900002</v>
      </c>
    </row>
    <row r="140" spans="1:8" ht="66" customHeight="1" x14ac:dyDescent="0.25"/>
    <row r="141" spans="1:8" ht="20.25" x14ac:dyDescent="0.3">
      <c r="A141" s="380" t="s">
        <v>52</v>
      </c>
      <c r="B141" s="380"/>
      <c r="C141" s="380"/>
      <c r="D141" s="380"/>
    </row>
    <row r="142" spans="1:8" s="11" customFormat="1" x14ac:dyDescent="0.25">
      <c r="A142" s="381" t="s">
        <v>4</v>
      </c>
      <c r="B142" s="387" t="s">
        <v>249</v>
      </c>
      <c r="C142" s="381" t="s">
        <v>5</v>
      </c>
      <c r="D142" s="383" t="s">
        <v>6</v>
      </c>
      <c r="E142" s="385" t="s">
        <v>7</v>
      </c>
      <c r="F142" s="386"/>
      <c r="G142" s="385" t="s">
        <v>8</v>
      </c>
      <c r="H142" s="386"/>
    </row>
    <row r="143" spans="1:8" s="11" customFormat="1" x14ac:dyDescent="0.25">
      <c r="A143" s="382"/>
      <c r="B143" s="388"/>
      <c r="C143" s="382"/>
      <c r="D143" s="384"/>
      <c r="E143" s="12" t="s">
        <v>236</v>
      </c>
      <c r="F143" s="12" t="s">
        <v>235</v>
      </c>
      <c r="G143" s="12" t="s">
        <v>236</v>
      </c>
      <c r="H143" s="12" t="s">
        <v>235</v>
      </c>
    </row>
    <row r="144" spans="1:8" x14ac:dyDescent="0.25">
      <c r="A144" s="13">
        <v>43891</v>
      </c>
      <c r="B144" s="13" t="s">
        <v>252</v>
      </c>
      <c r="C144" s="14" t="s">
        <v>52</v>
      </c>
      <c r="D144" s="15" t="s">
        <v>242</v>
      </c>
      <c r="E144" s="16"/>
      <c r="F144" s="16">
        <v>11283750</v>
      </c>
      <c r="G144" s="14"/>
      <c r="H144" s="16"/>
    </row>
    <row r="145" spans="1:8" x14ac:dyDescent="0.25">
      <c r="A145" s="13">
        <v>43899</v>
      </c>
      <c r="B145" s="13" t="s">
        <v>253</v>
      </c>
      <c r="C145" s="14" t="s">
        <v>52</v>
      </c>
      <c r="D145" s="15" t="s">
        <v>241</v>
      </c>
      <c r="E145" s="16"/>
      <c r="F145" s="16">
        <v>2826100</v>
      </c>
      <c r="G145" s="14"/>
      <c r="H145" s="17"/>
    </row>
    <row r="146" spans="1:8" x14ac:dyDescent="0.25">
      <c r="A146" s="13">
        <v>43900</v>
      </c>
      <c r="B146" s="13" t="s">
        <v>254</v>
      </c>
      <c r="C146" s="14" t="s">
        <v>52</v>
      </c>
      <c r="D146" s="15" t="s">
        <v>28</v>
      </c>
      <c r="E146" s="16"/>
      <c r="F146" s="16">
        <v>9664200</v>
      </c>
      <c r="G146" s="14"/>
      <c r="H146" s="17"/>
    </row>
    <row r="147" spans="1:8" x14ac:dyDescent="0.25">
      <c r="A147" s="13">
        <v>43900</v>
      </c>
      <c r="B147" s="13" t="s">
        <v>314</v>
      </c>
      <c r="C147" s="14" t="s">
        <v>52</v>
      </c>
      <c r="D147" s="19" t="s">
        <v>315</v>
      </c>
      <c r="E147" s="16"/>
      <c r="F147" s="16"/>
      <c r="G147" s="14"/>
      <c r="H147" s="17">
        <v>208000</v>
      </c>
    </row>
    <row r="148" spans="1:8" x14ac:dyDescent="0.25">
      <c r="A148" s="13">
        <v>43901</v>
      </c>
      <c r="B148" s="13" t="s">
        <v>255</v>
      </c>
      <c r="C148" s="14" t="s">
        <v>52</v>
      </c>
      <c r="D148" s="15" t="s">
        <v>26</v>
      </c>
      <c r="E148" s="16"/>
      <c r="F148" s="16"/>
      <c r="G148" s="14"/>
      <c r="H148" s="17">
        <v>9450000</v>
      </c>
    </row>
    <row r="149" spans="1:8" x14ac:dyDescent="0.25">
      <c r="A149" s="13">
        <v>43901</v>
      </c>
      <c r="B149" s="13" t="s">
        <v>256</v>
      </c>
      <c r="C149" s="14" t="s">
        <v>52</v>
      </c>
      <c r="D149" s="15" t="s">
        <v>243</v>
      </c>
      <c r="E149" s="16"/>
      <c r="F149" s="16">
        <v>796500</v>
      </c>
      <c r="G149" s="14"/>
      <c r="H149" s="17"/>
    </row>
    <row r="150" spans="1:8" x14ac:dyDescent="0.25">
      <c r="A150" s="13">
        <v>43902</v>
      </c>
      <c r="B150" s="13" t="s">
        <v>257</v>
      </c>
      <c r="C150" s="14" t="s">
        <v>52</v>
      </c>
      <c r="D150" s="15" t="s">
        <v>215</v>
      </c>
      <c r="E150" s="16"/>
      <c r="F150" s="16">
        <v>536900</v>
      </c>
      <c r="G150" s="14"/>
      <c r="H150" s="17"/>
    </row>
    <row r="151" spans="1:8" x14ac:dyDescent="0.25">
      <c r="A151" s="13">
        <v>43903</v>
      </c>
      <c r="B151" s="13" t="s">
        <v>258</v>
      </c>
      <c r="C151" s="14" t="s">
        <v>52</v>
      </c>
      <c r="D151" s="15" t="s">
        <v>76</v>
      </c>
      <c r="E151" s="16"/>
      <c r="F151" s="16">
        <v>10089000</v>
      </c>
      <c r="G151" s="14"/>
      <c r="H151" s="17"/>
    </row>
    <row r="152" spans="1:8" x14ac:dyDescent="0.25">
      <c r="A152" s="13">
        <v>43907</v>
      </c>
      <c r="B152" s="13" t="s">
        <v>259</v>
      </c>
      <c r="C152" s="14" t="s">
        <v>52</v>
      </c>
      <c r="D152" s="15" t="s">
        <v>244</v>
      </c>
      <c r="E152" s="16">
        <v>910000</v>
      </c>
      <c r="F152" s="16"/>
      <c r="G152" s="14"/>
      <c r="H152" s="17"/>
    </row>
    <row r="153" spans="1:8" x14ac:dyDescent="0.25">
      <c r="A153" s="13">
        <v>43908</v>
      </c>
      <c r="B153" s="13" t="s">
        <v>260</v>
      </c>
      <c r="C153" s="14" t="s">
        <v>52</v>
      </c>
      <c r="D153" s="15" t="s">
        <v>30</v>
      </c>
      <c r="E153" s="16"/>
      <c r="F153" s="16">
        <v>7000000</v>
      </c>
      <c r="G153" s="14"/>
      <c r="H153" s="17">
        <v>0</v>
      </c>
    </row>
    <row r="154" spans="1:8" x14ac:dyDescent="0.25">
      <c r="A154" s="13">
        <v>43908</v>
      </c>
      <c r="B154" s="13" t="s">
        <v>261</v>
      </c>
      <c r="C154" s="14" t="s">
        <v>52</v>
      </c>
      <c r="D154" s="15" t="s">
        <v>245</v>
      </c>
      <c r="E154" s="16">
        <v>268450</v>
      </c>
      <c r="F154" s="16"/>
      <c r="G154" s="14"/>
      <c r="H154" s="17"/>
    </row>
    <row r="155" spans="1:8" x14ac:dyDescent="0.25">
      <c r="A155" s="13">
        <v>43908</v>
      </c>
      <c r="B155" s="13" t="s">
        <v>262</v>
      </c>
      <c r="C155" s="14" t="s">
        <v>52</v>
      </c>
      <c r="D155" s="15" t="s">
        <v>246</v>
      </c>
      <c r="E155" s="16">
        <v>3513450</v>
      </c>
      <c r="F155" s="16"/>
      <c r="G155" s="14"/>
      <c r="H155" s="17"/>
    </row>
    <row r="156" spans="1:8" x14ac:dyDescent="0.25">
      <c r="A156" s="13">
        <v>43910</v>
      </c>
      <c r="B156" s="13" t="s">
        <v>263</v>
      </c>
      <c r="C156" s="14" t="s">
        <v>52</v>
      </c>
      <c r="D156" s="15" t="s">
        <v>33</v>
      </c>
      <c r="E156" s="16"/>
      <c r="F156" s="16">
        <v>2000000</v>
      </c>
      <c r="G156" s="14"/>
      <c r="H156" s="17"/>
    </row>
    <row r="157" spans="1:8" x14ac:dyDescent="0.25">
      <c r="A157" s="13">
        <v>43912</v>
      </c>
      <c r="B157" s="13" t="s">
        <v>264</v>
      </c>
      <c r="C157" s="14" t="s">
        <v>52</v>
      </c>
      <c r="D157" s="15" t="s">
        <v>247</v>
      </c>
      <c r="E157" s="16"/>
      <c r="F157" s="16">
        <v>3274500</v>
      </c>
      <c r="G157" s="14"/>
      <c r="H157" s="17"/>
    </row>
    <row r="158" spans="1:8" x14ac:dyDescent="0.25">
      <c r="A158" s="13">
        <v>43913</v>
      </c>
      <c r="B158" s="13" t="s">
        <v>265</v>
      </c>
      <c r="C158" s="14" t="s">
        <v>52</v>
      </c>
      <c r="D158" s="15" t="s">
        <v>248</v>
      </c>
      <c r="E158" s="16">
        <v>858450</v>
      </c>
      <c r="F158" s="16"/>
      <c r="G158" s="14"/>
      <c r="H158" s="17"/>
    </row>
    <row r="159" spans="1:8" x14ac:dyDescent="0.25">
      <c r="A159" s="13">
        <v>43913</v>
      </c>
      <c r="B159" s="13" t="s">
        <v>266</v>
      </c>
      <c r="C159" s="14" t="s">
        <v>52</v>
      </c>
      <c r="D159" s="15" t="s">
        <v>242</v>
      </c>
      <c r="E159" s="16">
        <v>4855700</v>
      </c>
      <c r="F159" s="16"/>
      <c r="G159" s="14"/>
      <c r="H159" s="17"/>
    </row>
    <row r="160" spans="1:8" x14ac:dyDescent="0.25">
      <c r="A160" s="13">
        <v>43914</v>
      </c>
      <c r="B160" s="13" t="s">
        <v>267</v>
      </c>
      <c r="C160" s="14" t="s">
        <v>52</v>
      </c>
      <c r="D160" s="15" t="s">
        <v>28</v>
      </c>
      <c r="E160" s="16"/>
      <c r="F160" s="16">
        <v>16602600</v>
      </c>
      <c r="G160" s="14"/>
      <c r="H160" s="17"/>
    </row>
    <row r="161" spans="1:10" x14ac:dyDescent="0.25">
      <c r="A161" s="13">
        <v>43914</v>
      </c>
      <c r="B161" s="13" t="s">
        <v>268</v>
      </c>
      <c r="C161" s="14" t="s">
        <v>52</v>
      </c>
      <c r="D161" s="15" t="s">
        <v>238</v>
      </c>
      <c r="E161" s="16"/>
      <c r="F161" s="16"/>
      <c r="G161" s="14"/>
      <c r="H161" s="17">
        <v>165000000</v>
      </c>
      <c r="J161" s="79"/>
    </row>
    <row r="162" spans="1:10" x14ac:dyDescent="0.25">
      <c r="A162" s="13">
        <v>43914</v>
      </c>
      <c r="B162" s="13" t="s">
        <v>269</v>
      </c>
      <c r="C162" s="14" t="s">
        <v>52</v>
      </c>
      <c r="D162" s="15" t="s">
        <v>251</v>
      </c>
      <c r="E162" s="16">
        <v>1622500</v>
      </c>
      <c r="F162" s="16"/>
      <c r="G162" s="14"/>
      <c r="H162" s="17"/>
    </row>
    <row r="163" spans="1:10" x14ac:dyDescent="0.25">
      <c r="A163" s="13">
        <v>43917</v>
      </c>
      <c r="B163" s="13" t="s">
        <v>270</v>
      </c>
      <c r="C163" s="14" t="s">
        <v>52</v>
      </c>
      <c r="D163" s="15" t="s">
        <v>79</v>
      </c>
      <c r="E163" s="16"/>
      <c r="F163" s="16">
        <v>536900</v>
      </c>
      <c r="G163" s="14"/>
      <c r="H163" s="17"/>
    </row>
    <row r="164" spans="1:10" x14ac:dyDescent="0.25">
      <c r="A164" s="13">
        <v>43921</v>
      </c>
      <c r="B164" s="13" t="s">
        <v>271</v>
      </c>
      <c r="C164" s="14" t="s">
        <v>52</v>
      </c>
      <c r="D164" s="15" t="s">
        <v>215</v>
      </c>
      <c r="E164" s="16">
        <v>536900</v>
      </c>
      <c r="F164" s="16"/>
      <c r="G164" s="14"/>
      <c r="H164" s="17"/>
    </row>
    <row r="165" spans="1:10" x14ac:dyDescent="0.25">
      <c r="A165" s="323">
        <v>43921</v>
      </c>
      <c r="B165" s="323" t="s">
        <v>306</v>
      </c>
      <c r="C165" s="324" t="s">
        <v>52</v>
      </c>
      <c r="D165" s="325" t="s">
        <v>307</v>
      </c>
      <c r="E165" s="326">
        <v>1738000</v>
      </c>
      <c r="F165" s="326"/>
      <c r="G165" s="324"/>
      <c r="H165" s="327"/>
    </row>
    <row r="166" spans="1:10" x14ac:dyDescent="0.25">
      <c r="A166" s="34"/>
      <c r="B166" s="34"/>
      <c r="C166" s="34"/>
      <c r="D166" s="34"/>
      <c r="E166" s="39">
        <f>SUM(E144:E165)</f>
        <v>14303450</v>
      </c>
      <c r="F166" s="39">
        <f>SUM(F144:F165)</f>
        <v>64610450</v>
      </c>
      <c r="G166" s="25">
        <f>SUM(G144:G165)</f>
        <v>0</v>
      </c>
      <c r="H166" s="39">
        <f>SUM(H144:H165)</f>
        <v>174658000</v>
      </c>
    </row>
    <row r="167" spans="1:10" ht="20.25" x14ac:dyDescent="0.3">
      <c r="A167" s="380" t="s">
        <v>55</v>
      </c>
      <c r="B167" s="380"/>
      <c r="C167" s="380"/>
      <c r="D167" s="380"/>
    </row>
    <row r="168" spans="1:10" s="11" customFormat="1" x14ac:dyDescent="0.25">
      <c r="A168" s="381" t="s">
        <v>4</v>
      </c>
      <c r="B168" s="387" t="s">
        <v>249</v>
      </c>
      <c r="C168" s="381" t="s">
        <v>5</v>
      </c>
      <c r="D168" s="383" t="s">
        <v>6</v>
      </c>
      <c r="E168" s="385" t="s">
        <v>7</v>
      </c>
      <c r="F168" s="386"/>
      <c r="G168" s="385" t="s">
        <v>8</v>
      </c>
      <c r="H168" s="386"/>
    </row>
    <row r="169" spans="1:10" s="11" customFormat="1" x14ac:dyDescent="0.25">
      <c r="A169" s="382"/>
      <c r="B169" s="388"/>
      <c r="C169" s="382"/>
      <c r="D169" s="384"/>
      <c r="E169" s="12" t="s">
        <v>236</v>
      </c>
      <c r="F169" s="12" t="s">
        <v>235</v>
      </c>
      <c r="G169" s="12" t="s">
        <v>236</v>
      </c>
      <c r="H169" s="12" t="s">
        <v>235</v>
      </c>
    </row>
    <row r="170" spans="1:10" x14ac:dyDescent="0.25">
      <c r="A170" s="13">
        <v>43893</v>
      </c>
      <c r="B170" s="13" t="s">
        <v>273</v>
      </c>
      <c r="C170" s="14" t="s">
        <v>49</v>
      </c>
      <c r="D170" s="15" t="s">
        <v>13</v>
      </c>
      <c r="E170" s="14"/>
      <c r="F170" s="16"/>
      <c r="G170" s="14"/>
      <c r="H170" s="17">
        <v>1153846</v>
      </c>
    </row>
    <row r="171" spans="1:10" x14ac:dyDescent="0.25">
      <c r="A171" s="13">
        <v>43893</v>
      </c>
      <c r="B171" s="13" t="s">
        <v>297</v>
      </c>
      <c r="C171" s="14" t="s">
        <v>49</v>
      </c>
      <c r="D171" s="15" t="s">
        <v>14</v>
      </c>
      <c r="E171" s="14"/>
      <c r="F171" s="16"/>
      <c r="G171" s="14"/>
      <c r="H171" s="17">
        <v>846154</v>
      </c>
    </row>
    <row r="172" spans="1:10" x14ac:dyDescent="0.25">
      <c r="A172" s="13">
        <v>43900</v>
      </c>
      <c r="B172" s="13" t="s">
        <v>275</v>
      </c>
      <c r="C172" s="14" t="s">
        <v>49</v>
      </c>
      <c r="D172" s="19" t="s">
        <v>19</v>
      </c>
      <c r="E172" s="14"/>
      <c r="F172" s="16"/>
      <c r="G172" s="14"/>
      <c r="H172" s="17">
        <v>8000000</v>
      </c>
    </row>
    <row r="173" spans="1:10" x14ac:dyDescent="0.25">
      <c r="A173" s="13">
        <v>43901</v>
      </c>
      <c r="B173" s="13" t="s">
        <v>277</v>
      </c>
      <c r="C173" s="14" t="s">
        <v>49</v>
      </c>
      <c r="D173" s="15" t="s">
        <v>22</v>
      </c>
      <c r="E173" s="14"/>
      <c r="F173" s="16"/>
      <c r="G173" s="14"/>
      <c r="H173" s="17">
        <v>11000000</v>
      </c>
    </row>
    <row r="174" spans="1:10" x14ac:dyDescent="0.25">
      <c r="A174" s="28">
        <v>43915</v>
      </c>
      <c r="B174" s="13" t="s">
        <v>288</v>
      </c>
      <c r="C174" s="29" t="s">
        <v>49</v>
      </c>
      <c r="D174" s="30" t="s">
        <v>44</v>
      </c>
      <c r="E174" s="29"/>
      <c r="F174" s="31"/>
      <c r="G174" s="29"/>
      <c r="H174" s="32">
        <v>2601111</v>
      </c>
    </row>
    <row r="175" spans="1:10" x14ac:dyDescent="0.25">
      <c r="A175" s="13">
        <v>43917</v>
      </c>
      <c r="B175" s="13" t="s">
        <v>292</v>
      </c>
      <c r="C175" s="14" t="s">
        <v>49</v>
      </c>
      <c r="D175" s="15" t="s">
        <v>198</v>
      </c>
      <c r="E175" s="14"/>
      <c r="F175" s="16"/>
      <c r="G175" s="14"/>
      <c r="H175" s="17">
        <v>4423007</v>
      </c>
    </row>
    <row r="176" spans="1:10" x14ac:dyDescent="0.25">
      <c r="A176" s="34"/>
      <c r="B176" s="34"/>
      <c r="C176" s="34"/>
      <c r="D176" s="34"/>
      <c r="E176" s="34"/>
      <c r="F176" s="34"/>
      <c r="G176" s="34"/>
      <c r="H176" s="39">
        <f>SUM(H170:H175)</f>
        <v>28024118</v>
      </c>
    </row>
    <row r="178" spans="1:8" ht="20.25" x14ac:dyDescent="0.3">
      <c r="A178" s="380" t="s">
        <v>56</v>
      </c>
      <c r="B178" s="380"/>
      <c r="C178" s="380"/>
      <c r="D178" s="380"/>
    </row>
    <row r="179" spans="1:8" s="11" customFormat="1" x14ac:dyDescent="0.25">
      <c r="A179" s="381" t="s">
        <v>4</v>
      </c>
      <c r="B179" s="387" t="s">
        <v>249</v>
      </c>
      <c r="C179" s="381" t="s">
        <v>5</v>
      </c>
      <c r="D179" s="383" t="s">
        <v>6</v>
      </c>
      <c r="E179" s="385" t="s">
        <v>7</v>
      </c>
      <c r="F179" s="386"/>
      <c r="G179" s="385" t="s">
        <v>8</v>
      </c>
      <c r="H179" s="386"/>
    </row>
    <row r="180" spans="1:8" s="11" customFormat="1" x14ac:dyDescent="0.25">
      <c r="A180" s="382"/>
      <c r="B180" s="388"/>
      <c r="C180" s="382"/>
      <c r="D180" s="384"/>
      <c r="E180" s="12" t="s">
        <v>236</v>
      </c>
      <c r="F180" s="12" t="s">
        <v>235</v>
      </c>
      <c r="G180" s="12" t="s">
        <v>236</v>
      </c>
      <c r="H180" s="12" t="s">
        <v>235</v>
      </c>
    </row>
    <row r="181" spans="1:8" x14ac:dyDescent="0.25">
      <c r="A181" s="13">
        <v>43902</v>
      </c>
      <c r="B181" s="13" t="s">
        <v>281</v>
      </c>
      <c r="C181" s="14" t="s">
        <v>53</v>
      </c>
      <c r="D181" s="15" t="s">
        <v>27</v>
      </c>
      <c r="E181" s="14"/>
      <c r="F181" s="16"/>
      <c r="G181" s="14"/>
      <c r="H181" s="17">
        <v>9000000</v>
      </c>
    </row>
    <row r="182" spans="1:8" x14ac:dyDescent="0.25">
      <c r="A182" s="20">
        <v>43921</v>
      </c>
      <c r="B182" s="20" t="s">
        <v>301</v>
      </c>
      <c r="C182" s="21" t="s">
        <v>53</v>
      </c>
      <c r="D182" s="22" t="s">
        <v>40</v>
      </c>
      <c r="E182" s="21"/>
      <c r="F182" s="23"/>
      <c r="G182" s="21"/>
      <c r="H182" s="24">
        <v>4248000</v>
      </c>
    </row>
    <row r="183" spans="1:8" x14ac:dyDescent="0.25">
      <c r="A183" s="34"/>
      <c r="B183" s="34"/>
      <c r="C183" s="34"/>
      <c r="D183" s="34"/>
      <c r="E183" s="34"/>
      <c r="F183" s="34"/>
      <c r="G183" s="34"/>
      <c r="H183" s="39">
        <f>SUM(H181:H182)</f>
        <v>13248000</v>
      </c>
    </row>
    <row r="186" spans="1:8" ht="20.25" x14ac:dyDescent="0.3">
      <c r="A186" s="380" t="s">
        <v>57</v>
      </c>
      <c r="B186" s="380"/>
      <c r="C186" s="380"/>
      <c r="D186" s="380"/>
    </row>
    <row r="187" spans="1:8" s="11" customFormat="1" x14ac:dyDescent="0.25">
      <c r="A187" s="381" t="s">
        <v>4</v>
      </c>
      <c r="B187" s="387" t="s">
        <v>249</v>
      </c>
      <c r="C187" s="381" t="s">
        <v>5</v>
      </c>
      <c r="D187" s="383" t="s">
        <v>6</v>
      </c>
      <c r="E187" s="385" t="s">
        <v>7</v>
      </c>
      <c r="F187" s="386"/>
      <c r="G187" s="385" t="s">
        <v>8</v>
      </c>
      <c r="H187" s="386"/>
    </row>
    <row r="188" spans="1:8" s="11" customFormat="1" x14ac:dyDescent="0.25">
      <c r="A188" s="382"/>
      <c r="B188" s="388"/>
      <c r="C188" s="382"/>
      <c r="D188" s="384"/>
      <c r="E188" s="12" t="s">
        <v>236</v>
      </c>
      <c r="F188" s="12" t="s">
        <v>235</v>
      </c>
      <c r="G188" s="12" t="s">
        <v>236</v>
      </c>
      <c r="H188" s="12" t="s">
        <v>235</v>
      </c>
    </row>
    <row r="189" spans="1:8" x14ac:dyDescent="0.25">
      <c r="A189" s="13">
        <v>43867</v>
      </c>
      <c r="B189" s="394" t="s">
        <v>303</v>
      </c>
      <c r="C189" s="14" t="s">
        <v>47</v>
      </c>
      <c r="D189" s="15" t="s">
        <v>10</v>
      </c>
      <c r="E189" s="14"/>
      <c r="F189" s="16"/>
      <c r="G189" s="14"/>
      <c r="H189" s="16">
        <v>433000</v>
      </c>
    </row>
    <row r="190" spans="1:8" x14ac:dyDescent="0.25">
      <c r="A190" s="13">
        <v>43867</v>
      </c>
      <c r="B190" s="395"/>
      <c r="C190" s="14" t="s">
        <v>47</v>
      </c>
      <c r="D190" s="15" t="s">
        <v>11</v>
      </c>
      <c r="E190" s="14"/>
      <c r="F190" s="16"/>
      <c r="G190" s="14"/>
      <c r="H190" s="16">
        <v>1100000</v>
      </c>
    </row>
    <row r="191" spans="1:8" x14ac:dyDescent="0.25">
      <c r="A191" s="13">
        <v>43870</v>
      </c>
      <c r="B191" s="395"/>
      <c r="C191" s="14" t="s">
        <v>47</v>
      </c>
      <c r="D191" s="15" t="s">
        <v>10</v>
      </c>
      <c r="E191" s="14"/>
      <c r="F191" s="16"/>
      <c r="G191" s="14"/>
      <c r="H191" s="16">
        <v>3560000</v>
      </c>
    </row>
    <row r="192" spans="1:8" x14ac:dyDescent="0.25">
      <c r="A192" s="13">
        <v>43891</v>
      </c>
      <c r="B192" s="395"/>
      <c r="C192" s="14" t="s">
        <v>47</v>
      </c>
      <c r="D192" s="15" t="s">
        <v>10</v>
      </c>
      <c r="E192" s="14"/>
      <c r="F192" s="16"/>
      <c r="G192" s="14"/>
      <c r="H192" s="16">
        <v>6500000</v>
      </c>
    </row>
    <row r="193" spans="1:8" x14ac:dyDescent="0.25">
      <c r="A193" s="13">
        <v>43892</v>
      </c>
      <c r="B193" s="395"/>
      <c r="C193" s="14" t="s">
        <v>47</v>
      </c>
      <c r="D193" s="15" t="s">
        <v>10</v>
      </c>
      <c r="E193" s="14"/>
      <c r="F193" s="16"/>
      <c r="G193" s="14"/>
      <c r="H193" s="17">
        <v>118000</v>
      </c>
    </row>
    <row r="194" spans="1:8" x14ac:dyDescent="0.25">
      <c r="A194" s="13">
        <v>43893</v>
      </c>
      <c r="B194" s="395"/>
      <c r="C194" s="14" t="s">
        <v>47</v>
      </c>
      <c r="D194" s="15" t="s">
        <v>10</v>
      </c>
      <c r="E194" s="14"/>
      <c r="F194" s="16"/>
      <c r="G194" s="14"/>
      <c r="H194" s="17">
        <v>426000</v>
      </c>
    </row>
    <row r="195" spans="1:8" x14ac:dyDescent="0.25">
      <c r="A195" s="13">
        <v>43895</v>
      </c>
      <c r="B195" s="395"/>
      <c r="C195" s="14" t="s">
        <v>47</v>
      </c>
      <c r="D195" s="15" t="s">
        <v>11</v>
      </c>
      <c r="E195" s="14"/>
      <c r="F195" s="16"/>
      <c r="G195" s="14"/>
      <c r="H195" s="17">
        <v>500000</v>
      </c>
    </row>
    <row r="196" spans="1:8" x14ac:dyDescent="0.25">
      <c r="A196" s="13">
        <v>43895</v>
      </c>
      <c r="B196" s="395"/>
      <c r="C196" s="14" t="s">
        <v>47</v>
      </c>
      <c r="D196" s="15" t="s">
        <v>10</v>
      </c>
      <c r="E196" s="14"/>
      <c r="F196" s="16"/>
      <c r="G196" s="14"/>
      <c r="H196" s="17">
        <v>1273000</v>
      </c>
    </row>
    <row r="197" spans="1:8" x14ac:dyDescent="0.25">
      <c r="A197" s="13">
        <v>43895</v>
      </c>
      <c r="B197" s="395"/>
      <c r="C197" s="14" t="s">
        <v>47</v>
      </c>
      <c r="D197" s="15" t="s">
        <v>17</v>
      </c>
      <c r="E197" s="14"/>
      <c r="F197" s="16"/>
      <c r="G197" s="14"/>
      <c r="H197" s="17">
        <v>1761800</v>
      </c>
    </row>
    <row r="198" spans="1:8" x14ac:dyDescent="0.25">
      <c r="A198" s="13">
        <v>43895</v>
      </c>
      <c r="B198" s="395"/>
      <c r="C198" s="14" t="s">
        <v>47</v>
      </c>
      <c r="D198" s="15" t="s">
        <v>10</v>
      </c>
      <c r="E198" s="14"/>
      <c r="F198" s="16"/>
      <c r="G198" s="14"/>
      <c r="H198" s="17">
        <v>60000</v>
      </c>
    </row>
    <row r="199" spans="1:8" x14ac:dyDescent="0.25">
      <c r="A199" s="13">
        <v>43899</v>
      </c>
      <c r="B199" s="395"/>
      <c r="C199" s="14" t="s">
        <v>47</v>
      </c>
      <c r="D199" s="19" t="s">
        <v>10</v>
      </c>
      <c r="E199" s="14"/>
      <c r="F199" s="16"/>
      <c r="G199" s="14"/>
      <c r="H199" s="17">
        <v>300000</v>
      </c>
    </row>
    <row r="200" spans="1:8" x14ac:dyDescent="0.25">
      <c r="A200" s="13">
        <v>43900</v>
      </c>
      <c r="B200" s="395"/>
      <c r="C200" s="14" t="s">
        <v>47</v>
      </c>
      <c r="D200" s="19" t="s">
        <v>11</v>
      </c>
      <c r="E200" s="14"/>
      <c r="F200" s="16"/>
      <c r="G200" s="14"/>
      <c r="H200" s="17">
        <v>450000.1</v>
      </c>
    </row>
    <row r="201" spans="1:8" x14ac:dyDescent="0.25">
      <c r="A201" s="13">
        <v>43900</v>
      </c>
      <c r="B201" s="395"/>
      <c r="C201" s="14" t="s">
        <v>47</v>
      </c>
      <c r="D201" s="15" t="s">
        <v>20</v>
      </c>
      <c r="E201" s="14"/>
      <c r="F201" s="16"/>
      <c r="G201" s="14"/>
      <c r="H201" s="17">
        <v>2255600</v>
      </c>
    </row>
    <row r="202" spans="1:8" x14ac:dyDescent="0.25">
      <c r="A202" s="13">
        <v>43902</v>
      </c>
      <c r="B202" s="395"/>
      <c r="C202" s="14" t="s">
        <v>47</v>
      </c>
      <c r="D202" s="15" t="s">
        <v>10</v>
      </c>
      <c r="E202" s="14"/>
      <c r="F202" s="16"/>
      <c r="G202" s="14"/>
      <c r="H202" s="17">
        <v>195000</v>
      </c>
    </row>
    <row r="203" spans="1:8" x14ac:dyDescent="0.25">
      <c r="A203" s="13">
        <v>43902</v>
      </c>
      <c r="B203" s="395"/>
      <c r="C203" s="14" t="s">
        <v>47</v>
      </c>
      <c r="D203" s="15" t="s">
        <v>10</v>
      </c>
      <c r="E203" s="14"/>
      <c r="F203" s="16"/>
      <c r="G203" s="14"/>
      <c r="H203" s="17">
        <v>487000</v>
      </c>
    </row>
    <row r="204" spans="1:8" x14ac:dyDescent="0.25">
      <c r="A204" s="13">
        <v>43903</v>
      </c>
      <c r="B204" s="395"/>
      <c r="C204" s="14" t="s">
        <v>47</v>
      </c>
      <c r="D204" s="15" t="s">
        <v>11</v>
      </c>
      <c r="E204" s="14"/>
      <c r="F204" s="16"/>
      <c r="G204" s="14"/>
      <c r="H204" s="17">
        <v>450000</v>
      </c>
    </row>
    <row r="205" spans="1:8" x14ac:dyDescent="0.25">
      <c r="A205" s="13">
        <v>43903</v>
      </c>
      <c r="B205" s="395"/>
      <c r="C205" s="14" t="s">
        <v>47</v>
      </c>
      <c r="D205" s="15" t="s">
        <v>10</v>
      </c>
      <c r="E205" s="14"/>
      <c r="F205" s="16"/>
      <c r="G205" s="14"/>
      <c r="H205" s="17">
        <v>532000</v>
      </c>
    </row>
    <row r="206" spans="1:8" x14ac:dyDescent="0.25">
      <c r="A206" s="13">
        <v>43903</v>
      </c>
      <c r="B206" s="395"/>
      <c r="C206" s="14" t="s">
        <v>47</v>
      </c>
      <c r="D206" s="15" t="s">
        <v>10</v>
      </c>
      <c r="E206" s="14"/>
      <c r="F206" s="16"/>
      <c r="G206" s="14"/>
      <c r="H206" s="17">
        <v>150000</v>
      </c>
    </row>
    <row r="207" spans="1:8" x14ac:dyDescent="0.25">
      <c r="A207" s="13">
        <v>43904</v>
      </c>
      <c r="B207" s="395"/>
      <c r="C207" s="14" t="s">
        <v>47</v>
      </c>
      <c r="D207" s="15" t="s">
        <v>11</v>
      </c>
      <c r="E207" s="14"/>
      <c r="F207" s="16"/>
      <c r="G207" s="14"/>
      <c r="H207" s="17">
        <v>399999.6</v>
      </c>
    </row>
    <row r="208" spans="1:8" x14ac:dyDescent="0.25">
      <c r="A208" s="13">
        <v>43904</v>
      </c>
      <c r="B208" s="395"/>
      <c r="C208" s="14" t="s">
        <v>47</v>
      </c>
      <c r="D208" s="15" t="s">
        <v>11</v>
      </c>
      <c r="E208" s="14"/>
      <c r="F208" s="16"/>
      <c r="G208" s="14"/>
      <c r="H208" s="17">
        <v>450000.1</v>
      </c>
    </row>
    <row r="209" spans="1:8" x14ac:dyDescent="0.25">
      <c r="A209" s="13">
        <v>43905</v>
      </c>
      <c r="B209" s="395"/>
      <c r="C209" s="14" t="s">
        <v>47</v>
      </c>
      <c r="D209" s="15" t="s">
        <v>10</v>
      </c>
      <c r="E209" s="14"/>
      <c r="F209" s="16"/>
      <c r="G209" s="14"/>
      <c r="H209" s="17">
        <v>982000</v>
      </c>
    </row>
    <row r="210" spans="1:8" x14ac:dyDescent="0.25">
      <c r="A210" s="13">
        <v>43906</v>
      </c>
      <c r="B210" s="395"/>
      <c r="C210" s="14" t="s">
        <v>47</v>
      </c>
      <c r="D210" s="15" t="s">
        <v>10</v>
      </c>
      <c r="E210" s="14"/>
      <c r="F210" s="16"/>
      <c r="G210" s="14"/>
      <c r="H210" s="17">
        <v>196000</v>
      </c>
    </row>
    <row r="211" spans="1:8" x14ac:dyDescent="0.25">
      <c r="A211" s="13">
        <v>43906</v>
      </c>
      <c r="B211" s="395"/>
      <c r="C211" s="14" t="s">
        <v>47</v>
      </c>
      <c r="D211" s="15" t="s">
        <v>10</v>
      </c>
      <c r="E211" s="14"/>
      <c r="F211" s="16"/>
      <c r="G211" s="14"/>
      <c r="H211" s="17">
        <v>28000</v>
      </c>
    </row>
    <row r="212" spans="1:8" x14ac:dyDescent="0.25">
      <c r="A212" s="13">
        <v>43906</v>
      </c>
      <c r="B212" s="395"/>
      <c r="C212" s="14" t="s">
        <v>47</v>
      </c>
      <c r="D212" s="15" t="s">
        <v>11</v>
      </c>
      <c r="E212" s="14"/>
      <c r="F212" s="16"/>
      <c r="G212" s="14"/>
      <c r="H212" s="17">
        <v>480000</v>
      </c>
    </row>
    <row r="213" spans="1:8" x14ac:dyDescent="0.25">
      <c r="A213" s="13">
        <v>43906</v>
      </c>
      <c r="B213" s="395"/>
      <c r="C213" s="14" t="s">
        <v>47</v>
      </c>
      <c r="D213" s="15" t="s">
        <v>10</v>
      </c>
      <c r="E213" s="14"/>
      <c r="F213" s="16"/>
      <c r="G213" s="14"/>
      <c r="H213" s="17">
        <v>25000</v>
      </c>
    </row>
    <row r="214" spans="1:8" x14ac:dyDescent="0.25">
      <c r="A214" s="28">
        <v>43921</v>
      </c>
      <c r="B214" s="396"/>
      <c r="C214" s="29" t="s">
        <v>47</v>
      </c>
      <c r="D214" s="30" t="s">
        <v>10</v>
      </c>
      <c r="E214" s="29"/>
      <c r="F214" s="31"/>
      <c r="G214" s="29"/>
      <c r="H214" s="32">
        <v>130000</v>
      </c>
    </row>
    <row r="215" spans="1:8" x14ac:dyDescent="0.25">
      <c r="A215" s="33"/>
      <c r="B215" s="33"/>
      <c r="C215" s="33"/>
      <c r="D215" s="33"/>
      <c r="E215" s="33"/>
      <c r="F215" s="33"/>
      <c r="G215" s="33"/>
      <c r="H215" s="39">
        <f>SUM(H189:H214)</f>
        <v>23242399.800000004</v>
      </c>
    </row>
    <row r="217" spans="1:8" ht="20.25" x14ac:dyDescent="0.3">
      <c r="A217" s="380" t="s">
        <v>58</v>
      </c>
      <c r="B217" s="380"/>
      <c r="C217" s="380"/>
      <c r="D217" s="380"/>
    </row>
    <row r="218" spans="1:8" s="11" customFormat="1" x14ac:dyDescent="0.25">
      <c r="A218" s="381" t="s">
        <v>4</v>
      </c>
      <c r="B218" s="387" t="s">
        <v>249</v>
      </c>
      <c r="C218" s="381" t="s">
        <v>5</v>
      </c>
      <c r="D218" s="383" t="s">
        <v>6</v>
      </c>
      <c r="E218" s="385" t="s">
        <v>7</v>
      </c>
      <c r="F218" s="386"/>
      <c r="G218" s="385" t="s">
        <v>8</v>
      </c>
      <c r="H218" s="386"/>
    </row>
    <row r="219" spans="1:8" s="11" customFormat="1" x14ac:dyDescent="0.25">
      <c r="A219" s="382"/>
      <c r="B219" s="388"/>
      <c r="C219" s="382"/>
      <c r="D219" s="384"/>
      <c r="E219" s="12" t="s">
        <v>236</v>
      </c>
      <c r="F219" s="12" t="s">
        <v>235</v>
      </c>
      <c r="G219" s="12" t="s">
        <v>236</v>
      </c>
      <c r="H219" s="12" t="s">
        <v>235</v>
      </c>
    </row>
    <row r="220" spans="1:8" x14ac:dyDescent="0.25">
      <c r="A220" s="13">
        <v>43901</v>
      </c>
      <c r="B220" s="13" t="s">
        <v>276</v>
      </c>
      <c r="C220" s="14" t="s">
        <v>50</v>
      </c>
      <c r="D220" s="15" t="s">
        <v>21</v>
      </c>
      <c r="E220" s="14"/>
      <c r="F220" s="16"/>
      <c r="G220" s="14"/>
      <c r="H220" s="17">
        <v>3000000</v>
      </c>
    </row>
    <row r="221" spans="1:8" x14ac:dyDescent="0.25">
      <c r="A221" s="13">
        <v>43908</v>
      </c>
      <c r="B221" s="13" t="s">
        <v>282</v>
      </c>
      <c r="C221" s="14" t="s">
        <v>50</v>
      </c>
      <c r="D221" s="15" t="s">
        <v>45</v>
      </c>
      <c r="E221" s="14"/>
      <c r="F221" s="16"/>
      <c r="G221" s="14"/>
      <c r="H221" s="17">
        <v>1000000</v>
      </c>
    </row>
    <row r="222" spans="1:8" x14ac:dyDescent="0.25">
      <c r="A222" s="13">
        <v>43910</v>
      </c>
      <c r="B222" s="13" t="s">
        <v>284</v>
      </c>
      <c r="C222" s="14" t="s">
        <v>50</v>
      </c>
      <c r="D222" s="15" t="s">
        <v>32</v>
      </c>
      <c r="E222" s="14"/>
      <c r="F222" s="16"/>
      <c r="G222" s="14"/>
      <c r="H222" s="17">
        <v>3600000</v>
      </c>
    </row>
    <row r="223" spans="1:8" x14ac:dyDescent="0.25">
      <c r="A223" s="13">
        <v>43915</v>
      </c>
      <c r="B223" s="13" t="s">
        <v>287</v>
      </c>
      <c r="C223" s="14" t="s">
        <v>50</v>
      </c>
      <c r="D223" s="15" t="s">
        <v>43</v>
      </c>
      <c r="E223" s="14"/>
      <c r="F223" s="16"/>
      <c r="G223" s="14"/>
      <c r="H223" s="17">
        <v>1153000</v>
      </c>
    </row>
    <row r="224" spans="1:8" x14ac:dyDescent="0.25">
      <c r="A224" s="13">
        <v>43917</v>
      </c>
      <c r="B224" s="13" t="s">
        <v>291</v>
      </c>
      <c r="C224" s="14" t="s">
        <v>50</v>
      </c>
      <c r="D224" s="15" t="s">
        <v>78</v>
      </c>
      <c r="E224" s="14"/>
      <c r="F224" s="16"/>
      <c r="G224" s="14"/>
      <c r="H224" s="17">
        <v>500000</v>
      </c>
    </row>
    <row r="225" spans="1:8" x14ac:dyDescent="0.25">
      <c r="A225" s="13">
        <v>43918</v>
      </c>
      <c r="B225" s="13" t="s">
        <v>294</v>
      </c>
      <c r="C225" s="14" t="s">
        <v>50</v>
      </c>
      <c r="D225" s="15" t="s">
        <v>201</v>
      </c>
      <c r="E225" s="14"/>
      <c r="F225" s="16"/>
      <c r="G225" s="14"/>
      <c r="H225" s="17">
        <v>130000</v>
      </c>
    </row>
    <row r="226" spans="1:8" x14ac:dyDescent="0.25">
      <c r="A226" s="34"/>
      <c r="B226" s="34"/>
      <c r="C226" s="34"/>
      <c r="D226" s="34"/>
      <c r="E226" s="34"/>
      <c r="F226" s="34"/>
      <c r="G226" s="34"/>
      <c r="H226" s="39">
        <f>SUM(H220:H225)</f>
        <v>9383000</v>
      </c>
    </row>
    <row r="228" spans="1:8" ht="20.25" x14ac:dyDescent="0.3">
      <c r="A228" s="380" t="s">
        <v>59</v>
      </c>
      <c r="B228" s="380"/>
      <c r="C228" s="380"/>
      <c r="D228" s="380"/>
    </row>
    <row r="229" spans="1:8" s="11" customFormat="1" x14ac:dyDescent="0.25">
      <c r="A229" s="381" t="s">
        <v>4</v>
      </c>
      <c r="B229" s="387" t="s">
        <v>249</v>
      </c>
      <c r="C229" s="381" t="s">
        <v>5</v>
      </c>
      <c r="D229" s="383" t="s">
        <v>6</v>
      </c>
      <c r="E229" s="385" t="s">
        <v>7</v>
      </c>
      <c r="F229" s="386"/>
      <c r="G229" s="385" t="s">
        <v>8</v>
      </c>
      <c r="H229" s="386"/>
    </row>
    <row r="230" spans="1:8" s="11" customFormat="1" x14ac:dyDescent="0.25">
      <c r="A230" s="382"/>
      <c r="B230" s="388"/>
      <c r="C230" s="382"/>
      <c r="D230" s="384"/>
      <c r="E230" s="12" t="s">
        <v>236</v>
      </c>
      <c r="F230" s="12" t="s">
        <v>235</v>
      </c>
      <c r="G230" s="12" t="s">
        <v>236</v>
      </c>
      <c r="H230" s="12" t="s">
        <v>235</v>
      </c>
    </row>
    <row r="231" spans="1:8" x14ac:dyDescent="0.25">
      <c r="A231" s="13">
        <v>43901</v>
      </c>
      <c r="B231" s="13" t="s">
        <v>278</v>
      </c>
      <c r="C231" s="14" t="s">
        <v>51</v>
      </c>
      <c r="D231" s="15" t="s">
        <v>23</v>
      </c>
      <c r="E231" s="16"/>
      <c r="F231" s="16"/>
      <c r="G231" s="14"/>
      <c r="H231" s="17">
        <v>200000</v>
      </c>
    </row>
    <row r="232" spans="1:8" x14ac:dyDescent="0.25">
      <c r="A232" s="13">
        <v>43914</v>
      </c>
      <c r="B232" s="13" t="s">
        <v>289</v>
      </c>
      <c r="C232" s="14" t="s">
        <v>51</v>
      </c>
      <c r="D232" s="15" t="s">
        <v>250</v>
      </c>
      <c r="E232" s="16"/>
      <c r="F232" s="16"/>
      <c r="G232" s="14"/>
      <c r="H232" s="17">
        <v>250000</v>
      </c>
    </row>
    <row r="233" spans="1:8" x14ac:dyDescent="0.25">
      <c r="A233" s="36"/>
      <c r="B233" s="36"/>
      <c r="C233" s="33"/>
      <c r="D233" s="37"/>
      <c r="E233" s="33"/>
      <c r="F233" s="38"/>
      <c r="G233" s="33"/>
      <c r="H233" s="328">
        <f>H231+H232</f>
        <v>450000</v>
      </c>
    </row>
    <row r="234" spans="1:8" x14ac:dyDescent="0.25">
      <c r="H234" s="35"/>
    </row>
    <row r="235" spans="1:8" ht="20.25" x14ac:dyDescent="0.3">
      <c r="A235" s="380" t="s">
        <v>60</v>
      </c>
      <c r="B235" s="380"/>
      <c r="C235" s="380"/>
      <c r="D235" s="380"/>
    </row>
    <row r="236" spans="1:8" s="11" customFormat="1" x14ac:dyDescent="0.25">
      <c r="A236" s="381" t="s">
        <v>4</v>
      </c>
      <c r="B236" s="387" t="s">
        <v>249</v>
      </c>
      <c r="C236" s="381" t="s">
        <v>5</v>
      </c>
      <c r="D236" s="383" t="s">
        <v>6</v>
      </c>
      <c r="E236" s="385" t="s">
        <v>7</v>
      </c>
      <c r="F236" s="386"/>
      <c r="G236" s="385" t="s">
        <v>8</v>
      </c>
      <c r="H236" s="386"/>
    </row>
    <row r="237" spans="1:8" s="11" customFormat="1" x14ac:dyDescent="0.25">
      <c r="A237" s="382"/>
      <c r="B237" s="388"/>
      <c r="C237" s="382"/>
      <c r="D237" s="384"/>
      <c r="E237" s="12" t="s">
        <v>236</v>
      </c>
      <c r="F237" s="12" t="s">
        <v>235</v>
      </c>
      <c r="G237" s="12" t="s">
        <v>236</v>
      </c>
      <c r="H237" s="12" t="s">
        <v>235</v>
      </c>
    </row>
    <row r="238" spans="1:8" s="11" customFormat="1" x14ac:dyDescent="0.25">
      <c r="A238" s="13">
        <v>43774</v>
      </c>
      <c r="B238" s="13" t="s">
        <v>272</v>
      </c>
      <c r="C238" s="14" t="s">
        <v>46</v>
      </c>
      <c r="D238" s="15" t="s">
        <v>9</v>
      </c>
      <c r="E238" s="14"/>
      <c r="F238" s="16"/>
      <c r="G238" s="14"/>
      <c r="H238" s="16">
        <v>7750000</v>
      </c>
    </row>
    <row r="239" spans="1:8" x14ac:dyDescent="0.25">
      <c r="A239" s="13">
        <v>43894</v>
      </c>
      <c r="B239" s="13" t="s">
        <v>274</v>
      </c>
      <c r="C239" s="14" t="s">
        <v>46</v>
      </c>
      <c r="D239" s="15" t="s">
        <v>15</v>
      </c>
      <c r="E239" s="14"/>
      <c r="F239" s="16"/>
      <c r="G239" s="14"/>
      <c r="H239" s="17">
        <v>11200000</v>
      </c>
    </row>
    <row r="240" spans="1:8" x14ac:dyDescent="0.25">
      <c r="A240" s="13">
        <v>43901</v>
      </c>
      <c r="B240" s="13" t="s">
        <v>279</v>
      </c>
      <c r="C240" s="14" t="s">
        <v>46</v>
      </c>
      <c r="D240" s="15" t="s">
        <v>24</v>
      </c>
      <c r="E240" s="14"/>
      <c r="F240" s="16"/>
      <c r="G240" s="14"/>
      <c r="H240" s="17">
        <v>3740000</v>
      </c>
    </row>
    <row r="241" spans="1:8" x14ac:dyDescent="0.25">
      <c r="A241" s="13">
        <v>43901</v>
      </c>
      <c r="B241" s="13" t="s">
        <v>280</v>
      </c>
      <c r="C241" s="14" t="s">
        <v>46</v>
      </c>
      <c r="D241" s="15" t="s">
        <v>25</v>
      </c>
      <c r="E241" s="16"/>
      <c r="F241" s="16"/>
      <c r="G241" s="14"/>
      <c r="H241" s="17">
        <v>2750000</v>
      </c>
    </row>
    <row r="242" spans="1:8" x14ac:dyDescent="0.25">
      <c r="A242" s="13">
        <v>43909</v>
      </c>
      <c r="B242" s="13" t="s">
        <v>283</v>
      </c>
      <c r="C242" s="14" t="s">
        <v>46</v>
      </c>
      <c r="D242" s="15" t="s">
        <v>31</v>
      </c>
      <c r="E242" s="14"/>
      <c r="F242" s="16"/>
      <c r="G242" s="14"/>
      <c r="H242" s="17">
        <v>3740000</v>
      </c>
    </row>
    <row r="243" spans="1:8" x14ac:dyDescent="0.25">
      <c r="A243" s="13">
        <v>43911</v>
      </c>
      <c r="B243" s="13" t="s">
        <v>285</v>
      </c>
      <c r="C243" s="14" t="s">
        <v>46</v>
      </c>
      <c r="D243" s="15" t="s">
        <v>35</v>
      </c>
      <c r="E243" s="14"/>
      <c r="F243" s="16"/>
      <c r="G243" s="14"/>
      <c r="H243" s="17">
        <v>610000</v>
      </c>
    </row>
    <row r="244" spans="1:8" x14ac:dyDescent="0.25">
      <c r="A244" s="13">
        <v>43913</v>
      </c>
      <c r="B244" s="13" t="s">
        <v>286</v>
      </c>
      <c r="C244" s="14" t="s">
        <v>46</v>
      </c>
      <c r="D244" s="15" t="s">
        <v>42</v>
      </c>
      <c r="E244" s="14"/>
      <c r="F244" s="16"/>
      <c r="G244" s="14"/>
      <c r="H244" s="17">
        <v>500000</v>
      </c>
    </row>
    <row r="245" spans="1:8" x14ac:dyDescent="0.25">
      <c r="A245" s="13">
        <v>43917</v>
      </c>
      <c r="B245" s="13" t="s">
        <v>290</v>
      </c>
      <c r="C245" s="14" t="s">
        <v>46</v>
      </c>
      <c r="D245" s="15" t="s">
        <v>77</v>
      </c>
      <c r="E245" s="14"/>
      <c r="F245" s="16"/>
      <c r="G245" s="14"/>
      <c r="H245" s="17">
        <v>15800000</v>
      </c>
    </row>
    <row r="246" spans="1:8" x14ac:dyDescent="0.25">
      <c r="A246" s="13">
        <v>43918</v>
      </c>
      <c r="B246" s="13" t="s">
        <v>293</v>
      </c>
      <c r="C246" s="14" t="s">
        <v>46</v>
      </c>
      <c r="D246" s="15" t="s">
        <v>80</v>
      </c>
      <c r="E246" s="14"/>
      <c r="F246" s="16"/>
      <c r="G246" s="14"/>
      <c r="H246" s="17">
        <v>4200000</v>
      </c>
    </row>
    <row r="247" spans="1:8" x14ac:dyDescent="0.25">
      <c r="A247" s="13">
        <v>43919</v>
      </c>
      <c r="B247" s="13" t="s">
        <v>295</v>
      </c>
      <c r="C247" s="14" t="s">
        <v>46</v>
      </c>
      <c r="D247" s="15" t="s">
        <v>199</v>
      </c>
      <c r="E247" s="14"/>
      <c r="F247" s="16"/>
      <c r="G247" s="14"/>
      <c r="H247" s="17">
        <v>100000</v>
      </c>
    </row>
    <row r="248" spans="1:8" x14ac:dyDescent="0.25">
      <c r="A248" s="13">
        <v>43920</v>
      </c>
      <c r="B248" s="13" t="s">
        <v>296</v>
      </c>
      <c r="C248" s="14" t="s">
        <v>46</v>
      </c>
      <c r="D248" s="15" t="s">
        <v>200</v>
      </c>
      <c r="E248" s="14"/>
      <c r="F248" s="16"/>
      <c r="G248" s="14"/>
      <c r="H248" s="17">
        <v>700000</v>
      </c>
    </row>
    <row r="249" spans="1:8" x14ac:dyDescent="0.25">
      <c r="A249" s="13">
        <v>43921</v>
      </c>
      <c r="B249" s="13" t="s">
        <v>298</v>
      </c>
      <c r="C249" s="14" t="s">
        <v>46</v>
      </c>
      <c r="D249" s="15" t="s">
        <v>37</v>
      </c>
      <c r="E249" s="14"/>
      <c r="F249" s="16"/>
      <c r="G249" s="14"/>
      <c r="H249" s="17">
        <v>460000</v>
      </c>
    </row>
    <row r="250" spans="1:8" x14ac:dyDescent="0.25">
      <c r="A250" s="13">
        <v>43921</v>
      </c>
      <c r="B250" s="13" t="s">
        <v>299</v>
      </c>
      <c r="C250" s="14" t="s">
        <v>46</v>
      </c>
      <c r="D250" s="15" t="s">
        <v>38</v>
      </c>
      <c r="E250" s="14"/>
      <c r="F250" s="16"/>
      <c r="G250" s="14"/>
      <c r="H250" s="17">
        <v>210000</v>
      </c>
    </row>
    <row r="251" spans="1:8" x14ac:dyDescent="0.25">
      <c r="A251" s="13">
        <v>43921</v>
      </c>
      <c r="B251" s="13" t="s">
        <v>300</v>
      </c>
      <c r="C251" s="14" t="s">
        <v>46</v>
      </c>
      <c r="D251" s="15" t="s">
        <v>39</v>
      </c>
      <c r="E251" s="14"/>
      <c r="F251" s="16"/>
      <c r="G251" s="14"/>
      <c r="H251" s="17">
        <v>3000000</v>
      </c>
    </row>
    <row r="252" spans="1:8" x14ac:dyDescent="0.25">
      <c r="A252" s="33"/>
      <c r="B252" s="33"/>
      <c r="C252" s="33"/>
      <c r="D252" s="33"/>
      <c r="E252" s="33"/>
      <c r="F252" s="33"/>
      <c r="G252" s="33"/>
      <c r="H252" s="39">
        <f>SUM(H238:H251)</f>
        <v>54760000</v>
      </c>
    </row>
    <row r="254" spans="1:8" s="40" customFormat="1" x14ac:dyDescent="0.25">
      <c r="B254" s="168"/>
      <c r="C254" s="41" t="s">
        <v>61</v>
      </c>
      <c r="D254" s="42"/>
      <c r="F254" s="41" t="s">
        <v>62</v>
      </c>
      <c r="G254" s="42"/>
      <c r="H254" s="42"/>
    </row>
    <row r="255" spans="1:8" s="40" customFormat="1" x14ac:dyDescent="0.25">
      <c r="B255" s="168"/>
      <c r="C255" s="43" t="s">
        <v>63</v>
      </c>
      <c r="D255" s="44"/>
      <c r="F255" s="43" t="s">
        <v>64</v>
      </c>
      <c r="G255" s="44"/>
      <c r="H255" s="44"/>
    </row>
  </sheetData>
  <autoFilter ref="A5:H110">
    <filterColumn colId="2">
      <filters>
        <filter val="Hàng hóa"/>
      </filters>
    </filterColumn>
    <filterColumn colId="4" showButton="0"/>
    <filterColumn colId="6" showButton="0"/>
  </autoFilter>
  <mergeCells count="67">
    <mergeCell ref="A217:D217"/>
    <mergeCell ref="A228:D228"/>
    <mergeCell ref="B189:B214"/>
    <mergeCell ref="B115:B138"/>
    <mergeCell ref="B113:B114"/>
    <mergeCell ref="B142:B143"/>
    <mergeCell ref="B168:B169"/>
    <mergeCell ref="B179:B180"/>
    <mergeCell ref="B187:B188"/>
    <mergeCell ref="A218:A219"/>
    <mergeCell ref="C218:C219"/>
    <mergeCell ref="D218:D219"/>
    <mergeCell ref="A4:H4"/>
    <mergeCell ref="A5:A6"/>
    <mergeCell ref="C5:C6"/>
    <mergeCell ref="D5:D6"/>
    <mergeCell ref="E5:F5"/>
    <mergeCell ref="G5:H5"/>
    <mergeCell ref="B5:B6"/>
    <mergeCell ref="G113:H113"/>
    <mergeCell ref="A109:D109"/>
    <mergeCell ref="A110:C110"/>
    <mergeCell ref="A113:A114"/>
    <mergeCell ref="C113:C114"/>
    <mergeCell ref="D113:D114"/>
    <mergeCell ref="E113:F113"/>
    <mergeCell ref="E187:F187"/>
    <mergeCell ref="G187:H187"/>
    <mergeCell ref="G142:H142"/>
    <mergeCell ref="A168:A169"/>
    <mergeCell ref="C168:C169"/>
    <mergeCell ref="D168:D169"/>
    <mergeCell ref="E168:F168"/>
    <mergeCell ref="G168:H168"/>
    <mergeCell ref="A142:A143"/>
    <mergeCell ref="C142:C143"/>
    <mergeCell ref="D142:D143"/>
    <mergeCell ref="E142:F142"/>
    <mergeCell ref="A229:A230"/>
    <mergeCell ref="C229:C230"/>
    <mergeCell ref="D229:D230"/>
    <mergeCell ref="E229:F229"/>
    <mergeCell ref="G229:H229"/>
    <mergeCell ref="B229:B230"/>
    <mergeCell ref="E218:F218"/>
    <mergeCell ref="G218:H218"/>
    <mergeCell ref="B218:B219"/>
    <mergeCell ref="A112:D112"/>
    <mergeCell ref="A141:D141"/>
    <mergeCell ref="A167:D167"/>
    <mergeCell ref="A178:D178"/>
    <mergeCell ref="A186:D186"/>
    <mergeCell ref="A179:A180"/>
    <mergeCell ref="C179:C180"/>
    <mergeCell ref="D179:D180"/>
    <mergeCell ref="E179:F179"/>
    <mergeCell ref="G179:H179"/>
    <mergeCell ref="A187:A188"/>
    <mergeCell ref="C187:C188"/>
    <mergeCell ref="D187:D188"/>
    <mergeCell ref="A235:D235"/>
    <mergeCell ref="A236:A237"/>
    <mergeCell ref="C236:C237"/>
    <mergeCell ref="D236:D237"/>
    <mergeCell ref="G236:H236"/>
    <mergeCell ref="E236:F236"/>
    <mergeCell ref="B236:B237"/>
  </mergeCells>
  <pageMargins left="0.37" right="0.21" top="0.46" bottom="0.4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A76" workbookViewId="0">
      <selection activeCell="K66" sqref="K66"/>
    </sheetView>
  </sheetViews>
  <sheetFormatPr defaultColWidth="9" defaultRowHeight="15" x14ac:dyDescent="0.25"/>
  <cols>
    <col min="1" max="1" width="5.140625" style="222" customWidth="1"/>
    <col min="2" max="2" width="10.28515625" style="314" bestFit="1" customWidth="1"/>
    <col min="3" max="3" width="5.85546875" style="222" customWidth="1"/>
    <col min="4" max="4" width="8.5703125" style="222" customWidth="1"/>
    <col min="5" max="5" width="6.7109375" style="222" customWidth="1"/>
    <col min="6" max="6" width="6.28515625" style="222" customWidth="1"/>
    <col min="7" max="7" width="5" style="222" customWidth="1"/>
    <col min="8" max="8" width="9" style="222" bestFit="1" customWidth="1"/>
    <col min="9" max="9" width="11.42578125" style="222" customWidth="1"/>
    <col min="10" max="10" width="9.5703125" style="222" customWidth="1"/>
    <col min="11" max="11" width="9.140625" style="222" bestFit="1" customWidth="1"/>
    <col min="12" max="12" width="13.7109375" style="222" customWidth="1"/>
    <col min="13" max="13" width="11.28515625" style="227" customWidth="1"/>
    <col min="14" max="14" width="11.42578125" style="227" customWidth="1"/>
    <col min="15" max="15" width="13.140625" style="227" customWidth="1"/>
    <col min="16" max="16" width="4.42578125" style="223" customWidth="1"/>
    <col min="17" max="16384" width="9" style="222"/>
  </cols>
  <sheetData>
    <row r="1" spans="1:16" x14ac:dyDescent="0.25">
      <c r="A1" s="218" t="s">
        <v>0</v>
      </c>
      <c r="B1" s="219"/>
      <c r="C1" s="220"/>
      <c r="D1" s="221"/>
      <c r="E1" s="221"/>
      <c r="H1" s="223"/>
      <c r="I1" s="223"/>
      <c r="J1" s="223"/>
      <c r="K1" s="224"/>
      <c r="L1" s="224"/>
      <c r="M1" s="225"/>
      <c r="N1" s="226"/>
    </row>
    <row r="2" spans="1:16" x14ac:dyDescent="0.25">
      <c r="A2" s="228" t="s">
        <v>240</v>
      </c>
      <c r="B2" s="229"/>
      <c r="C2" s="230"/>
      <c r="D2" s="231"/>
      <c r="E2" s="231"/>
      <c r="H2" s="223"/>
      <c r="I2" s="223"/>
      <c r="J2" s="223"/>
      <c r="K2" s="224"/>
      <c r="L2" s="224"/>
      <c r="M2" s="225"/>
      <c r="N2" s="232"/>
    </row>
    <row r="3" spans="1:16" x14ac:dyDescent="0.25">
      <c r="A3" s="419" t="s">
        <v>109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</row>
    <row r="4" spans="1:16" x14ac:dyDescent="0.25">
      <c r="A4" s="419" t="s">
        <v>75</v>
      </c>
      <c r="B4" s="419"/>
      <c r="C4" s="419"/>
      <c r="D4" s="419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</row>
    <row r="5" spans="1:16" x14ac:dyDescent="0.25">
      <c r="A5" s="419"/>
      <c r="B5" s="419"/>
      <c r="C5" s="419"/>
      <c r="D5" s="419"/>
      <c r="E5" s="419"/>
      <c r="F5" s="419"/>
      <c r="G5" s="419"/>
      <c r="H5" s="419"/>
      <c r="I5" s="419"/>
      <c r="J5" s="419"/>
      <c r="K5" s="420"/>
      <c r="L5" s="420"/>
    </row>
    <row r="6" spans="1:16" s="233" customFormat="1" ht="42" customHeight="1" x14ac:dyDescent="0.25">
      <c r="A6" s="421" t="s">
        <v>66</v>
      </c>
      <c r="B6" s="424" t="s">
        <v>81</v>
      </c>
      <c r="C6" s="421" t="s">
        <v>82</v>
      </c>
      <c r="D6" s="427" t="s">
        <v>111</v>
      </c>
      <c r="E6" s="427"/>
      <c r="F6" s="428" t="s">
        <v>83</v>
      </c>
      <c r="G6" s="428"/>
      <c r="H6" s="428"/>
      <c r="I6" s="428"/>
      <c r="J6" s="428"/>
      <c r="K6" s="428"/>
      <c r="L6" s="428"/>
      <c r="M6" s="429"/>
      <c r="N6" s="429"/>
      <c r="O6" s="429"/>
      <c r="P6" s="397" t="s">
        <v>68</v>
      </c>
    </row>
    <row r="7" spans="1:16" s="233" customFormat="1" ht="38.25" customHeight="1" x14ac:dyDescent="0.25">
      <c r="A7" s="422"/>
      <c r="B7" s="425"/>
      <c r="C7" s="422"/>
      <c r="D7" s="421" t="s">
        <v>112</v>
      </c>
      <c r="E7" s="421" t="s">
        <v>113</v>
      </c>
      <c r="F7" s="421" t="s">
        <v>85</v>
      </c>
      <c r="G7" s="421" t="s">
        <v>86</v>
      </c>
      <c r="H7" s="421" t="s">
        <v>87</v>
      </c>
      <c r="I7" s="421" t="s">
        <v>115</v>
      </c>
      <c r="J7" s="430" t="s">
        <v>89</v>
      </c>
      <c r="K7" s="430"/>
      <c r="L7" s="431" t="s">
        <v>116</v>
      </c>
      <c r="M7" s="433" t="s">
        <v>117</v>
      </c>
      <c r="N7" s="433" t="s">
        <v>118</v>
      </c>
      <c r="O7" s="433" t="s">
        <v>119</v>
      </c>
      <c r="P7" s="400"/>
    </row>
    <row r="8" spans="1:16" s="233" customFormat="1" ht="12.75" x14ac:dyDescent="0.25">
      <c r="A8" s="423"/>
      <c r="B8" s="426"/>
      <c r="C8" s="423"/>
      <c r="D8" s="423"/>
      <c r="E8" s="423"/>
      <c r="F8" s="423"/>
      <c r="G8" s="423"/>
      <c r="H8" s="423"/>
      <c r="I8" s="423"/>
      <c r="J8" s="234" t="s">
        <v>46</v>
      </c>
      <c r="K8" s="235" t="s">
        <v>120</v>
      </c>
      <c r="L8" s="432"/>
      <c r="M8" s="434"/>
      <c r="N8" s="434"/>
      <c r="O8" s="434"/>
      <c r="P8" s="398"/>
    </row>
    <row r="9" spans="1:16" s="233" customFormat="1" ht="12.75" x14ac:dyDescent="0.25">
      <c r="A9" s="407">
        <v>1089</v>
      </c>
      <c r="B9" s="414">
        <v>43891</v>
      </c>
      <c r="C9" s="397" t="s">
        <v>121</v>
      </c>
      <c r="D9" s="397" t="s">
        <v>137</v>
      </c>
      <c r="E9" s="397" t="s">
        <v>138</v>
      </c>
      <c r="F9" s="236" t="s">
        <v>91</v>
      </c>
      <c r="G9" s="236">
        <v>5</v>
      </c>
      <c r="H9" s="236">
        <v>455000</v>
      </c>
      <c r="I9" s="237">
        <f t="shared" ref="I9" si="0">H9*G9</f>
        <v>2275000</v>
      </c>
      <c r="J9" s="236"/>
      <c r="K9" s="315">
        <v>0.41</v>
      </c>
      <c r="L9" s="238">
        <f t="shared" ref="L9:L11" si="1">I9*(1-K9)</f>
        <v>1342250.0000000002</v>
      </c>
      <c r="M9" s="238"/>
      <c r="N9" s="238">
        <f>L9</f>
        <v>1342250.0000000002</v>
      </c>
      <c r="O9" s="238"/>
      <c r="P9" s="407" t="s">
        <v>128</v>
      </c>
    </row>
    <row r="10" spans="1:16" s="233" customFormat="1" ht="15" customHeight="1" x14ac:dyDescent="0.25">
      <c r="A10" s="408"/>
      <c r="B10" s="435"/>
      <c r="C10" s="400"/>
      <c r="D10" s="400"/>
      <c r="E10" s="400"/>
      <c r="F10" s="239" t="s">
        <v>93</v>
      </c>
      <c r="G10" s="239">
        <v>5</v>
      </c>
      <c r="H10" s="239">
        <v>465000</v>
      </c>
      <c r="I10" s="240">
        <f>H10*G10</f>
        <v>2325000</v>
      </c>
      <c r="J10" s="239"/>
      <c r="K10" s="316">
        <v>0.41</v>
      </c>
      <c r="L10" s="241">
        <f t="shared" si="1"/>
        <v>1371750.0000000002</v>
      </c>
      <c r="M10" s="241"/>
      <c r="N10" s="241">
        <f t="shared" ref="N10:N16" si="2">L10</f>
        <v>1371750.0000000002</v>
      </c>
      <c r="O10" s="241"/>
      <c r="P10" s="408"/>
    </row>
    <row r="11" spans="1:16" s="233" customFormat="1" ht="15" customHeight="1" x14ac:dyDescent="0.25">
      <c r="A11" s="408"/>
      <c r="B11" s="435"/>
      <c r="C11" s="400"/>
      <c r="D11" s="400"/>
      <c r="E11" s="400"/>
      <c r="F11" s="239" t="s">
        <v>96</v>
      </c>
      <c r="G11" s="239">
        <v>5</v>
      </c>
      <c r="H11" s="239">
        <v>475000</v>
      </c>
      <c r="I11" s="240">
        <f t="shared" ref="I11:I16" si="3">H11*G11</f>
        <v>2375000</v>
      </c>
      <c r="J11" s="239"/>
      <c r="K11" s="316">
        <v>0.41</v>
      </c>
      <c r="L11" s="241">
        <f t="shared" si="1"/>
        <v>1401250.0000000002</v>
      </c>
      <c r="M11" s="241"/>
      <c r="N11" s="241">
        <f t="shared" si="2"/>
        <v>1401250.0000000002</v>
      </c>
      <c r="O11" s="241"/>
      <c r="P11" s="408"/>
    </row>
    <row r="12" spans="1:16" s="233" customFormat="1" ht="15" customHeight="1" x14ac:dyDescent="0.25">
      <c r="A12" s="408"/>
      <c r="B12" s="435"/>
      <c r="C12" s="400"/>
      <c r="D12" s="400"/>
      <c r="E12" s="400"/>
      <c r="F12" s="239" t="s">
        <v>101</v>
      </c>
      <c r="G12" s="239">
        <v>5</v>
      </c>
      <c r="H12" s="239">
        <v>485000</v>
      </c>
      <c r="I12" s="240">
        <f t="shared" si="3"/>
        <v>2425000</v>
      </c>
      <c r="J12" s="239"/>
      <c r="K12" s="316">
        <v>0.41</v>
      </c>
      <c r="L12" s="241">
        <f>I12*(1-K12)</f>
        <v>1430750.0000000002</v>
      </c>
      <c r="M12" s="241"/>
      <c r="N12" s="241">
        <f t="shared" si="2"/>
        <v>1430750.0000000002</v>
      </c>
      <c r="O12" s="241"/>
      <c r="P12" s="408"/>
    </row>
    <row r="13" spans="1:16" s="233" customFormat="1" ht="15" customHeight="1" x14ac:dyDescent="0.25">
      <c r="A13" s="408"/>
      <c r="B13" s="435"/>
      <c r="C13" s="400"/>
      <c r="D13" s="400"/>
      <c r="E13" s="400"/>
      <c r="F13" s="239" t="s">
        <v>100</v>
      </c>
      <c r="G13" s="239">
        <v>5</v>
      </c>
      <c r="H13" s="239">
        <v>485000</v>
      </c>
      <c r="I13" s="240">
        <f t="shared" si="3"/>
        <v>2425000</v>
      </c>
      <c r="J13" s="239"/>
      <c r="K13" s="316">
        <v>0.41</v>
      </c>
      <c r="L13" s="241">
        <f t="shared" ref="L13:L15" si="4">I13*(1-K13)</f>
        <v>1430750.0000000002</v>
      </c>
      <c r="M13" s="241"/>
      <c r="N13" s="241">
        <f t="shared" si="2"/>
        <v>1430750.0000000002</v>
      </c>
      <c r="O13" s="241"/>
      <c r="P13" s="408"/>
    </row>
    <row r="14" spans="1:16" s="233" customFormat="1" ht="15" customHeight="1" x14ac:dyDescent="0.25">
      <c r="A14" s="408"/>
      <c r="B14" s="435"/>
      <c r="C14" s="400"/>
      <c r="D14" s="400"/>
      <c r="E14" s="400"/>
      <c r="F14" s="239" t="s">
        <v>94</v>
      </c>
      <c r="G14" s="239">
        <v>5</v>
      </c>
      <c r="H14" s="239">
        <v>550000</v>
      </c>
      <c r="I14" s="240">
        <f t="shared" si="3"/>
        <v>2750000</v>
      </c>
      <c r="J14" s="239"/>
      <c r="K14" s="316">
        <v>0.41</v>
      </c>
      <c r="L14" s="241">
        <f t="shared" si="4"/>
        <v>1622500.0000000002</v>
      </c>
      <c r="M14" s="241"/>
      <c r="N14" s="241">
        <f t="shared" si="2"/>
        <v>1622500.0000000002</v>
      </c>
      <c r="O14" s="241"/>
      <c r="P14" s="408"/>
    </row>
    <row r="15" spans="1:16" s="233" customFormat="1" ht="15" customHeight="1" x14ac:dyDescent="0.25">
      <c r="A15" s="408"/>
      <c r="B15" s="435"/>
      <c r="C15" s="400"/>
      <c r="D15" s="400"/>
      <c r="E15" s="400"/>
      <c r="F15" s="239" t="s">
        <v>95</v>
      </c>
      <c r="G15" s="239">
        <v>5</v>
      </c>
      <c r="H15" s="239">
        <v>455000</v>
      </c>
      <c r="I15" s="240">
        <f t="shared" si="3"/>
        <v>2275000</v>
      </c>
      <c r="J15" s="239"/>
      <c r="K15" s="316">
        <v>0.41</v>
      </c>
      <c r="L15" s="241">
        <f t="shared" si="4"/>
        <v>1342250.0000000002</v>
      </c>
      <c r="M15" s="241"/>
      <c r="N15" s="241">
        <f t="shared" si="2"/>
        <v>1342250.0000000002</v>
      </c>
      <c r="O15" s="241"/>
      <c r="P15" s="408"/>
    </row>
    <row r="16" spans="1:16" s="233" customFormat="1" ht="15" customHeight="1" x14ac:dyDescent="0.25">
      <c r="A16" s="409"/>
      <c r="B16" s="415"/>
      <c r="C16" s="398"/>
      <c r="D16" s="398"/>
      <c r="E16" s="398"/>
      <c r="F16" s="242" t="s">
        <v>124</v>
      </c>
      <c r="G16" s="242">
        <v>5</v>
      </c>
      <c r="H16" s="242">
        <v>455000</v>
      </c>
      <c r="I16" s="243">
        <f t="shared" si="3"/>
        <v>2275000</v>
      </c>
      <c r="J16" s="242"/>
      <c r="K16" s="317">
        <v>0.41</v>
      </c>
      <c r="L16" s="244">
        <f t="shared" ref="L16:L24" si="5">I16*(1-K16)</f>
        <v>1342250.0000000002</v>
      </c>
      <c r="M16" s="244"/>
      <c r="N16" s="244">
        <f t="shared" si="2"/>
        <v>1342250.0000000002</v>
      </c>
      <c r="O16" s="244"/>
      <c r="P16" s="409"/>
    </row>
    <row r="17" spans="1:16" s="233" customFormat="1" ht="12.75" x14ac:dyDescent="0.25">
      <c r="A17" s="407">
        <v>1102</v>
      </c>
      <c r="B17" s="414">
        <v>43891</v>
      </c>
      <c r="C17" s="397"/>
      <c r="D17" s="397" t="s">
        <v>239</v>
      </c>
      <c r="E17" s="397" t="s">
        <v>160</v>
      </c>
      <c r="F17" s="245" t="s">
        <v>93</v>
      </c>
      <c r="G17" s="245">
        <v>12</v>
      </c>
      <c r="H17" s="245">
        <v>465000</v>
      </c>
      <c r="I17" s="245">
        <f t="shared" ref="I17:I23" si="6">G17*H17</f>
        <v>5580000</v>
      </c>
      <c r="J17" s="245"/>
      <c r="K17" s="318">
        <v>0.5</v>
      </c>
      <c r="L17" s="246">
        <f t="shared" si="5"/>
        <v>2790000</v>
      </c>
      <c r="M17" s="246"/>
      <c r="N17" s="246"/>
      <c r="O17" s="246">
        <f>L17</f>
        <v>2790000</v>
      </c>
      <c r="P17" s="407" t="s">
        <v>142</v>
      </c>
    </row>
    <row r="18" spans="1:16" s="233" customFormat="1" ht="15.75" customHeight="1" x14ac:dyDescent="0.25">
      <c r="A18" s="409"/>
      <c r="B18" s="415"/>
      <c r="C18" s="398"/>
      <c r="D18" s="398"/>
      <c r="E18" s="398"/>
      <c r="F18" s="247" t="s">
        <v>100</v>
      </c>
      <c r="G18" s="247">
        <v>12</v>
      </c>
      <c r="H18" s="247">
        <v>485000</v>
      </c>
      <c r="I18" s="247">
        <f t="shared" si="6"/>
        <v>5820000</v>
      </c>
      <c r="J18" s="247"/>
      <c r="K18" s="319">
        <v>0.5</v>
      </c>
      <c r="L18" s="248">
        <f t="shared" si="5"/>
        <v>2910000</v>
      </c>
      <c r="M18" s="248"/>
      <c r="N18" s="248"/>
      <c r="O18" s="249">
        <f t="shared" ref="O18" si="7">L18</f>
        <v>2910000</v>
      </c>
      <c r="P18" s="408"/>
    </row>
    <row r="19" spans="1:16" s="233" customFormat="1" ht="25.5" x14ac:dyDescent="0.25">
      <c r="A19" s="250">
        <v>1104</v>
      </c>
      <c r="B19" s="251">
        <v>43891</v>
      </c>
      <c r="C19" s="252"/>
      <c r="D19" s="252" t="s">
        <v>203</v>
      </c>
      <c r="E19" s="252" t="s">
        <v>149</v>
      </c>
      <c r="F19" s="253" t="s">
        <v>100</v>
      </c>
      <c r="G19" s="253">
        <v>12</v>
      </c>
      <c r="H19" s="253">
        <v>485000</v>
      </c>
      <c r="I19" s="253">
        <f t="shared" si="6"/>
        <v>5820000</v>
      </c>
      <c r="J19" s="253"/>
      <c r="K19" s="320">
        <v>0.41</v>
      </c>
      <c r="L19" s="254">
        <f t="shared" si="5"/>
        <v>3433800.0000000005</v>
      </c>
      <c r="M19" s="254"/>
      <c r="N19" s="254"/>
      <c r="O19" s="254">
        <f>L19</f>
        <v>3433800.0000000005</v>
      </c>
      <c r="P19" s="250" t="s">
        <v>142</v>
      </c>
    </row>
    <row r="20" spans="1:16" s="233" customFormat="1" ht="12.75" x14ac:dyDescent="0.25">
      <c r="A20" s="407">
        <v>1108</v>
      </c>
      <c r="B20" s="414">
        <v>43893</v>
      </c>
      <c r="C20" s="397"/>
      <c r="D20" s="397" t="s">
        <v>203</v>
      </c>
      <c r="E20" s="397" t="s">
        <v>149</v>
      </c>
      <c r="F20" s="236" t="s">
        <v>93</v>
      </c>
      <c r="G20" s="236">
        <v>12</v>
      </c>
      <c r="H20" s="236">
        <v>465000</v>
      </c>
      <c r="I20" s="236">
        <f t="shared" si="6"/>
        <v>5580000</v>
      </c>
      <c r="J20" s="236"/>
      <c r="K20" s="315">
        <v>0.41</v>
      </c>
      <c r="L20" s="238">
        <f t="shared" si="5"/>
        <v>3292200.0000000005</v>
      </c>
      <c r="M20" s="238"/>
      <c r="N20" s="238"/>
      <c r="O20" s="238">
        <f>L20</f>
        <v>3292200.0000000005</v>
      </c>
      <c r="P20" s="407" t="s">
        <v>142</v>
      </c>
    </row>
    <row r="21" spans="1:16" s="233" customFormat="1" ht="14.45" customHeight="1" x14ac:dyDescent="0.25">
      <c r="A21" s="408"/>
      <c r="B21" s="435"/>
      <c r="C21" s="400"/>
      <c r="D21" s="400"/>
      <c r="E21" s="400"/>
      <c r="F21" s="239" t="s">
        <v>96</v>
      </c>
      <c r="G21" s="239">
        <v>12</v>
      </c>
      <c r="H21" s="239">
        <v>475000</v>
      </c>
      <c r="I21" s="239">
        <f t="shared" si="6"/>
        <v>5700000</v>
      </c>
      <c r="J21" s="239"/>
      <c r="K21" s="316">
        <v>0.41</v>
      </c>
      <c r="L21" s="241">
        <f t="shared" si="5"/>
        <v>3363000.0000000005</v>
      </c>
      <c r="M21" s="241"/>
      <c r="N21" s="241"/>
      <c r="O21" s="241">
        <f>L21</f>
        <v>3363000.0000000005</v>
      </c>
      <c r="P21" s="408"/>
    </row>
    <row r="22" spans="1:16" s="233" customFormat="1" ht="14.45" customHeight="1" x14ac:dyDescent="0.25">
      <c r="A22" s="409"/>
      <c r="B22" s="415"/>
      <c r="C22" s="398"/>
      <c r="D22" s="398"/>
      <c r="E22" s="398"/>
      <c r="F22" s="242" t="s">
        <v>101</v>
      </c>
      <c r="G22" s="242">
        <v>18</v>
      </c>
      <c r="H22" s="242">
        <v>485000</v>
      </c>
      <c r="I22" s="242">
        <f t="shared" si="6"/>
        <v>8730000</v>
      </c>
      <c r="J22" s="242"/>
      <c r="K22" s="317">
        <v>0.41</v>
      </c>
      <c r="L22" s="244">
        <f t="shared" si="5"/>
        <v>5150700.0000000009</v>
      </c>
      <c r="M22" s="244"/>
      <c r="N22" s="244"/>
      <c r="O22" s="244">
        <f>L22</f>
        <v>5150700.0000000009</v>
      </c>
      <c r="P22" s="409"/>
    </row>
    <row r="23" spans="1:16" s="233" customFormat="1" ht="14.45" customHeight="1" x14ac:dyDescent="0.25">
      <c r="A23" s="330">
        <v>1061</v>
      </c>
      <c r="B23" s="332">
        <v>43896</v>
      </c>
      <c r="C23" s="331"/>
      <c r="D23" s="331" t="s">
        <v>313</v>
      </c>
      <c r="E23" s="331"/>
      <c r="F23" s="280" t="s">
        <v>94</v>
      </c>
      <c r="G23" s="280">
        <v>1</v>
      </c>
      <c r="H23" s="280">
        <v>550000</v>
      </c>
      <c r="I23" s="280">
        <f t="shared" si="6"/>
        <v>550000</v>
      </c>
      <c r="J23" s="280"/>
      <c r="K23" s="334">
        <v>1</v>
      </c>
      <c r="L23" s="249">
        <f t="shared" si="5"/>
        <v>0</v>
      </c>
      <c r="M23" s="249"/>
      <c r="N23" s="335"/>
      <c r="O23" s="249">
        <f>L23</f>
        <v>0</v>
      </c>
      <c r="P23" s="330"/>
    </row>
    <row r="24" spans="1:16" s="233" customFormat="1" ht="12.75" customHeight="1" x14ac:dyDescent="0.25">
      <c r="A24" s="401">
        <v>1056</v>
      </c>
      <c r="B24" s="411">
        <v>43899</v>
      </c>
      <c r="C24" s="404" t="s">
        <v>121</v>
      </c>
      <c r="D24" s="404" t="s">
        <v>122</v>
      </c>
      <c r="E24" s="404"/>
      <c r="F24" s="236" t="s">
        <v>96</v>
      </c>
      <c r="G24" s="236">
        <v>3</v>
      </c>
      <c r="H24" s="237">
        <v>475000</v>
      </c>
      <c r="I24" s="237">
        <f>H24*G24</f>
        <v>1425000</v>
      </c>
      <c r="J24" s="237"/>
      <c r="K24" s="315">
        <v>0.41</v>
      </c>
      <c r="L24" s="238">
        <f t="shared" si="5"/>
        <v>840750.00000000012</v>
      </c>
      <c r="M24" s="238"/>
      <c r="N24" s="255">
        <f t="shared" ref="N24:N32" si="8">L24</f>
        <v>840750.00000000012</v>
      </c>
      <c r="O24" s="236"/>
      <c r="P24" s="407" t="s">
        <v>123</v>
      </c>
    </row>
    <row r="25" spans="1:16" s="233" customFormat="1" ht="15" customHeight="1" x14ac:dyDescent="0.25">
      <c r="A25" s="410"/>
      <c r="B25" s="412"/>
      <c r="C25" s="405"/>
      <c r="D25" s="405"/>
      <c r="E25" s="405"/>
      <c r="F25" s="239" t="s">
        <v>101</v>
      </c>
      <c r="G25" s="239">
        <v>6</v>
      </c>
      <c r="H25" s="240">
        <v>485000</v>
      </c>
      <c r="I25" s="240">
        <f t="shared" ref="I25:I54" si="9">H25*G25</f>
        <v>2910000</v>
      </c>
      <c r="J25" s="240"/>
      <c r="K25" s="316">
        <v>0.41</v>
      </c>
      <c r="L25" s="241">
        <f t="shared" ref="L25:L31" si="10">I25*(1-K25)</f>
        <v>1716900.0000000002</v>
      </c>
      <c r="M25" s="241"/>
      <c r="N25" s="256">
        <f t="shared" si="8"/>
        <v>1716900.0000000002</v>
      </c>
      <c r="O25" s="239"/>
      <c r="P25" s="408"/>
    </row>
    <row r="26" spans="1:16" s="233" customFormat="1" ht="15" customHeight="1" x14ac:dyDescent="0.25">
      <c r="A26" s="402"/>
      <c r="B26" s="413"/>
      <c r="C26" s="406"/>
      <c r="D26" s="406"/>
      <c r="E26" s="406"/>
      <c r="F26" s="242" t="s">
        <v>124</v>
      </c>
      <c r="G26" s="242">
        <v>1</v>
      </c>
      <c r="H26" s="243">
        <v>455000</v>
      </c>
      <c r="I26" s="243">
        <f t="shared" si="9"/>
        <v>455000</v>
      </c>
      <c r="J26" s="243"/>
      <c r="K26" s="317">
        <v>0.41</v>
      </c>
      <c r="L26" s="244">
        <f t="shared" si="10"/>
        <v>268450.00000000006</v>
      </c>
      <c r="M26" s="244"/>
      <c r="N26" s="257">
        <f t="shared" si="8"/>
        <v>268450.00000000006</v>
      </c>
      <c r="O26" s="242"/>
      <c r="P26" s="409"/>
    </row>
    <row r="27" spans="1:16" s="233" customFormat="1" ht="15" customHeight="1" x14ac:dyDescent="0.25">
      <c r="A27" s="258">
        <v>1057</v>
      </c>
      <c r="B27" s="259">
        <v>43899</v>
      </c>
      <c r="C27" s="260" t="s">
        <v>125</v>
      </c>
      <c r="D27" s="260"/>
      <c r="E27" s="261"/>
      <c r="F27" s="262" t="s">
        <v>91</v>
      </c>
      <c r="G27" s="262">
        <v>1</v>
      </c>
      <c r="H27" s="263">
        <v>455000</v>
      </c>
      <c r="I27" s="264">
        <f>H27*G27</f>
        <v>455000</v>
      </c>
      <c r="J27" s="264"/>
      <c r="K27" s="321">
        <v>0.41</v>
      </c>
      <c r="L27" s="249">
        <f>I27*(1-K27)</f>
        <v>268450.00000000006</v>
      </c>
      <c r="M27" s="265"/>
      <c r="N27" s="266">
        <f t="shared" si="8"/>
        <v>268450.00000000006</v>
      </c>
      <c r="O27" s="262"/>
      <c r="P27" s="258" t="s">
        <v>153</v>
      </c>
    </row>
    <row r="28" spans="1:16" s="233" customFormat="1" ht="12.75" x14ac:dyDescent="0.25">
      <c r="A28" s="250">
        <v>1058</v>
      </c>
      <c r="B28" s="251">
        <v>43899</v>
      </c>
      <c r="C28" s="252" t="s">
        <v>125</v>
      </c>
      <c r="D28" s="252"/>
      <c r="E28" s="267"/>
      <c r="F28" s="253" t="s">
        <v>91</v>
      </c>
      <c r="G28" s="253">
        <v>1</v>
      </c>
      <c r="H28" s="268">
        <v>455000</v>
      </c>
      <c r="I28" s="237">
        <f t="shared" si="9"/>
        <v>455000</v>
      </c>
      <c r="J28" s="268"/>
      <c r="K28" s="320">
        <v>0.41</v>
      </c>
      <c r="L28" s="238">
        <f t="shared" si="10"/>
        <v>268450.00000000006</v>
      </c>
      <c r="M28" s="254"/>
      <c r="N28" s="255">
        <f t="shared" si="8"/>
        <v>268450.00000000006</v>
      </c>
      <c r="O28" s="253"/>
      <c r="P28" s="250" t="s">
        <v>123</v>
      </c>
    </row>
    <row r="29" spans="1:16" s="233" customFormat="1" ht="12.75" x14ac:dyDescent="0.25">
      <c r="A29" s="407">
        <v>1060</v>
      </c>
      <c r="B29" s="414">
        <v>43900</v>
      </c>
      <c r="C29" s="397" t="s">
        <v>125</v>
      </c>
      <c r="D29" s="397"/>
      <c r="E29" s="397"/>
      <c r="F29" s="236" t="s">
        <v>92</v>
      </c>
      <c r="G29" s="236">
        <v>1</v>
      </c>
      <c r="H29" s="236">
        <v>265000</v>
      </c>
      <c r="I29" s="237">
        <f t="shared" si="9"/>
        <v>265000</v>
      </c>
      <c r="J29" s="236"/>
      <c r="K29" s="315">
        <v>0.41</v>
      </c>
      <c r="L29" s="238">
        <f t="shared" si="10"/>
        <v>156350.00000000003</v>
      </c>
      <c r="M29" s="238"/>
      <c r="N29" s="238">
        <f t="shared" si="8"/>
        <v>156350.00000000003</v>
      </c>
      <c r="O29" s="236"/>
      <c r="P29" s="407" t="s">
        <v>123</v>
      </c>
    </row>
    <row r="30" spans="1:16" s="233" customFormat="1" ht="15" customHeight="1" x14ac:dyDescent="0.25">
      <c r="A30" s="408"/>
      <c r="B30" s="435"/>
      <c r="C30" s="400"/>
      <c r="D30" s="400"/>
      <c r="E30" s="400"/>
      <c r="F30" s="239" t="s">
        <v>93</v>
      </c>
      <c r="G30" s="239">
        <v>8</v>
      </c>
      <c r="H30" s="239">
        <v>465000</v>
      </c>
      <c r="I30" s="240">
        <f t="shared" si="9"/>
        <v>3720000</v>
      </c>
      <c r="J30" s="239"/>
      <c r="K30" s="316">
        <v>0.41</v>
      </c>
      <c r="L30" s="241">
        <f t="shared" si="10"/>
        <v>2194800.0000000005</v>
      </c>
      <c r="M30" s="241"/>
      <c r="N30" s="241">
        <f t="shared" si="8"/>
        <v>2194800.0000000005</v>
      </c>
      <c r="O30" s="239"/>
      <c r="P30" s="408"/>
    </row>
    <row r="31" spans="1:16" s="233" customFormat="1" ht="15" customHeight="1" x14ac:dyDescent="0.25">
      <c r="A31" s="409"/>
      <c r="B31" s="415"/>
      <c r="C31" s="398"/>
      <c r="D31" s="398"/>
      <c r="E31" s="398"/>
      <c r="F31" s="242" t="s">
        <v>94</v>
      </c>
      <c r="G31" s="242">
        <v>1</v>
      </c>
      <c r="H31" s="242">
        <v>550000</v>
      </c>
      <c r="I31" s="243">
        <f t="shared" si="9"/>
        <v>550000</v>
      </c>
      <c r="J31" s="242"/>
      <c r="K31" s="317">
        <v>0.41</v>
      </c>
      <c r="L31" s="244">
        <f t="shared" si="10"/>
        <v>324500.00000000006</v>
      </c>
      <c r="M31" s="244"/>
      <c r="N31" s="244">
        <f t="shared" si="8"/>
        <v>324500.00000000006</v>
      </c>
      <c r="O31" s="242"/>
      <c r="P31" s="409"/>
    </row>
    <row r="32" spans="1:16" s="233" customFormat="1" ht="25.5" x14ac:dyDescent="0.25">
      <c r="A32" s="258">
        <v>1092</v>
      </c>
      <c r="B32" s="259">
        <v>43900</v>
      </c>
      <c r="C32" s="260"/>
      <c r="D32" s="260" t="s">
        <v>126</v>
      </c>
      <c r="E32" s="260" t="s">
        <v>127</v>
      </c>
      <c r="F32" s="262" t="s">
        <v>91</v>
      </c>
      <c r="G32" s="262">
        <v>36</v>
      </c>
      <c r="H32" s="262">
        <v>455000</v>
      </c>
      <c r="I32" s="237">
        <f t="shared" si="9"/>
        <v>16380000</v>
      </c>
      <c r="J32" s="265">
        <v>200000</v>
      </c>
      <c r="K32" s="320">
        <v>0.41</v>
      </c>
      <c r="L32" s="238">
        <f>I32*(1-K32)</f>
        <v>9664200.0000000019</v>
      </c>
      <c r="M32" s="265"/>
      <c r="N32" s="269">
        <f t="shared" si="8"/>
        <v>9664200.0000000019</v>
      </c>
      <c r="O32" s="253"/>
      <c r="P32" s="258" t="s">
        <v>128</v>
      </c>
    </row>
    <row r="33" spans="1:16" s="233" customFormat="1" ht="63.75" x14ac:dyDescent="0.25">
      <c r="A33" s="258">
        <v>1127</v>
      </c>
      <c r="B33" s="259">
        <v>43900</v>
      </c>
      <c r="C33" s="260" t="s">
        <v>121</v>
      </c>
      <c r="D33" s="260" t="s">
        <v>129</v>
      </c>
      <c r="E33" s="261" t="s">
        <v>207</v>
      </c>
      <c r="F33" s="262" t="s">
        <v>101</v>
      </c>
      <c r="G33" s="262">
        <v>20</v>
      </c>
      <c r="H33" s="262">
        <v>485000</v>
      </c>
      <c r="I33" s="237">
        <f t="shared" si="9"/>
        <v>9700000</v>
      </c>
      <c r="J33" s="262"/>
      <c r="K33" s="320">
        <v>0.41</v>
      </c>
      <c r="L33" s="238">
        <f>I33*(1-K33)</f>
        <v>5723000.0000000009</v>
      </c>
      <c r="M33" s="270"/>
      <c r="N33" s="270"/>
      <c r="O33" s="271" t="s">
        <v>130</v>
      </c>
      <c r="P33" s="272"/>
    </row>
    <row r="34" spans="1:16" s="233" customFormat="1" ht="25.5" x14ac:dyDescent="0.25">
      <c r="A34" s="250">
        <v>1066</v>
      </c>
      <c r="B34" s="251">
        <v>43901</v>
      </c>
      <c r="C34" s="252" t="s">
        <v>121</v>
      </c>
      <c r="D34" s="252" t="s">
        <v>131</v>
      </c>
      <c r="E34" s="267" t="s">
        <v>132</v>
      </c>
      <c r="F34" s="253" t="s">
        <v>133</v>
      </c>
      <c r="G34" s="253">
        <v>3</v>
      </c>
      <c r="H34" s="253">
        <v>450000</v>
      </c>
      <c r="I34" s="237">
        <f t="shared" si="9"/>
        <v>1350000</v>
      </c>
      <c r="J34" s="253"/>
      <c r="K34" s="320">
        <v>0.41</v>
      </c>
      <c r="L34" s="238">
        <f>I34*(1-K34)</f>
        <v>796500.00000000012</v>
      </c>
      <c r="M34" s="254">
        <f>L34</f>
        <v>796500.00000000012</v>
      </c>
      <c r="N34" s="254"/>
      <c r="O34" s="254"/>
      <c r="P34" s="250" t="s">
        <v>123</v>
      </c>
    </row>
    <row r="35" spans="1:16" s="233" customFormat="1" ht="38.25" x14ac:dyDescent="0.25">
      <c r="A35" s="250">
        <v>1128</v>
      </c>
      <c r="B35" s="251">
        <v>43902</v>
      </c>
      <c r="C35" s="252" t="s">
        <v>121</v>
      </c>
      <c r="D35" s="252" t="s">
        <v>135</v>
      </c>
      <c r="E35" s="267" t="s">
        <v>136</v>
      </c>
      <c r="F35" s="253" t="s">
        <v>91</v>
      </c>
      <c r="G35" s="253">
        <v>2</v>
      </c>
      <c r="H35" s="253">
        <v>455000</v>
      </c>
      <c r="I35" s="237">
        <f t="shared" si="9"/>
        <v>910000</v>
      </c>
      <c r="J35" s="253"/>
      <c r="K35" s="320">
        <v>0.41</v>
      </c>
      <c r="L35" s="238">
        <f>I35*(1-K35)</f>
        <v>536900.00000000012</v>
      </c>
      <c r="M35" s="254"/>
      <c r="N35" s="254">
        <f>L35</f>
        <v>536900.00000000012</v>
      </c>
      <c r="O35" s="254"/>
      <c r="P35" s="250" t="s">
        <v>123</v>
      </c>
    </row>
    <row r="36" spans="1:16" s="233" customFormat="1" ht="12.75" x14ac:dyDescent="0.25">
      <c r="A36" s="273">
        <v>1065</v>
      </c>
      <c r="B36" s="274">
        <v>43903</v>
      </c>
      <c r="C36" s="275" t="s">
        <v>125</v>
      </c>
      <c r="D36" s="275"/>
      <c r="E36" s="275"/>
      <c r="F36" s="273" t="s">
        <v>95</v>
      </c>
      <c r="G36" s="273">
        <v>3</v>
      </c>
      <c r="H36" s="273">
        <v>455000</v>
      </c>
      <c r="I36" s="276">
        <f t="shared" si="9"/>
        <v>1365000</v>
      </c>
      <c r="J36" s="273"/>
      <c r="K36" s="322">
        <v>0.41</v>
      </c>
      <c r="L36" s="277">
        <f t="shared" ref="L36:L62" si="11">I36*(1-K36)</f>
        <v>805350.00000000012</v>
      </c>
      <c r="M36" s="277"/>
      <c r="N36" s="277">
        <f>L36</f>
        <v>805350.00000000012</v>
      </c>
      <c r="P36" s="278" t="s">
        <v>123</v>
      </c>
    </row>
    <row r="37" spans="1:16" s="233" customFormat="1" ht="15" customHeight="1" x14ac:dyDescent="0.25">
      <c r="A37" s="253">
        <v>1064</v>
      </c>
      <c r="B37" s="279">
        <v>43903</v>
      </c>
      <c r="C37" s="267" t="s">
        <v>125</v>
      </c>
      <c r="D37" s="267"/>
      <c r="E37" s="267"/>
      <c r="F37" s="253" t="s">
        <v>92</v>
      </c>
      <c r="G37" s="253">
        <v>1</v>
      </c>
      <c r="H37" s="253">
        <v>245000</v>
      </c>
      <c r="I37" s="268">
        <v>265000</v>
      </c>
      <c r="J37" s="253"/>
      <c r="K37" s="320">
        <v>0.41</v>
      </c>
      <c r="L37" s="254">
        <f t="shared" si="11"/>
        <v>156350.00000000003</v>
      </c>
      <c r="M37" s="254"/>
      <c r="N37" s="254">
        <f>L37</f>
        <v>156350.00000000003</v>
      </c>
      <c r="O37" s="253"/>
      <c r="P37" s="250" t="s">
        <v>123</v>
      </c>
    </row>
    <row r="38" spans="1:16" s="233" customFormat="1" ht="12.75" x14ac:dyDescent="0.25">
      <c r="A38" s="407">
        <v>1073</v>
      </c>
      <c r="B38" s="414">
        <v>43905</v>
      </c>
      <c r="C38" s="397" t="s">
        <v>121</v>
      </c>
      <c r="D38" s="397" t="s">
        <v>140</v>
      </c>
      <c r="E38" s="397" t="s">
        <v>141</v>
      </c>
      <c r="F38" s="236" t="s">
        <v>101</v>
      </c>
      <c r="G38" s="236">
        <v>24</v>
      </c>
      <c r="H38" s="236">
        <v>485000</v>
      </c>
      <c r="I38" s="236">
        <f t="shared" si="9"/>
        <v>11640000</v>
      </c>
      <c r="J38" s="236"/>
      <c r="K38" s="315">
        <v>0.41</v>
      </c>
      <c r="L38" s="238">
        <f t="shared" si="11"/>
        <v>6867600.0000000009</v>
      </c>
      <c r="M38" s="238"/>
      <c r="N38" s="238">
        <f>L38</f>
        <v>6867600.0000000009</v>
      </c>
      <c r="O38" s="238"/>
      <c r="P38" s="407" t="s">
        <v>142</v>
      </c>
    </row>
    <row r="39" spans="1:16" s="233" customFormat="1" ht="15" customHeight="1" x14ac:dyDescent="0.25">
      <c r="A39" s="409"/>
      <c r="B39" s="415"/>
      <c r="C39" s="398"/>
      <c r="D39" s="398"/>
      <c r="E39" s="398"/>
      <c r="F39" s="242" t="s">
        <v>95</v>
      </c>
      <c r="G39" s="242">
        <v>12</v>
      </c>
      <c r="H39" s="242">
        <v>455000</v>
      </c>
      <c r="I39" s="242">
        <f t="shared" si="9"/>
        <v>5460000</v>
      </c>
      <c r="J39" s="242"/>
      <c r="K39" s="317">
        <v>0.41</v>
      </c>
      <c r="L39" s="244">
        <f>I39*(1-K39)</f>
        <v>3221400.0000000005</v>
      </c>
      <c r="M39" s="244"/>
      <c r="N39" s="244">
        <f>L39</f>
        <v>3221400.0000000005</v>
      </c>
      <c r="O39" s="244"/>
      <c r="P39" s="409"/>
    </row>
    <row r="40" spans="1:16" s="233" customFormat="1" ht="12.75" x14ac:dyDescent="0.25">
      <c r="A40" s="250">
        <v>1068</v>
      </c>
      <c r="B40" s="251">
        <v>43904</v>
      </c>
      <c r="C40" s="252" t="s">
        <v>204</v>
      </c>
      <c r="D40" s="252"/>
      <c r="E40" s="267"/>
      <c r="F40" s="253" t="s">
        <v>96</v>
      </c>
      <c r="G40" s="253">
        <v>1</v>
      </c>
      <c r="H40" s="253">
        <v>475000</v>
      </c>
      <c r="I40" s="253">
        <f t="shared" si="9"/>
        <v>475000</v>
      </c>
      <c r="J40" s="253"/>
      <c r="K40" s="320">
        <v>0.41</v>
      </c>
      <c r="L40" s="238">
        <f t="shared" si="11"/>
        <v>280250.00000000006</v>
      </c>
      <c r="M40" s="254"/>
      <c r="N40" s="254">
        <v>280250.00000000006</v>
      </c>
      <c r="P40" s="250" t="s">
        <v>123</v>
      </c>
    </row>
    <row r="41" spans="1:16" s="233" customFormat="1" ht="12.75" customHeight="1" x14ac:dyDescent="0.25">
      <c r="A41" s="407">
        <v>1069</v>
      </c>
      <c r="B41" s="414">
        <v>43904</v>
      </c>
      <c r="C41" s="397"/>
      <c r="D41" s="397" t="s">
        <v>144</v>
      </c>
      <c r="E41" s="397" t="s">
        <v>205</v>
      </c>
      <c r="F41" s="236" t="s">
        <v>91</v>
      </c>
      <c r="G41" s="236">
        <v>24</v>
      </c>
      <c r="H41" s="236">
        <v>455000</v>
      </c>
      <c r="I41" s="236">
        <f t="shared" si="9"/>
        <v>10920000</v>
      </c>
      <c r="J41" s="236"/>
      <c r="K41" s="315">
        <v>0.35</v>
      </c>
      <c r="L41" s="238">
        <f>I41*(1-K41)</f>
        <v>7098000</v>
      </c>
      <c r="M41" s="238"/>
      <c r="N41" s="238"/>
      <c r="O41" s="238">
        <f>L41</f>
        <v>7098000</v>
      </c>
      <c r="P41" s="407" t="s">
        <v>128</v>
      </c>
    </row>
    <row r="42" spans="1:16" s="233" customFormat="1" ht="15" customHeight="1" x14ac:dyDescent="0.25">
      <c r="A42" s="409"/>
      <c r="B42" s="415"/>
      <c r="C42" s="400"/>
      <c r="D42" s="398"/>
      <c r="E42" s="398"/>
      <c r="F42" s="242" t="s">
        <v>93</v>
      </c>
      <c r="G42" s="242">
        <v>12</v>
      </c>
      <c r="H42" s="242">
        <v>465000</v>
      </c>
      <c r="I42" s="242">
        <f t="shared" si="9"/>
        <v>5580000</v>
      </c>
      <c r="J42" s="242"/>
      <c r="K42" s="317">
        <v>0.35</v>
      </c>
      <c r="L42" s="244">
        <f t="shared" si="11"/>
        <v>3627000</v>
      </c>
      <c r="M42" s="244"/>
      <c r="N42" s="244"/>
      <c r="O42" s="244">
        <f t="shared" ref="O42:O47" si="12">L42</f>
        <v>3627000</v>
      </c>
      <c r="P42" s="408"/>
    </row>
    <row r="43" spans="1:16" s="233" customFormat="1" ht="15" customHeight="1" x14ac:dyDescent="0.25">
      <c r="A43" s="407">
        <v>1070</v>
      </c>
      <c r="B43" s="414">
        <v>43904</v>
      </c>
      <c r="C43" s="397"/>
      <c r="D43" s="397" t="s">
        <v>145</v>
      </c>
      <c r="E43" s="397" t="s">
        <v>205</v>
      </c>
      <c r="F43" s="236" t="s">
        <v>91</v>
      </c>
      <c r="G43" s="236">
        <v>24</v>
      </c>
      <c r="H43" s="236">
        <v>455000</v>
      </c>
      <c r="I43" s="236">
        <f t="shared" si="9"/>
        <v>10920000</v>
      </c>
      <c r="J43" s="236"/>
      <c r="K43" s="315">
        <v>0.35</v>
      </c>
      <c r="L43" s="238">
        <f t="shared" si="11"/>
        <v>7098000</v>
      </c>
      <c r="M43" s="238"/>
      <c r="N43" s="238"/>
      <c r="O43" s="238">
        <f t="shared" si="12"/>
        <v>7098000</v>
      </c>
      <c r="P43" s="408"/>
    </row>
    <row r="44" spans="1:16" s="233" customFormat="1" ht="15" customHeight="1" x14ac:dyDescent="0.25">
      <c r="A44" s="409"/>
      <c r="B44" s="415"/>
      <c r="C44" s="400"/>
      <c r="D44" s="398"/>
      <c r="E44" s="398"/>
      <c r="F44" s="242" t="s">
        <v>93</v>
      </c>
      <c r="G44" s="242">
        <v>12</v>
      </c>
      <c r="H44" s="242">
        <v>465000</v>
      </c>
      <c r="I44" s="242">
        <f t="shared" si="9"/>
        <v>5580000</v>
      </c>
      <c r="J44" s="242"/>
      <c r="K44" s="317">
        <v>0.35</v>
      </c>
      <c r="L44" s="244">
        <f t="shared" si="11"/>
        <v>3627000</v>
      </c>
      <c r="M44" s="244"/>
      <c r="N44" s="244"/>
      <c r="O44" s="244">
        <f t="shared" si="12"/>
        <v>3627000</v>
      </c>
      <c r="P44" s="408"/>
    </row>
    <row r="45" spans="1:16" s="233" customFormat="1" ht="15" customHeight="1" x14ac:dyDescent="0.25">
      <c r="A45" s="407">
        <v>1072</v>
      </c>
      <c r="B45" s="414">
        <v>43904</v>
      </c>
      <c r="C45" s="397"/>
      <c r="D45" s="397" t="s">
        <v>146</v>
      </c>
      <c r="E45" s="397"/>
      <c r="F45" s="236" t="s">
        <v>93</v>
      </c>
      <c r="G45" s="236">
        <v>12</v>
      </c>
      <c r="H45" s="236">
        <v>465000</v>
      </c>
      <c r="I45" s="236">
        <f t="shared" si="9"/>
        <v>5580000</v>
      </c>
      <c r="J45" s="236"/>
      <c r="K45" s="315">
        <v>0.41</v>
      </c>
      <c r="L45" s="238">
        <f>I45*(1-K45)</f>
        <v>3292200.0000000005</v>
      </c>
      <c r="M45" s="238"/>
      <c r="N45" s="238"/>
      <c r="O45" s="238">
        <f t="shared" si="12"/>
        <v>3292200.0000000005</v>
      </c>
      <c r="P45" s="408"/>
    </row>
    <row r="46" spans="1:16" s="233" customFormat="1" ht="15" customHeight="1" x14ac:dyDescent="0.25">
      <c r="A46" s="408"/>
      <c r="B46" s="435"/>
      <c r="C46" s="400"/>
      <c r="D46" s="400"/>
      <c r="E46" s="400"/>
      <c r="F46" s="239" t="s">
        <v>101</v>
      </c>
      <c r="G46" s="239">
        <v>12</v>
      </c>
      <c r="H46" s="239">
        <v>485000</v>
      </c>
      <c r="I46" s="239">
        <f t="shared" si="9"/>
        <v>5820000</v>
      </c>
      <c r="J46" s="239"/>
      <c r="K46" s="316">
        <v>0.41</v>
      </c>
      <c r="L46" s="241">
        <f t="shared" si="11"/>
        <v>3433800.0000000005</v>
      </c>
      <c r="M46" s="241"/>
      <c r="N46" s="241"/>
      <c r="O46" s="241">
        <f t="shared" si="12"/>
        <v>3433800.0000000005</v>
      </c>
      <c r="P46" s="408"/>
    </row>
    <row r="47" spans="1:16" s="233" customFormat="1" ht="15" customHeight="1" x14ac:dyDescent="0.25">
      <c r="A47" s="409"/>
      <c r="B47" s="415"/>
      <c r="C47" s="398"/>
      <c r="D47" s="398"/>
      <c r="E47" s="398"/>
      <c r="F47" s="242" t="s">
        <v>95</v>
      </c>
      <c r="G47" s="242">
        <v>12</v>
      </c>
      <c r="H47" s="242">
        <v>455000</v>
      </c>
      <c r="I47" s="242">
        <f t="shared" si="9"/>
        <v>5460000</v>
      </c>
      <c r="J47" s="242"/>
      <c r="K47" s="317">
        <v>0.41</v>
      </c>
      <c r="L47" s="244">
        <f t="shared" si="11"/>
        <v>3221400.0000000005</v>
      </c>
      <c r="M47" s="244"/>
      <c r="N47" s="244"/>
      <c r="O47" s="244">
        <f t="shared" si="12"/>
        <v>3221400.0000000005</v>
      </c>
      <c r="P47" s="409"/>
    </row>
    <row r="48" spans="1:16" s="233" customFormat="1" ht="12.75" x14ac:dyDescent="0.25">
      <c r="A48" s="250">
        <v>1075</v>
      </c>
      <c r="B48" s="251">
        <v>43906</v>
      </c>
      <c r="C48" s="252" t="s">
        <v>204</v>
      </c>
      <c r="D48" s="252" t="s">
        <v>147</v>
      </c>
      <c r="E48" s="267"/>
      <c r="F48" s="253" t="s">
        <v>91</v>
      </c>
      <c r="G48" s="253">
        <v>12</v>
      </c>
      <c r="H48" s="253">
        <v>455000</v>
      </c>
      <c r="I48" s="253">
        <f t="shared" si="9"/>
        <v>5460000</v>
      </c>
      <c r="J48" s="253"/>
      <c r="K48" s="320">
        <v>0.41</v>
      </c>
      <c r="L48" s="254">
        <f t="shared" si="11"/>
        <v>3221400.0000000005</v>
      </c>
      <c r="M48" s="254"/>
      <c r="N48" s="254">
        <f>L48</f>
        <v>3221400.0000000005</v>
      </c>
      <c r="O48" s="254"/>
      <c r="P48" s="250" t="s">
        <v>142</v>
      </c>
    </row>
    <row r="49" spans="1:16" s="233" customFormat="1" ht="25.5" x14ac:dyDescent="0.25">
      <c r="A49" s="250">
        <v>1076</v>
      </c>
      <c r="B49" s="251">
        <v>43907</v>
      </c>
      <c r="C49" s="252" t="s">
        <v>121</v>
      </c>
      <c r="D49" s="252" t="s">
        <v>148</v>
      </c>
      <c r="E49" s="267" t="s">
        <v>149</v>
      </c>
      <c r="F49" s="253" t="s">
        <v>95</v>
      </c>
      <c r="G49" s="253">
        <v>2</v>
      </c>
      <c r="H49" s="253">
        <v>455000</v>
      </c>
      <c r="I49" s="253">
        <f t="shared" si="9"/>
        <v>910000</v>
      </c>
      <c r="J49" s="253"/>
      <c r="K49" s="320">
        <v>0.41</v>
      </c>
      <c r="L49" s="254">
        <f>I49</f>
        <v>910000</v>
      </c>
      <c r="M49" s="254"/>
      <c r="N49" s="254">
        <f>L49</f>
        <v>910000</v>
      </c>
      <c r="O49" s="254"/>
      <c r="P49" s="250" t="s">
        <v>123</v>
      </c>
    </row>
    <row r="50" spans="1:16" s="233" customFormat="1" ht="51" x14ac:dyDescent="0.25">
      <c r="A50" s="250">
        <v>1077</v>
      </c>
      <c r="B50" s="251">
        <v>43907</v>
      </c>
      <c r="C50" s="252" t="s">
        <v>121</v>
      </c>
      <c r="D50" s="252" t="s">
        <v>150</v>
      </c>
      <c r="E50" s="267" t="s">
        <v>151</v>
      </c>
      <c r="F50" s="253" t="s">
        <v>91</v>
      </c>
      <c r="G50" s="253">
        <v>24</v>
      </c>
      <c r="H50" s="253">
        <v>455000</v>
      </c>
      <c r="I50" s="253">
        <f t="shared" si="9"/>
        <v>10920000</v>
      </c>
      <c r="J50" s="253"/>
      <c r="K50" s="320">
        <v>0.38</v>
      </c>
      <c r="L50" s="254">
        <f>I50*(1-K50)</f>
        <v>6770400</v>
      </c>
      <c r="M50" s="254"/>
      <c r="N50" s="254"/>
      <c r="O50" s="254">
        <f t="shared" ref="O50" si="13">L50</f>
        <v>6770400</v>
      </c>
      <c r="P50" s="252" t="s">
        <v>152</v>
      </c>
    </row>
    <row r="51" spans="1:16" s="233" customFormat="1" ht="12.75" x14ac:dyDescent="0.25">
      <c r="A51" s="407">
        <v>1078</v>
      </c>
      <c r="B51" s="417">
        <v>43907</v>
      </c>
      <c r="C51" s="418" t="s">
        <v>204</v>
      </c>
      <c r="D51" s="397"/>
      <c r="E51" s="397"/>
      <c r="F51" s="236" t="s">
        <v>93</v>
      </c>
      <c r="G51" s="236">
        <v>1</v>
      </c>
      <c r="H51" s="236">
        <v>465000</v>
      </c>
      <c r="I51" s="236">
        <f t="shared" si="9"/>
        <v>465000</v>
      </c>
      <c r="J51" s="236"/>
      <c r="K51" s="315">
        <v>0.41</v>
      </c>
      <c r="L51" s="238">
        <f t="shared" si="11"/>
        <v>274350.00000000006</v>
      </c>
      <c r="M51" s="238"/>
      <c r="N51" s="238">
        <f>L51</f>
        <v>274350.00000000006</v>
      </c>
      <c r="O51" s="238"/>
      <c r="P51" s="407" t="s">
        <v>153</v>
      </c>
    </row>
    <row r="52" spans="1:16" s="233" customFormat="1" ht="15" customHeight="1" x14ac:dyDescent="0.25">
      <c r="A52" s="409"/>
      <c r="B52" s="417"/>
      <c r="C52" s="418"/>
      <c r="D52" s="398"/>
      <c r="E52" s="398"/>
      <c r="F52" s="242" t="s">
        <v>95</v>
      </c>
      <c r="G52" s="242">
        <v>2</v>
      </c>
      <c r="H52" s="242">
        <v>455000</v>
      </c>
      <c r="I52" s="242">
        <f t="shared" si="9"/>
        <v>910000</v>
      </c>
      <c r="J52" s="242"/>
      <c r="K52" s="317">
        <v>0.41</v>
      </c>
      <c r="L52" s="244">
        <f t="shared" si="11"/>
        <v>536900.00000000012</v>
      </c>
      <c r="M52" s="244"/>
      <c r="N52" s="244">
        <f t="shared" ref="N52:N54" si="14">L52</f>
        <v>536900.00000000012</v>
      </c>
      <c r="O52" s="244"/>
      <c r="P52" s="408"/>
    </row>
    <row r="53" spans="1:16" s="233" customFormat="1" ht="15" customHeight="1" x14ac:dyDescent="0.25">
      <c r="A53" s="407">
        <v>1080</v>
      </c>
      <c r="B53" s="414">
        <v>43908</v>
      </c>
      <c r="C53" s="397" t="s">
        <v>204</v>
      </c>
      <c r="D53" s="397"/>
      <c r="E53" s="397"/>
      <c r="F53" s="236" t="s">
        <v>97</v>
      </c>
      <c r="G53" s="236">
        <v>1</v>
      </c>
      <c r="H53" s="236">
        <v>285000</v>
      </c>
      <c r="I53" s="236">
        <f t="shared" si="9"/>
        <v>285000</v>
      </c>
      <c r="J53" s="236"/>
      <c r="K53" s="315">
        <v>0.41</v>
      </c>
      <c r="L53" s="238">
        <f>I53*(1-K53)</f>
        <v>168150.00000000003</v>
      </c>
      <c r="M53" s="238"/>
      <c r="N53" s="238">
        <f t="shared" si="14"/>
        <v>168150.00000000003</v>
      </c>
      <c r="O53" s="238"/>
      <c r="P53" s="408"/>
    </row>
    <row r="54" spans="1:16" s="233" customFormat="1" ht="15" customHeight="1" x14ac:dyDescent="0.25">
      <c r="A54" s="409"/>
      <c r="B54" s="415"/>
      <c r="C54" s="398"/>
      <c r="D54" s="398"/>
      <c r="E54" s="398"/>
      <c r="F54" s="242" t="s">
        <v>98</v>
      </c>
      <c r="G54" s="242">
        <v>1</v>
      </c>
      <c r="H54" s="242">
        <v>255000</v>
      </c>
      <c r="I54" s="242">
        <f t="shared" si="9"/>
        <v>255000</v>
      </c>
      <c r="J54" s="242"/>
      <c r="K54" s="317">
        <v>0.41</v>
      </c>
      <c r="L54" s="244">
        <f t="shared" si="11"/>
        <v>150450.00000000003</v>
      </c>
      <c r="M54" s="244"/>
      <c r="N54" s="244">
        <f t="shared" si="14"/>
        <v>150450.00000000003</v>
      </c>
      <c r="O54" s="244"/>
      <c r="P54" s="409"/>
    </row>
    <row r="55" spans="1:16" s="233" customFormat="1" ht="12.75" x14ac:dyDescent="0.25">
      <c r="A55" s="250">
        <v>1079</v>
      </c>
      <c r="B55" s="251">
        <v>43908</v>
      </c>
      <c r="C55" s="252" t="s">
        <v>204</v>
      </c>
      <c r="D55" s="260"/>
      <c r="E55" s="261"/>
      <c r="F55" s="262" t="s">
        <v>95</v>
      </c>
      <c r="G55" s="262">
        <v>1</v>
      </c>
      <c r="H55" s="262">
        <v>455000</v>
      </c>
      <c r="I55" s="262">
        <f>G55*H55</f>
        <v>455000</v>
      </c>
      <c r="J55" s="262"/>
      <c r="K55" s="321">
        <v>0.41</v>
      </c>
      <c r="L55" s="265">
        <f t="shared" si="11"/>
        <v>268450.00000000006</v>
      </c>
      <c r="M55" s="265"/>
      <c r="N55" s="238">
        <f>L55</f>
        <v>268450.00000000006</v>
      </c>
      <c r="O55" s="265"/>
      <c r="P55" s="250" t="s">
        <v>154</v>
      </c>
    </row>
    <row r="56" spans="1:16" s="233" customFormat="1" ht="25.5" x14ac:dyDescent="0.25">
      <c r="A56" s="250">
        <v>1082</v>
      </c>
      <c r="B56" s="251">
        <v>43908</v>
      </c>
      <c r="C56" s="267" t="s">
        <v>202</v>
      </c>
      <c r="D56" s="252" t="s">
        <v>155</v>
      </c>
      <c r="E56" s="267"/>
      <c r="F56" s="253" t="s">
        <v>91</v>
      </c>
      <c r="G56" s="253">
        <v>1</v>
      </c>
      <c r="H56" s="253">
        <v>455000</v>
      </c>
      <c r="I56" s="253">
        <f>G56*H56</f>
        <v>455000</v>
      </c>
      <c r="J56" s="253"/>
      <c r="K56" s="320">
        <v>0.41</v>
      </c>
      <c r="L56" s="254">
        <f t="shared" si="11"/>
        <v>268450.00000000006</v>
      </c>
      <c r="M56" s="254">
        <f>L56</f>
        <v>268450.00000000006</v>
      </c>
      <c r="N56" s="254"/>
      <c r="O56" s="254"/>
      <c r="P56" s="250" t="s">
        <v>156</v>
      </c>
    </row>
    <row r="57" spans="1:16" s="233" customFormat="1" ht="12.75" x14ac:dyDescent="0.25">
      <c r="A57" s="407">
        <v>1091</v>
      </c>
      <c r="B57" s="414">
        <v>43908</v>
      </c>
      <c r="C57" s="281"/>
      <c r="D57" s="397" t="s">
        <v>157</v>
      </c>
      <c r="E57" s="397" t="s">
        <v>158</v>
      </c>
      <c r="F57" s="236" t="s">
        <v>98</v>
      </c>
      <c r="G57" s="236">
        <v>18</v>
      </c>
      <c r="H57" s="236">
        <v>255000</v>
      </c>
      <c r="I57" s="236">
        <f t="shared" ref="I57:I62" si="15">G57*H57</f>
        <v>4590000</v>
      </c>
      <c r="J57" s="236"/>
      <c r="K57" s="315">
        <v>0.41</v>
      </c>
      <c r="L57" s="238">
        <f>I57*(1-K57)-J58</f>
        <v>2708100.0000000005</v>
      </c>
      <c r="M57" s="238"/>
      <c r="N57" s="238">
        <f>L57</f>
        <v>2708100.0000000005</v>
      </c>
      <c r="O57" s="282"/>
      <c r="P57" s="401" t="s">
        <v>153</v>
      </c>
    </row>
    <row r="58" spans="1:16" s="233" customFormat="1" ht="15" customHeight="1" x14ac:dyDescent="0.25">
      <c r="A58" s="409"/>
      <c r="B58" s="415"/>
      <c r="C58" s="281" t="s">
        <v>202</v>
      </c>
      <c r="D58" s="398"/>
      <c r="E58" s="398"/>
      <c r="F58" s="242" t="s">
        <v>91</v>
      </c>
      <c r="G58" s="242">
        <v>3</v>
      </c>
      <c r="H58" s="242">
        <v>455000</v>
      </c>
      <c r="I58" s="242">
        <f t="shared" si="15"/>
        <v>1365000</v>
      </c>
      <c r="J58" s="244"/>
      <c r="K58" s="317">
        <v>0.41</v>
      </c>
      <c r="L58" s="244">
        <f t="shared" si="11"/>
        <v>805350.00000000012</v>
      </c>
      <c r="M58" s="244"/>
      <c r="N58" s="244">
        <f>L58</f>
        <v>805350.00000000012</v>
      </c>
      <c r="O58" s="283"/>
      <c r="P58" s="402"/>
    </row>
    <row r="59" spans="1:16" s="233" customFormat="1" ht="12.75" x14ac:dyDescent="0.25">
      <c r="A59" s="407">
        <v>1086</v>
      </c>
      <c r="B59" s="414">
        <v>43909</v>
      </c>
      <c r="C59" s="397" t="s">
        <v>139</v>
      </c>
      <c r="D59" s="397"/>
      <c r="E59" s="397"/>
      <c r="F59" s="245" t="s">
        <v>91</v>
      </c>
      <c r="G59" s="245">
        <v>1</v>
      </c>
      <c r="H59" s="245">
        <v>455000</v>
      </c>
      <c r="I59" s="245">
        <f t="shared" si="15"/>
        <v>455000</v>
      </c>
      <c r="J59" s="245"/>
      <c r="K59" s="318">
        <v>0.41</v>
      </c>
      <c r="L59" s="246">
        <f t="shared" si="11"/>
        <v>268450.00000000006</v>
      </c>
      <c r="M59" s="254">
        <f>L59</f>
        <v>268450.00000000006</v>
      </c>
      <c r="N59" s="246"/>
      <c r="O59" s="254"/>
      <c r="P59" s="407" t="s">
        <v>153</v>
      </c>
    </row>
    <row r="60" spans="1:16" s="233" customFormat="1" ht="15" customHeight="1" x14ac:dyDescent="0.25">
      <c r="A60" s="408"/>
      <c r="B60" s="435"/>
      <c r="C60" s="400"/>
      <c r="D60" s="400"/>
      <c r="E60" s="400"/>
      <c r="F60" s="239" t="s">
        <v>93</v>
      </c>
      <c r="G60" s="239">
        <v>1</v>
      </c>
      <c r="H60" s="239">
        <v>465000</v>
      </c>
      <c r="I60" s="239">
        <f t="shared" si="15"/>
        <v>465000</v>
      </c>
      <c r="J60" s="239"/>
      <c r="K60" s="316">
        <v>0.41</v>
      </c>
      <c r="L60" s="241">
        <f t="shared" si="11"/>
        <v>274350.00000000006</v>
      </c>
      <c r="M60" s="254">
        <f>L60</f>
        <v>274350.00000000006</v>
      </c>
      <c r="N60" s="241"/>
      <c r="O60" s="254"/>
      <c r="P60" s="408"/>
    </row>
    <row r="61" spans="1:16" s="233" customFormat="1" ht="15" customHeight="1" x14ac:dyDescent="0.25">
      <c r="A61" s="409"/>
      <c r="B61" s="415"/>
      <c r="C61" s="398"/>
      <c r="D61" s="398"/>
      <c r="E61" s="398"/>
      <c r="F61" s="247" t="s">
        <v>100</v>
      </c>
      <c r="G61" s="247">
        <v>1</v>
      </c>
      <c r="H61" s="247">
        <v>485000</v>
      </c>
      <c r="I61" s="247">
        <f t="shared" si="15"/>
        <v>485000</v>
      </c>
      <c r="J61" s="247"/>
      <c r="K61" s="319">
        <v>0.41</v>
      </c>
      <c r="L61" s="248">
        <f t="shared" si="11"/>
        <v>286150.00000000006</v>
      </c>
      <c r="M61" s="254">
        <f>L61</f>
        <v>286150.00000000006</v>
      </c>
      <c r="N61" s="248"/>
      <c r="O61" s="254"/>
      <c r="P61" s="409"/>
    </row>
    <row r="62" spans="1:16" s="233" customFormat="1" ht="25.5" x14ac:dyDescent="0.25">
      <c r="A62" s="250">
        <v>1088</v>
      </c>
      <c r="B62" s="251">
        <v>43909</v>
      </c>
      <c r="C62" s="252" t="s">
        <v>159</v>
      </c>
      <c r="D62" s="252"/>
      <c r="E62" s="267"/>
      <c r="F62" s="253" t="s">
        <v>91</v>
      </c>
      <c r="G62" s="253">
        <v>1</v>
      </c>
      <c r="H62" s="253">
        <v>455000</v>
      </c>
      <c r="I62" s="253">
        <f t="shared" si="15"/>
        <v>455000</v>
      </c>
      <c r="J62" s="253"/>
      <c r="K62" s="320">
        <v>0.41</v>
      </c>
      <c r="L62" s="254">
        <f t="shared" si="11"/>
        <v>268450.00000000006</v>
      </c>
      <c r="M62" s="254">
        <f>L62</f>
        <v>268450.00000000006</v>
      </c>
      <c r="N62" s="254"/>
      <c r="O62" s="254"/>
      <c r="P62" s="250" t="s">
        <v>153</v>
      </c>
    </row>
    <row r="63" spans="1:16" s="233" customFormat="1" ht="12.75" x14ac:dyDescent="0.25">
      <c r="A63" s="401">
        <v>1094</v>
      </c>
      <c r="B63" s="411">
        <v>43912</v>
      </c>
      <c r="C63" s="404"/>
      <c r="D63" s="404" t="s">
        <v>161</v>
      </c>
      <c r="E63" s="404" t="s">
        <v>162</v>
      </c>
      <c r="F63" s="236" t="s">
        <v>91</v>
      </c>
      <c r="G63" s="236">
        <v>6</v>
      </c>
      <c r="H63" s="237">
        <v>455000</v>
      </c>
      <c r="I63" s="237">
        <f>G63*H63</f>
        <v>2730000</v>
      </c>
      <c r="J63" s="237"/>
      <c r="K63" s="315">
        <v>0.41</v>
      </c>
      <c r="L63" s="238">
        <f>I63*(1-K63)</f>
        <v>1610700.0000000002</v>
      </c>
      <c r="M63" s="238"/>
      <c r="N63" s="238">
        <f>L63</f>
        <v>1610700.0000000002</v>
      </c>
      <c r="O63" s="284"/>
      <c r="P63" s="399"/>
    </row>
    <row r="64" spans="1:16" s="233" customFormat="1" ht="15" customHeight="1" x14ac:dyDescent="0.25">
      <c r="A64" s="410"/>
      <c r="B64" s="412"/>
      <c r="C64" s="405"/>
      <c r="D64" s="405"/>
      <c r="E64" s="405"/>
      <c r="F64" s="239" t="s">
        <v>101</v>
      </c>
      <c r="G64" s="239">
        <v>3</v>
      </c>
      <c r="H64" s="240">
        <v>485000</v>
      </c>
      <c r="I64" s="240">
        <f t="shared" ref="I64:I87" si="16">G64*H64</f>
        <v>1455000</v>
      </c>
      <c r="J64" s="240"/>
      <c r="K64" s="316">
        <v>0.41</v>
      </c>
      <c r="L64" s="241">
        <f t="shared" ref="L64:L95" si="17">I64*(1-K64)</f>
        <v>858450.00000000012</v>
      </c>
      <c r="M64" s="241"/>
      <c r="N64" s="241">
        <f>L64</f>
        <v>858450.00000000012</v>
      </c>
      <c r="O64" s="285"/>
      <c r="P64" s="399"/>
    </row>
    <row r="65" spans="1:16" s="233" customFormat="1" ht="15" customHeight="1" x14ac:dyDescent="0.25">
      <c r="A65" s="402"/>
      <c r="B65" s="413"/>
      <c r="C65" s="406"/>
      <c r="D65" s="406"/>
      <c r="E65" s="406"/>
      <c r="F65" s="242" t="s">
        <v>124</v>
      </c>
      <c r="G65" s="242">
        <v>3</v>
      </c>
      <c r="H65" s="243">
        <v>455000</v>
      </c>
      <c r="I65" s="243">
        <f t="shared" si="16"/>
        <v>1365000</v>
      </c>
      <c r="J65" s="243"/>
      <c r="K65" s="317">
        <v>0.41</v>
      </c>
      <c r="L65" s="244">
        <f t="shared" si="17"/>
        <v>805350.00000000012</v>
      </c>
      <c r="M65" s="244"/>
      <c r="N65" s="244">
        <f>L65</f>
        <v>805350.00000000012</v>
      </c>
      <c r="O65" s="286"/>
      <c r="P65" s="399"/>
    </row>
    <row r="66" spans="1:16" s="233" customFormat="1" ht="25.5" x14ac:dyDescent="0.25">
      <c r="A66" s="258">
        <v>1097</v>
      </c>
      <c r="B66" s="259">
        <v>43913</v>
      </c>
      <c r="C66" s="260" t="s">
        <v>163</v>
      </c>
      <c r="D66" s="260" t="s">
        <v>164</v>
      </c>
      <c r="E66" s="260" t="s">
        <v>165</v>
      </c>
      <c r="F66" s="262" t="s">
        <v>101</v>
      </c>
      <c r="G66" s="262">
        <v>3</v>
      </c>
      <c r="H66" s="263">
        <v>485000</v>
      </c>
      <c r="I66" s="264">
        <f t="shared" si="16"/>
        <v>1455000</v>
      </c>
      <c r="J66" s="264"/>
      <c r="K66" s="321">
        <v>0.41</v>
      </c>
      <c r="L66" s="249">
        <f t="shared" si="17"/>
        <v>858450.00000000012</v>
      </c>
      <c r="M66" s="287">
        <f t="shared" ref="M66:M73" si="18">L66</f>
        <v>858450.00000000012</v>
      </c>
      <c r="N66" s="265"/>
      <c r="O66" s="287"/>
      <c r="P66" s="258"/>
    </row>
    <row r="67" spans="1:16" s="233" customFormat="1" ht="12.75" x14ac:dyDescent="0.25">
      <c r="A67" s="407">
        <v>1095</v>
      </c>
      <c r="B67" s="414">
        <v>43913</v>
      </c>
      <c r="C67" s="397" t="s">
        <v>121</v>
      </c>
      <c r="D67" s="397" t="s">
        <v>137</v>
      </c>
      <c r="E67" s="397" t="s">
        <v>138</v>
      </c>
      <c r="F67" s="236" t="s">
        <v>91</v>
      </c>
      <c r="G67" s="236">
        <v>10</v>
      </c>
      <c r="H67" s="237">
        <v>455000</v>
      </c>
      <c r="I67" s="237">
        <f t="shared" si="16"/>
        <v>4550000</v>
      </c>
      <c r="J67" s="237"/>
      <c r="K67" s="315">
        <v>0.41</v>
      </c>
      <c r="L67" s="238">
        <f t="shared" si="17"/>
        <v>2684500.0000000005</v>
      </c>
      <c r="M67" s="238">
        <f t="shared" si="18"/>
        <v>2684500.0000000005</v>
      </c>
      <c r="N67" s="238"/>
      <c r="O67" s="238"/>
      <c r="P67" s="288"/>
    </row>
    <row r="68" spans="1:16" s="233" customFormat="1" ht="15" customHeight="1" x14ac:dyDescent="0.25">
      <c r="A68" s="408"/>
      <c r="B68" s="435"/>
      <c r="C68" s="400"/>
      <c r="D68" s="400"/>
      <c r="E68" s="400"/>
      <c r="F68" s="239" t="s">
        <v>93</v>
      </c>
      <c r="G68" s="239">
        <v>2</v>
      </c>
      <c r="H68" s="240">
        <v>465000</v>
      </c>
      <c r="I68" s="237">
        <f t="shared" si="16"/>
        <v>930000</v>
      </c>
      <c r="J68" s="239"/>
      <c r="K68" s="316">
        <v>0.41</v>
      </c>
      <c r="L68" s="241">
        <f t="shared" si="17"/>
        <v>548700.00000000012</v>
      </c>
      <c r="M68" s="241">
        <f t="shared" si="18"/>
        <v>548700.00000000012</v>
      </c>
      <c r="N68" s="241"/>
      <c r="O68" s="241"/>
      <c r="P68" s="289"/>
    </row>
    <row r="69" spans="1:16" s="233" customFormat="1" ht="15" customHeight="1" x14ac:dyDescent="0.25">
      <c r="A69" s="409"/>
      <c r="B69" s="415"/>
      <c r="C69" s="398"/>
      <c r="D69" s="398"/>
      <c r="E69" s="398"/>
      <c r="F69" s="242" t="s">
        <v>94</v>
      </c>
      <c r="G69" s="242">
        <v>5</v>
      </c>
      <c r="H69" s="243">
        <v>550000</v>
      </c>
      <c r="I69" s="243">
        <f t="shared" si="16"/>
        <v>2750000</v>
      </c>
      <c r="J69" s="242"/>
      <c r="K69" s="317">
        <v>0.41</v>
      </c>
      <c r="L69" s="244">
        <f t="shared" si="17"/>
        <v>1622500.0000000002</v>
      </c>
      <c r="M69" s="244">
        <f t="shared" si="18"/>
        <v>1622500.0000000002</v>
      </c>
      <c r="N69" s="244"/>
      <c r="O69" s="244"/>
      <c r="P69" s="290"/>
    </row>
    <row r="70" spans="1:16" s="233" customFormat="1" ht="15" customHeight="1" x14ac:dyDescent="0.25">
      <c r="A70" s="407">
        <v>1111</v>
      </c>
      <c r="B70" s="414">
        <v>43914</v>
      </c>
      <c r="C70" s="397"/>
      <c r="D70" s="397" t="s">
        <v>166</v>
      </c>
      <c r="E70" s="397" t="s">
        <v>127</v>
      </c>
      <c r="F70" s="236" t="s">
        <v>91</v>
      </c>
      <c r="G70" s="236">
        <v>24</v>
      </c>
      <c r="H70" s="237">
        <v>455000</v>
      </c>
      <c r="I70" s="237">
        <f t="shared" si="16"/>
        <v>10920000</v>
      </c>
      <c r="J70" s="236">
        <v>250000</v>
      </c>
      <c r="K70" s="315">
        <v>0.41</v>
      </c>
      <c r="L70" s="238">
        <f t="shared" si="17"/>
        <v>6442800.0000000009</v>
      </c>
      <c r="M70" s="238">
        <f t="shared" si="18"/>
        <v>6442800.0000000009</v>
      </c>
      <c r="N70" s="238"/>
      <c r="O70" s="238"/>
      <c r="P70" s="288"/>
    </row>
    <row r="71" spans="1:16" s="233" customFormat="1" ht="15" customHeight="1" x14ac:dyDescent="0.25">
      <c r="A71" s="408"/>
      <c r="B71" s="435"/>
      <c r="C71" s="400"/>
      <c r="D71" s="400"/>
      <c r="E71" s="400"/>
      <c r="F71" s="239" t="s">
        <v>93</v>
      </c>
      <c r="G71" s="239">
        <v>12</v>
      </c>
      <c r="H71" s="240">
        <v>465000</v>
      </c>
      <c r="I71" s="240">
        <f t="shared" si="16"/>
        <v>5580000</v>
      </c>
      <c r="J71" s="239"/>
      <c r="K71" s="316">
        <v>0.41</v>
      </c>
      <c r="L71" s="241">
        <f t="shared" si="17"/>
        <v>3292200.0000000005</v>
      </c>
      <c r="M71" s="241">
        <f t="shared" si="18"/>
        <v>3292200.0000000005</v>
      </c>
      <c r="N71" s="241"/>
      <c r="O71" s="241"/>
      <c r="P71" s="289"/>
    </row>
    <row r="72" spans="1:16" s="233" customFormat="1" ht="15" customHeight="1" x14ac:dyDescent="0.25">
      <c r="A72" s="408"/>
      <c r="B72" s="435"/>
      <c r="C72" s="400"/>
      <c r="D72" s="400"/>
      <c r="E72" s="400"/>
      <c r="F72" s="239" t="s">
        <v>101</v>
      </c>
      <c r="G72" s="239">
        <v>12</v>
      </c>
      <c r="H72" s="240">
        <v>485000</v>
      </c>
      <c r="I72" s="240">
        <f t="shared" si="16"/>
        <v>5820000</v>
      </c>
      <c r="J72" s="239"/>
      <c r="K72" s="316">
        <v>0.41</v>
      </c>
      <c r="L72" s="241">
        <f t="shared" si="17"/>
        <v>3433800.0000000005</v>
      </c>
      <c r="M72" s="241">
        <f t="shared" si="18"/>
        <v>3433800.0000000005</v>
      </c>
      <c r="N72" s="241"/>
      <c r="O72" s="241"/>
      <c r="P72" s="291"/>
    </row>
    <row r="73" spans="1:16" s="233" customFormat="1" ht="15" customHeight="1" x14ac:dyDescent="0.25">
      <c r="A73" s="408"/>
      <c r="B73" s="415"/>
      <c r="C73" s="398"/>
      <c r="D73" s="398"/>
      <c r="E73" s="398"/>
      <c r="F73" s="242" t="s">
        <v>100</v>
      </c>
      <c r="G73" s="242">
        <v>12</v>
      </c>
      <c r="H73" s="243">
        <v>485000</v>
      </c>
      <c r="I73" s="243">
        <f t="shared" si="16"/>
        <v>5820000</v>
      </c>
      <c r="J73" s="242"/>
      <c r="K73" s="317">
        <v>0.41</v>
      </c>
      <c r="L73" s="244">
        <f t="shared" si="17"/>
        <v>3433800.0000000005</v>
      </c>
      <c r="M73" s="244">
        <f t="shared" si="18"/>
        <v>3433800.0000000005</v>
      </c>
      <c r="N73" s="244"/>
      <c r="O73" s="244"/>
      <c r="P73" s="292"/>
    </row>
    <row r="74" spans="1:16" s="233" customFormat="1" ht="15" customHeight="1" x14ac:dyDescent="0.25">
      <c r="A74" s="407">
        <v>1099</v>
      </c>
      <c r="B74" s="414">
        <v>43913</v>
      </c>
      <c r="C74" s="397"/>
      <c r="D74" s="397" t="s">
        <v>146</v>
      </c>
      <c r="E74" s="397" t="s">
        <v>149</v>
      </c>
      <c r="F74" s="236" t="s">
        <v>93</v>
      </c>
      <c r="G74" s="236">
        <v>24</v>
      </c>
      <c r="H74" s="237">
        <v>465000</v>
      </c>
      <c r="I74" s="237">
        <f t="shared" si="16"/>
        <v>11160000</v>
      </c>
      <c r="J74" s="236"/>
      <c r="K74" s="315">
        <v>0.41</v>
      </c>
      <c r="L74" s="238">
        <f t="shared" si="17"/>
        <v>6584400.0000000009</v>
      </c>
      <c r="M74" s="238"/>
      <c r="N74" s="238"/>
      <c r="O74" s="238">
        <f t="shared" ref="O74:O89" si="19">L74</f>
        <v>6584400.0000000009</v>
      </c>
      <c r="P74" s="288"/>
    </row>
    <row r="75" spans="1:16" s="233" customFormat="1" ht="14.45" customHeight="1" x14ac:dyDescent="0.25">
      <c r="A75" s="409"/>
      <c r="B75" s="415"/>
      <c r="C75" s="398"/>
      <c r="D75" s="398"/>
      <c r="E75" s="398"/>
      <c r="F75" s="242" t="s">
        <v>101</v>
      </c>
      <c r="G75" s="242">
        <v>24</v>
      </c>
      <c r="H75" s="243">
        <v>485000</v>
      </c>
      <c r="I75" s="243">
        <f t="shared" si="16"/>
        <v>11640000</v>
      </c>
      <c r="J75" s="242"/>
      <c r="K75" s="317">
        <v>0.41</v>
      </c>
      <c r="L75" s="244">
        <f t="shared" si="17"/>
        <v>6867600.0000000009</v>
      </c>
      <c r="M75" s="244"/>
      <c r="N75" s="244"/>
      <c r="O75" s="244">
        <f t="shared" si="19"/>
        <v>6867600.0000000009</v>
      </c>
      <c r="P75" s="290"/>
    </row>
    <row r="76" spans="1:16" s="233" customFormat="1" ht="25.5" x14ac:dyDescent="0.25">
      <c r="A76" s="253">
        <v>1100</v>
      </c>
      <c r="B76" s="279">
        <v>43914</v>
      </c>
      <c r="C76" s="252" t="s">
        <v>121</v>
      </c>
      <c r="D76" s="267" t="s">
        <v>167</v>
      </c>
      <c r="E76" s="267"/>
      <c r="F76" s="253" t="s">
        <v>94</v>
      </c>
      <c r="G76" s="253">
        <v>5</v>
      </c>
      <c r="H76" s="263">
        <v>550000</v>
      </c>
      <c r="I76" s="268">
        <f t="shared" si="16"/>
        <v>2750000</v>
      </c>
      <c r="J76" s="253"/>
      <c r="K76" s="320">
        <v>0.41</v>
      </c>
      <c r="L76" s="254">
        <f t="shared" si="17"/>
        <v>1622500.0000000002</v>
      </c>
      <c r="M76" s="254">
        <f>L76</f>
        <v>1622500.0000000002</v>
      </c>
      <c r="N76" s="254"/>
      <c r="P76" s="250"/>
    </row>
    <row r="77" spans="1:16" s="233" customFormat="1" ht="15" customHeight="1" x14ac:dyDescent="0.25">
      <c r="A77" s="253">
        <v>1113</v>
      </c>
      <c r="B77" s="279">
        <v>43914</v>
      </c>
      <c r="C77" s="252"/>
      <c r="D77" s="267" t="s">
        <v>146</v>
      </c>
      <c r="E77" s="267"/>
      <c r="F77" s="273" t="s">
        <v>91</v>
      </c>
      <c r="G77" s="273">
        <v>36</v>
      </c>
      <c r="H77" s="293">
        <v>455000</v>
      </c>
      <c r="I77" s="276">
        <f t="shared" si="16"/>
        <v>16380000</v>
      </c>
      <c r="J77" s="273"/>
      <c r="K77" s="322">
        <v>0.41</v>
      </c>
      <c r="L77" s="277">
        <f t="shared" si="17"/>
        <v>9664200.0000000019</v>
      </c>
      <c r="M77" s="277"/>
      <c r="N77" s="277"/>
      <c r="O77" s="277">
        <f t="shared" si="19"/>
        <v>9664200.0000000019</v>
      </c>
      <c r="P77" s="278"/>
    </row>
    <row r="78" spans="1:16" s="233" customFormat="1" ht="15" customHeight="1" x14ac:dyDescent="0.25">
      <c r="A78" s="407">
        <v>1118</v>
      </c>
      <c r="B78" s="414">
        <v>43915</v>
      </c>
      <c r="C78" s="397"/>
      <c r="D78" s="397" t="s">
        <v>213</v>
      </c>
      <c r="E78" s="397" t="s">
        <v>214</v>
      </c>
      <c r="F78" s="236" t="s">
        <v>91</v>
      </c>
      <c r="G78" s="236">
        <v>12</v>
      </c>
      <c r="H78" s="237">
        <v>455000</v>
      </c>
      <c r="I78" s="237">
        <f t="shared" si="16"/>
        <v>5460000</v>
      </c>
      <c r="J78" s="236"/>
      <c r="K78" s="315">
        <v>0.5</v>
      </c>
      <c r="L78" s="238">
        <f t="shared" si="17"/>
        <v>2730000</v>
      </c>
      <c r="M78" s="238"/>
      <c r="N78" s="238"/>
      <c r="O78" s="238">
        <f t="shared" si="19"/>
        <v>2730000</v>
      </c>
      <c r="P78" s="288"/>
    </row>
    <row r="79" spans="1:16" s="233" customFormat="1" ht="15" customHeight="1" x14ac:dyDescent="0.25">
      <c r="A79" s="408"/>
      <c r="B79" s="435"/>
      <c r="C79" s="400"/>
      <c r="D79" s="400"/>
      <c r="E79" s="400"/>
      <c r="F79" s="239" t="s">
        <v>92</v>
      </c>
      <c r="G79" s="239">
        <v>24</v>
      </c>
      <c r="H79" s="240">
        <v>265000</v>
      </c>
      <c r="I79" s="240">
        <f t="shared" si="16"/>
        <v>6360000</v>
      </c>
      <c r="J79" s="239"/>
      <c r="K79" s="315">
        <v>0.5</v>
      </c>
      <c r="L79" s="241">
        <f t="shared" si="17"/>
        <v>3180000</v>
      </c>
      <c r="M79" s="241"/>
      <c r="N79" s="241"/>
      <c r="O79" s="241">
        <f t="shared" si="19"/>
        <v>3180000</v>
      </c>
      <c r="P79" s="289"/>
    </row>
    <row r="80" spans="1:16" s="233" customFormat="1" ht="15" customHeight="1" x14ac:dyDescent="0.25">
      <c r="A80" s="408"/>
      <c r="B80" s="435"/>
      <c r="C80" s="400"/>
      <c r="D80" s="400"/>
      <c r="E80" s="400"/>
      <c r="F80" s="239" t="s">
        <v>93</v>
      </c>
      <c r="G80" s="239">
        <v>12</v>
      </c>
      <c r="H80" s="240">
        <v>465000</v>
      </c>
      <c r="I80" s="240">
        <f t="shared" si="16"/>
        <v>5580000</v>
      </c>
      <c r="J80" s="239"/>
      <c r="K80" s="315">
        <v>0.5</v>
      </c>
      <c r="L80" s="241">
        <f t="shared" si="17"/>
        <v>2790000</v>
      </c>
      <c r="M80" s="241"/>
      <c r="N80" s="241"/>
      <c r="O80" s="241">
        <f t="shared" si="19"/>
        <v>2790000</v>
      </c>
      <c r="P80" s="289"/>
    </row>
    <row r="81" spans="1:16" s="233" customFormat="1" ht="15" customHeight="1" x14ac:dyDescent="0.25">
      <c r="A81" s="408"/>
      <c r="B81" s="435"/>
      <c r="C81" s="400"/>
      <c r="D81" s="400"/>
      <c r="E81" s="400"/>
      <c r="F81" s="239" t="s">
        <v>96</v>
      </c>
      <c r="G81" s="239">
        <v>24</v>
      </c>
      <c r="H81" s="240">
        <v>475000</v>
      </c>
      <c r="I81" s="240">
        <f t="shared" si="16"/>
        <v>11400000</v>
      </c>
      <c r="J81" s="239"/>
      <c r="K81" s="315">
        <v>0.5</v>
      </c>
      <c r="L81" s="241">
        <f t="shared" si="17"/>
        <v>5700000</v>
      </c>
      <c r="M81" s="241"/>
      <c r="N81" s="241"/>
      <c r="O81" s="241">
        <f t="shared" si="19"/>
        <v>5700000</v>
      </c>
      <c r="P81" s="289"/>
    </row>
    <row r="82" spans="1:16" s="233" customFormat="1" ht="15" customHeight="1" x14ac:dyDescent="0.25">
      <c r="A82" s="408"/>
      <c r="B82" s="435"/>
      <c r="C82" s="400"/>
      <c r="D82" s="400"/>
      <c r="E82" s="400"/>
      <c r="F82" s="239" t="s">
        <v>101</v>
      </c>
      <c r="G82" s="239">
        <v>36</v>
      </c>
      <c r="H82" s="240">
        <v>485000</v>
      </c>
      <c r="I82" s="240">
        <f t="shared" si="16"/>
        <v>17460000</v>
      </c>
      <c r="J82" s="239"/>
      <c r="K82" s="315">
        <v>0.5</v>
      </c>
      <c r="L82" s="241">
        <f t="shared" si="17"/>
        <v>8730000</v>
      </c>
      <c r="M82" s="241"/>
      <c r="N82" s="241"/>
      <c r="O82" s="241">
        <f t="shared" si="19"/>
        <v>8730000</v>
      </c>
      <c r="P82" s="289"/>
    </row>
    <row r="83" spans="1:16" s="233" customFormat="1" ht="15" customHeight="1" x14ac:dyDescent="0.25">
      <c r="A83" s="408"/>
      <c r="B83" s="435"/>
      <c r="C83" s="400"/>
      <c r="D83" s="400"/>
      <c r="E83" s="400"/>
      <c r="F83" s="239" t="s">
        <v>100</v>
      </c>
      <c r="G83" s="239">
        <v>24</v>
      </c>
      <c r="H83" s="240">
        <v>485000</v>
      </c>
      <c r="I83" s="240">
        <f t="shared" si="16"/>
        <v>11640000</v>
      </c>
      <c r="J83" s="239"/>
      <c r="K83" s="315">
        <v>0.5</v>
      </c>
      <c r="L83" s="241">
        <f t="shared" si="17"/>
        <v>5820000</v>
      </c>
      <c r="M83" s="241"/>
      <c r="N83" s="241"/>
      <c r="O83" s="241">
        <f t="shared" si="19"/>
        <v>5820000</v>
      </c>
      <c r="P83" s="289"/>
    </row>
    <row r="84" spans="1:16" s="233" customFormat="1" ht="15" customHeight="1" x14ac:dyDescent="0.25">
      <c r="A84" s="408"/>
      <c r="B84" s="435"/>
      <c r="C84" s="400"/>
      <c r="D84" s="400"/>
      <c r="E84" s="400"/>
      <c r="F84" s="239" t="s">
        <v>94</v>
      </c>
      <c r="G84" s="239">
        <v>72</v>
      </c>
      <c r="H84" s="240">
        <v>550000</v>
      </c>
      <c r="I84" s="240">
        <f t="shared" si="16"/>
        <v>39600000</v>
      </c>
      <c r="J84" s="239"/>
      <c r="K84" s="315">
        <v>0.5</v>
      </c>
      <c r="L84" s="241">
        <f t="shared" si="17"/>
        <v>19800000</v>
      </c>
      <c r="M84" s="241"/>
      <c r="N84" s="241"/>
      <c r="O84" s="241">
        <f t="shared" si="19"/>
        <v>19800000</v>
      </c>
      <c r="P84" s="289"/>
    </row>
    <row r="85" spans="1:16" s="233" customFormat="1" ht="15" customHeight="1" x14ac:dyDescent="0.25">
      <c r="A85" s="408"/>
      <c r="B85" s="435"/>
      <c r="C85" s="400"/>
      <c r="D85" s="400"/>
      <c r="E85" s="400"/>
      <c r="F85" s="239" t="s">
        <v>133</v>
      </c>
      <c r="G85" s="239">
        <v>56</v>
      </c>
      <c r="H85" s="240">
        <v>450000</v>
      </c>
      <c r="I85" s="240">
        <f t="shared" si="16"/>
        <v>25200000</v>
      </c>
      <c r="J85" s="239"/>
      <c r="K85" s="315">
        <v>0.5</v>
      </c>
      <c r="L85" s="241">
        <f t="shared" si="17"/>
        <v>12600000</v>
      </c>
      <c r="M85" s="241"/>
      <c r="N85" s="241"/>
      <c r="O85" s="241">
        <f t="shared" si="19"/>
        <v>12600000</v>
      </c>
      <c r="P85" s="289"/>
    </row>
    <row r="86" spans="1:16" s="233" customFormat="1" ht="15" customHeight="1" x14ac:dyDescent="0.25">
      <c r="A86" s="408"/>
      <c r="B86" s="435"/>
      <c r="C86" s="400"/>
      <c r="D86" s="400"/>
      <c r="E86" s="400"/>
      <c r="F86" s="239" t="s">
        <v>95</v>
      </c>
      <c r="G86" s="239">
        <v>36</v>
      </c>
      <c r="H86" s="240">
        <v>455000</v>
      </c>
      <c r="I86" s="240">
        <f t="shared" si="16"/>
        <v>16380000</v>
      </c>
      <c r="J86" s="239"/>
      <c r="K86" s="315">
        <v>0.5</v>
      </c>
      <c r="L86" s="241">
        <f t="shared" si="17"/>
        <v>8190000</v>
      </c>
      <c r="M86" s="241"/>
      <c r="N86" s="241"/>
      <c r="O86" s="241">
        <f t="shared" si="19"/>
        <v>8190000</v>
      </c>
      <c r="P86" s="289"/>
    </row>
    <row r="87" spans="1:16" s="233" customFormat="1" ht="14.45" customHeight="1" x14ac:dyDescent="0.25">
      <c r="A87" s="409"/>
      <c r="B87" s="415"/>
      <c r="C87" s="398"/>
      <c r="D87" s="398"/>
      <c r="E87" s="398"/>
      <c r="F87" s="242" t="s">
        <v>124</v>
      </c>
      <c r="G87" s="242">
        <v>12</v>
      </c>
      <c r="H87" s="243">
        <v>455000</v>
      </c>
      <c r="I87" s="243">
        <f t="shared" si="16"/>
        <v>5460000</v>
      </c>
      <c r="J87" s="242"/>
      <c r="K87" s="315">
        <v>0.5</v>
      </c>
      <c r="L87" s="244">
        <f t="shared" si="17"/>
        <v>2730000</v>
      </c>
      <c r="M87" s="244"/>
      <c r="N87" s="244"/>
      <c r="O87" s="244">
        <f t="shared" si="19"/>
        <v>2730000</v>
      </c>
      <c r="P87" s="290"/>
    </row>
    <row r="88" spans="1:16" s="233" customFormat="1" ht="15" customHeight="1" x14ac:dyDescent="0.25">
      <c r="A88" s="407">
        <v>1119</v>
      </c>
      <c r="B88" s="414">
        <v>43915</v>
      </c>
      <c r="C88" s="397"/>
      <c r="D88" s="397" t="s">
        <v>146</v>
      </c>
      <c r="E88" s="397" t="s">
        <v>149</v>
      </c>
      <c r="F88" s="245" t="s">
        <v>94</v>
      </c>
      <c r="G88" s="245">
        <v>24</v>
      </c>
      <c r="H88" s="237">
        <v>550000</v>
      </c>
      <c r="I88" s="294">
        <f>G88*H88</f>
        <v>13200000</v>
      </c>
      <c r="J88" s="245"/>
      <c r="K88" s="318">
        <v>0.41</v>
      </c>
      <c r="L88" s="246">
        <f t="shared" si="17"/>
        <v>7788000.0000000009</v>
      </c>
      <c r="M88" s="246"/>
      <c r="N88" s="246"/>
      <c r="O88" s="246">
        <f t="shared" si="19"/>
        <v>7788000.0000000009</v>
      </c>
      <c r="P88" s="295"/>
    </row>
    <row r="89" spans="1:16" s="233" customFormat="1" ht="14.45" customHeight="1" x14ac:dyDescent="0.25">
      <c r="A89" s="409"/>
      <c r="B89" s="415"/>
      <c r="C89" s="398"/>
      <c r="D89" s="398"/>
      <c r="E89" s="398"/>
      <c r="F89" s="242" t="s">
        <v>124</v>
      </c>
      <c r="G89" s="242">
        <v>12</v>
      </c>
      <c r="H89" s="243">
        <v>455000</v>
      </c>
      <c r="I89" s="296">
        <f t="shared" ref="I89:I95" si="20">G89*H89</f>
        <v>5460000</v>
      </c>
      <c r="J89" s="242"/>
      <c r="K89" s="317">
        <v>0.41</v>
      </c>
      <c r="L89" s="244">
        <f t="shared" si="17"/>
        <v>3221400.0000000005</v>
      </c>
      <c r="M89" s="244"/>
      <c r="N89" s="244"/>
      <c r="O89" s="244">
        <f t="shared" si="19"/>
        <v>3221400.0000000005</v>
      </c>
      <c r="P89" s="290"/>
    </row>
    <row r="90" spans="1:16" s="233" customFormat="1" ht="14.45" customHeight="1" x14ac:dyDescent="0.25">
      <c r="A90" s="330">
        <v>1123</v>
      </c>
      <c r="B90" s="332">
        <v>43916</v>
      </c>
      <c r="C90" s="331"/>
      <c r="D90" s="331" t="s">
        <v>309</v>
      </c>
      <c r="E90" s="331" t="s">
        <v>310</v>
      </c>
      <c r="F90" s="247" t="s">
        <v>91</v>
      </c>
      <c r="G90" s="247">
        <v>1</v>
      </c>
      <c r="H90" s="263">
        <v>455000</v>
      </c>
      <c r="I90" s="333">
        <f t="shared" si="20"/>
        <v>455000</v>
      </c>
      <c r="J90" s="247"/>
      <c r="K90" s="319">
        <v>1</v>
      </c>
      <c r="L90" s="248">
        <f t="shared" si="17"/>
        <v>0</v>
      </c>
      <c r="M90" s="248"/>
      <c r="N90" s="248"/>
      <c r="O90" s="249"/>
      <c r="P90" s="330"/>
    </row>
    <row r="91" spans="1:16" s="233" customFormat="1" ht="38.25" x14ac:dyDescent="0.25">
      <c r="A91" s="247">
        <v>1120</v>
      </c>
      <c r="B91" s="274">
        <v>43917</v>
      </c>
      <c r="C91" s="297"/>
      <c r="D91" s="297" t="s">
        <v>168</v>
      </c>
      <c r="E91" s="297"/>
      <c r="F91" s="247" t="s">
        <v>124</v>
      </c>
      <c r="G91" s="247">
        <v>2</v>
      </c>
      <c r="H91" s="268">
        <v>455000</v>
      </c>
      <c r="I91" s="298">
        <f t="shared" si="20"/>
        <v>910000</v>
      </c>
      <c r="J91" s="247"/>
      <c r="K91" s="319">
        <v>0.41</v>
      </c>
      <c r="L91" s="248">
        <f t="shared" si="17"/>
        <v>536900.00000000012</v>
      </c>
      <c r="M91" s="248">
        <f>L91</f>
        <v>536900.00000000012</v>
      </c>
      <c r="N91" s="248"/>
      <c r="O91" s="238"/>
      <c r="P91" s="295"/>
    </row>
    <row r="92" spans="1:16" s="233" customFormat="1" ht="12.75" x14ac:dyDescent="0.25">
      <c r="A92" s="407">
        <v>1122</v>
      </c>
      <c r="B92" s="414">
        <v>43917</v>
      </c>
      <c r="C92" s="397" t="s">
        <v>169</v>
      </c>
      <c r="D92" s="275"/>
      <c r="E92" s="397"/>
      <c r="F92" s="236" t="s">
        <v>96</v>
      </c>
      <c r="G92" s="236">
        <v>1</v>
      </c>
      <c r="H92" s="237">
        <v>475000</v>
      </c>
      <c r="I92" s="294">
        <f t="shared" si="20"/>
        <v>475000</v>
      </c>
      <c r="J92" s="236"/>
      <c r="K92" s="315">
        <v>0.41</v>
      </c>
      <c r="L92" s="238">
        <f t="shared" si="17"/>
        <v>280250.00000000006</v>
      </c>
      <c r="M92" s="238">
        <f>L92</f>
        <v>280250.00000000006</v>
      </c>
      <c r="N92" s="238"/>
      <c r="O92" s="238"/>
      <c r="P92" s="288"/>
    </row>
    <row r="93" spans="1:16" s="233" customFormat="1" ht="15" customHeight="1" x14ac:dyDescent="0.25">
      <c r="A93" s="409"/>
      <c r="B93" s="415"/>
      <c r="C93" s="398"/>
      <c r="D93" s="281"/>
      <c r="E93" s="398"/>
      <c r="F93" s="242" t="s">
        <v>101</v>
      </c>
      <c r="G93" s="242">
        <v>1</v>
      </c>
      <c r="H93" s="243">
        <v>485000</v>
      </c>
      <c r="I93" s="296">
        <f t="shared" si="20"/>
        <v>485000</v>
      </c>
      <c r="J93" s="242"/>
      <c r="K93" s="317">
        <v>0.41</v>
      </c>
      <c r="L93" s="244">
        <f t="shared" si="17"/>
        <v>286150.00000000006</v>
      </c>
      <c r="M93" s="244">
        <f>L93</f>
        <v>286150.00000000006</v>
      </c>
      <c r="N93" s="244"/>
      <c r="O93" s="244"/>
      <c r="P93" s="290"/>
    </row>
    <row r="94" spans="1:16" s="233" customFormat="1" ht="12.75" x14ac:dyDescent="0.25">
      <c r="A94" s="407">
        <v>1126</v>
      </c>
      <c r="B94" s="414">
        <v>43921</v>
      </c>
      <c r="C94" s="397" t="s">
        <v>121</v>
      </c>
      <c r="D94" s="397" t="s">
        <v>135</v>
      </c>
      <c r="E94" s="397" t="s">
        <v>206</v>
      </c>
      <c r="F94" s="245" t="s">
        <v>91</v>
      </c>
      <c r="G94" s="245">
        <v>1</v>
      </c>
      <c r="H94" s="245">
        <v>455000</v>
      </c>
      <c r="I94" s="245">
        <f t="shared" si="20"/>
        <v>455000</v>
      </c>
      <c r="J94" s="245"/>
      <c r="K94" s="318">
        <v>0.41</v>
      </c>
      <c r="L94" s="246">
        <f t="shared" si="17"/>
        <v>268450.00000000006</v>
      </c>
      <c r="M94" s="246">
        <f>L94</f>
        <v>268450.00000000006</v>
      </c>
      <c r="N94" s="246"/>
      <c r="O94" s="244"/>
      <c r="P94" s="299"/>
    </row>
    <row r="95" spans="1:16" s="233" customFormat="1" ht="14.45" customHeight="1" x14ac:dyDescent="0.25">
      <c r="A95" s="409"/>
      <c r="B95" s="415"/>
      <c r="C95" s="398"/>
      <c r="D95" s="398"/>
      <c r="E95" s="398"/>
      <c r="F95" s="242" t="s">
        <v>95</v>
      </c>
      <c r="G95" s="242">
        <v>1</v>
      </c>
      <c r="H95" s="242">
        <v>455000</v>
      </c>
      <c r="I95" s="242">
        <f t="shared" si="20"/>
        <v>455000</v>
      </c>
      <c r="J95" s="242"/>
      <c r="K95" s="317">
        <v>0.41</v>
      </c>
      <c r="L95" s="244">
        <f t="shared" si="17"/>
        <v>268450.00000000006</v>
      </c>
      <c r="M95" s="244">
        <f>L95</f>
        <v>268450.00000000006</v>
      </c>
      <c r="N95" s="244"/>
      <c r="O95" s="238"/>
      <c r="P95" s="290"/>
    </row>
    <row r="96" spans="1:16" s="307" customFormat="1" ht="12.75" x14ac:dyDescent="0.2">
      <c r="A96" s="416" t="s">
        <v>208</v>
      </c>
      <c r="B96" s="416"/>
      <c r="C96" s="416"/>
      <c r="D96" s="416"/>
      <c r="E96" s="416"/>
      <c r="F96" s="416"/>
      <c r="G96" s="300">
        <f>SUM(G9:G95)</f>
        <v>953</v>
      </c>
      <c r="H96" s="301"/>
      <c r="I96" s="302">
        <f>SUM(I9:I95)</f>
        <v>444215000</v>
      </c>
      <c r="J96" s="303"/>
      <c r="K96" s="302"/>
      <c r="L96" s="304">
        <f>SUM(L9:L95)</f>
        <v>250140000</v>
      </c>
      <c r="M96" s="305"/>
      <c r="N96" s="305"/>
      <c r="O96" s="305"/>
      <c r="P96" s="306"/>
    </row>
    <row r="97" spans="1:16" s="307" customFormat="1" ht="12.75" x14ac:dyDescent="0.2">
      <c r="A97" s="403" t="s">
        <v>209</v>
      </c>
      <c r="B97" s="403"/>
      <c r="C97" s="403"/>
      <c r="D97" s="403"/>
      <c r="E97" s="403"/>
      <c r="F97" s="403"/>
      <c r="G97" s="300">
        <f>G96</f>
        <v>953</v>
      </c>
      <c r="H97" s="308"/>
      <c r="I97" s="302"/>
      <c r="J97" s="308"/>
      <c r="K97" s="302"/>
      <c r="L97" s="304">
        <f>L96</f>
        <v>250140000</v>
      </c>
      <c r="M97" s="309"/>
      <c r="N97" s="309"/>
      <c r="O97" s="309"/>
      <c r="P97" s="310"/>
    </row>
    <row r="98" spans="1:16" s="307" customFormat="1" ht="12.75" x14ac:dyDescent="0.2">
      <c r="A98" s="403" t="s">
        <v>210</v>
      </c>
      <c r="B98" s="403"/>
      <c r="C98" s="403"/>
      <c r="D98" s="403"/>
      <c r="E98" s="403"/>
      <c r="F98" s="403"/>
      <c r="G98" s="311" t="s">
        <v>134</v>
      </c>
      <c r="H98" s="311"/>
      <c r="I98" s="311"/>
      <c r="J98" s="311"/>
      <c r="K98" s="311"/>
      <c r="L98" s="304">
        <f>SUM(M9:M95)</f>
        <v>27741800.000000004</v>
      </c>
      <c r="M98" s="309"/>
      <c r="N98" s="309"/>
      <c r="O98" s="309"/>
      <c r="P98" s="310"/>
    </row>
    <row r="99" spans="1:16" s="307" customFormat="1" ht="12.75" x14ac:dyDescent="0.2">
      <c r="A99" s="403" t="s">
        <v>211</v>
      </c>
      <c r="B99" s="403"/>
      <c r="C99" s="403"/>
      <c r="D99" s="403"/>
      <c r="E99" s="403"/>
      <c r="F99" s="403"/>
      <c r="G99" s="308"/>
      <c r="H99" s="308"/>
      <c r="I99" s="301"/>
      <c r="J99" s="308"/>
      <c r="K99" s="302"/>
      <c r="L99" s="304">
        <f>SUM(N9:N95)</f>
        <v>51172100.000000007</v>
      </c>
      <c r="M99" s="309"/>
      <c r="N99" s="309"/>
      <c r="O99" s="309"/>
      <c r="P99" s="310"/>
    </row>
    <row r="100" spans="1:16" s="307" customFormat="1" ht="12.75" x14ac:dyDescent="0.2">
      <c r="A100" s="403" t="s">
        <v>212</v>
      </c>
      <c r="B100" s="403"/>
      <c r="C100" s="403"/>
      <c r="D100" s="403"/>
      <c r="E100" s="403"/>
      <c r="F100" s="403"/>
      <c r="G100" s="308"/>
      <c r="H100" s="308"/>
      <c r="I100" s="301"/>
      <c r="J100" s="308"/>
      <c r="K100" s="302"/>
      <c r="L100" s="304">
        <f>SUM(O9:O95)</f>
        <v>165503100</v>
      </c>
      <c r="M100" s="309"/>
      <c r="N100" s="309"/>
      <c r="O100" s="309"/>
      <c r="P100" s="310"/>
    </row>
    <row r="101" spans="1:16" x14ac:dyDescent="0.25">
      <c r="B101" s="312"/>
      <c r="C101" s="436"/>
      <c r="D101" s="436"/>
      <c r="L101" s="313"/>
    </row>
    <row r="102" spans="1:16" x14ac:dyDescent="0.25">
      <c r="L102" s="313"/>
    </row>
    <row r="103" spans="1:16" x14ac:dyDescent="0.25">
      <c r="L103" s="313"/>
    </row>
  </sheetData>
  <mergeCells count="141">
    <mergeCell ref="P9:P16"/>
    <mergeCell ref="C9:C16"/>
    <mergeCell ref="C17:C18"/>
    <mergeCell ref="B17:B18"/>
    <mergeCell ref="D17:D18"/>
    <mergeCell ref="E17:E18"/>
    <mergeCell ref="P38:P39"/>
    <mergeCell ref="P29:P31"/>
    <mergeCell ref="P24:P26"/>
    <mergeCell ref="D29:D31"/>
    <mergeCell ref="C20:C22"/>
    <mergeCell ref="E20:E22"/>
    <mergeCell ref="B29:B31"/>
    <mergeCell ref="C29:C31"/>
    <mergeCell ref="P51:P54"/>
    <mergeCell ref="B53:B54"/>
    <mergeCell ref="C101:D101"/>
    <mergeCell ref="A9:A16"/>
    <mergeCell ref="B9:B16"/>
    <mergeCell ref="D9:D16"/>
    <mergeCell ref="E9:E16"/>
    <mergeCell ref="D20:D22"/>
    <mergeCell ref="B20:B22"/>
    <mergeCell ref="C41:C42"/>
    <mergeCell ref="C43:C44"/>
    <mergeCell ref="B43:B44"/>
    <mergeCell ref="D43:D44"/>
    <mergeCell ref="A38:A39"/>
    <mergeCell ref="B38:B39"/>
    <mergeCell ref="C38:C39"/>
    <mergeCell ref="D38:D39"/>
    <mergeCell ref="E38:E39"/>
    <mergeCell ref="A24:A26"/>
    <mergeCell ref="B24:B26"/>
    <mergeCell ref="C24:C26"/>
    <mergeCell ref="D24:D26"/>
    <mergeCell ref="A29:A31"/>
    <mergeCell ref="E45:E47"/>
    <mergeCell ref="A74:A75"/>
    <mergeCell ref="B74:B75"/>
    <mergeCell ref="C74:C75"/>
    <mergeCell ref="D74:D75"/>
    <mergeCell ref="E74:E75"/>
    <mergeCell ref="C78:C87"/>
    <mergeCell ref="B78:B87"/>
    <mergeCell ref="D78:D87"/>
    <mergeCell ref="E78:E87"/>
    <mergeCell ref="A45:A47"/>
    <mergeCell ref="B45:B47"/>
    <mergeCell ref="D45:D47"/>
    <mergeCell ref="C45:C47"/>
    <mergeCell ref="B67:B69"/>
    <mergeCell ref="C67:C69"/>
    <mergeCell ref="B59:B61"/>
    <mergeCell ref="C59:C61"/>
    <mergeCell ref="C70:C73"/>
    <mergeCell ref="B70:B73"/>
    <mergeCell ref="D59:D61"/>
    <mergeCell ref="A59:A61"/>
    <mergeCell ref="A67:A69"/>
    <mergeCell ref="A70:A73"/>
    <mergeCell ref="A53:A54"/>
    <mergeCell ref="A3:P3"/>
    <mergeCell ref="A4:P4"/>
    <mergeCell ref="A5:L5"/>
    <mergeCell ref="A6:A8"/>
    <mergeCell ref="B6:B8"/>
    <mergeCell ref="C6:C8"/>
    <mergeCell ref="D6:E6"/>
    <mergeCell ref="F6:L6"/>
    <mergeCell ref="M6:O6"/>
    <mergeCell ref="P6:P8"/>
    <mergeCell ref="I7:I8"/>
    <mergeCell ref="J7:K7"/>
    <mergeCell ref="L7:L8"/>
    <mergeCell ref="M7:M8"/>
    <mergeCell ref="N7:N8"/>
    <mergeCell ref="O7:O8"/>
    <mergeCell ref="D7:D8"/>
    <mergeCell ref="E7:E8"/>
    <mergeCell ref="F7:F8"/>
    <mergeCell ref="G7:G8"/>
    <mergeCell ref="H7:H8"/>
    <mergeCell ref="A17:A18"/>
    <mergeCell ref="P20:P22"/>
    <mergeCell ref="E29:E31"/>
    <mergeCell ref="A51:A52"/>
    <mergeCell ref="D53:D54"/>
    <mergeCell ref="C53:C54"/>
    <mergeCell ref="E53:E54"/>
    <mergeCell ref="P59:P61"/>
    <mergeCell ref="P17:P18"/>
    <mergeCell ref="A41:A42"/>
    <mergeCell ref="B41:B42"/>
    <mergeCell ref="D41:D42"/>
    <mergeCell ref="P41:P47"/>
    <mergeCell ref="A43:A44"/>
    <mergeCell ref="E43:E44"/>
    <mergeCell ref="E41:E42"/>
    <mergeCell ref="B51:B52"/>
    <mergeCell ref="C51:C52"/>
    <mergeCell ref="D51:D52"/>
    <mergeCell ref="E51:E52"/>
    <mergeCell ref="A57:A58"/>
    <mergeCell ref="B57:B58"/>
    <mergeCell ref="D57:D58"/>
    <mergeCell ref="E57:E58"/>
    <mergeCell ref="A98:F98"/>
    <mergeCell ref="A99:F99"/>
    <mergeCell ref="A100:F100"/>
    <mergeCell ref="C94:C95"/>
    <mergeCell ref="D94:D95"/>
    <mergeCell ref="E94:E95"/>
    <mergeCell ref="E24:E26"/>
    <mergeCell ref="A20:A22"/>
    <mergeCell ref="A63:A65"/>
    <mergeCell ref="B63:B65"/>
    <mergeCell ref="C63:C65"/>
    <mergeCell ref="D63:D65"/>
    <mergeCell ref="E63:E65"/>
    <mergeCell ref="A88:A89"/>
    <mergeCell ref="A78:A87"/>
    <mergeCell ref="C92:C93"/>
    <mergeCell ref="B92:B93"/>
    <mergeCell ref="E92:E93"/>
    <mergeCell ref="A92:A93"/>
    <mergeCell ref="A94:A95"/>
    <mergeCell ref="B94:B95"/>
    <mergeCell ref="A96:F96"/>
    <mergeCell ref="A97:F97"/>
    <mergeCell ref="B88:B89"/>
    <mergeCell ref="C88:C89"/>
    <mergeCell ref="D88:D89"/>
    <mergeCell ref="E88:E89"/>
    <mergeCell ref="P63:P65"/>
    <mergeCell ref="E70:E73"/>
    <mergeCell ref="D70:D73"/>
    <mergeCell ref="D67:D69"/>
    <mergeCell ref="E67:E69"/>
    <mergeCell ref="P57:P58"/>
    <mergeCell ref="E59:E61"/>
  </mergeCells>
  <pageMargins left="0.15" right="0.2" top="0.39" bottom="0.42" header="0.3" footer="0.3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2" workbookViewId="0">
      <selection activeCell="D15" sqref="D15"/>
    </sheetView>
  </sheetViews>
  <sheetFormatPr defaultColWidth="9.140625" defaultRowHeight="15" x14ac:dyDescent="0.25"/>
  <cols>
    <col min="1" max="1" width="9.5703125" style="40" customWidth="1"/>
    <col min="2" max="2" width="53.85546875" style="40" customWidth="1"/>
    <col min="3" max="3" width="16.28515625" style="40" customWidth="1"/>
    <col min="4" max="4" width="19.85546875" style="75" customWidth="1"/>
    <col min="5" max="5" width="26.140625" style="40" customWidth="1"/>
    <col min="6" max="6" width="9.140625" style="40"/>
    <col min="7" max="7" width="11.28515625" style="40" bestFit="1" customWidth="1"/>
    <col min="8" max="16384" width="9.140625" style="40"/>
  </cols>
  <sheetData>
    <row r="1" spans="1:7" ht="16.5" x14ac:dyDescent="0.25">
      <c r="A1" s="46" t="s">
        <v>0</v>
      </c>
      <c r="B1" s="47"/>
      <c r="C1" s="48"/>
      <c r="D1" s="49" t="s">
        <v>1</v>
      </c>
      <c r="E1" s="50"/>
      <c r="F1" s="49"/>
      <c r="G1" s="49"/>
    </row>
    <row r="2" spans="1:7" ht="15.75" x14ac:dyDescent="0.25">
      <c r="A2" s="51" t="s">
        <v>308</v>
      </c>
      <c r="B2" s="52"/>
      <c r="C2" s="53"/>
      <c r="D2" s="54" t="s">
        <v>3</v>
      </c>
      <c r="E2" s="55"/>
      <c r="F2" s="54"/>
      <c r="G2" s="54"/>
    </row>
    <row r="3" spans="1:7" ht="15.75" x14ac:dyDescent="0.25">
      <c r="A3" s="51"/>
      <c r="B3" s="52"/>
      <c r="C3" s="53"/>
      <c r="D3" s="56"/>
      <c r="E3" s="55"/>
      <c r="F3" s="57"/>
      <c r="G3" s="57"/>
    </row>
    <row r="4" spans="1:7" ht="20.25" x14ac:dyDescent="0.3">
      <c r="A4" s="437" t="s">
        <v>65</v>
      </c>
      <c r="B4" s="437"/>
      <c r="C4" s="437"/>
      <c r="D4" s="437"/>
      <c r="E4" s="437"/>
      <c r="F4" s="58"/>
      <c r="G4" s="58"/>
    </row>
    <row r="5" spans="1:7" x14ac:dyDescent="0.25">
      <c r="A5" s="438" t="s">
        <v>75</v>
      </c>
      <c r="B5" s="438"/>
      <c r="C5" s="438"/>
      <c r="D5" s="438"/>
      <c r="E5" s="438"/>
      <c r="F5" s="42"/>
      <c r="G5" s="42"/>
    </row>
    <row r="6" spans="1:7" s="168" customFormat="1" x14ac:dyDescent="0.25">
      <c r="A6" s="172"/>
      <c r="B6" s="172"/>
      <c r="C6" s="172"/>
      <c r="D6" s="172"/>
      <c r="E6" s="172"/>
      <c r="F6" s="170"/>
      <c r="G6" s="170"/>
    </row>
    <row r="7" spans="1:7" s="168" customFormat="1" ht="15.75" x14ac:dyDescent="0.25">
      <c r="A7" s="337" t="s">
        <v>66</v>
      </c>
      <c r="B7" s="337" t="s">
        <v>67</v>
      </c>
      <c r="C7" s="337" t="s">
        <v>217</v>
      </c>
      <c r="D7" s="171" t="s">
        <v>216</v>
      </c>
      <c r="E7" s="337" t="s">
        <v>68</v>
      </c>
      <c r="F7" s="169"/>
      <c r="G7" s="169"/>
    </row>
    <row r="8" spans="1:7" s="168" customFormat="1" ht="15.75" x14ac:dyDescent="0.25">
      <c r="A8" s="173">
        <v>1</v>
      </c>
      <c r="B8" s="174" t="s">
        <v>218</v>
      </c>
      <c r="C8" s="167">
        <f>'DOANH SỐ'!G96</f>
        <v>953</v>
      </c>
      <c r="D8" s="175">
        <f>'DOANH SỐ'!I96</f>
        <v>444215000</v>
      </c>
      <c r="E8" s="174"/>
      <c r="F8" s="184"/>
      <c r="G8" s="184"/>
    </row>
    <row r="9" spans="1:7" s="168" customFormat="1" ht="15.75" x14ac:dyDescent="0.25">
      <c r="A9" s="336">
        <v>2</v>
      </c>
      <c r="B9" s="97" t="s">
        <v>316</v>
      </c>
      <c r="C9" s="342"/>
      <c r="D9" s="128">
        <f>'DOANH SỐ'!L96</f>
        <v>250140000</v>
      </c>
      <c r="E9" s="97"/>
      <c r="F9" s="184"/>
      <c r="G9" s="184"/>
    </row>
    <row r="10" spans="1:7" s="168" customFormat="1" ht="15.75" x14ac:dyDescent="0.25">
      <c r="A10" s="176">
        <v>3</v>
      </c>
      <c r="B10" s="177" t="s">
        <v>219</v>
      </c>
      <c r="C10" s="177"/>
      <c r="D10" s="178">
        <f>'DOANH SỐ'!L98</f>
        <v>27741800.000000004</v>
      </c>
      <c r="E10" s="177"/>
      <c r="F10" s="184"/>
      <c r="G10" s="184"/>
    </row>
    <row r="11" spans="1:7" s="168" customFormat="1" ht="15.75" x14ac:dyDescent="0.25">
      <c r="A11" s="176">
        <v>4</v>
      </c>
      <c r="B11" s="177" t="s">
        <v>220</v>
      </c>
      <c r="C11" s="177"/>
      <c r="D11" s="178">
        <f>'DOANH SỐ'!L99</f>
        <v>51172100.000000007</v>
      </c>
      <c r="E11" s="177"/>
      <c r="F11" s="184"/>
      <c r="G11" s="184"/>
    </row>
    <row r="12" spans="1:7" s="168" customFormat="1" ht="15.75" x14ac:dyDescent="0.25">
      <c r="A12" s="131"/>
      <c r="B12" s="343" t="s">
        <v>317</v>
      </c>
      <c r="C12" s="344"/>
      <c r="D12" s="345">
        <f>'Hàng khách trả'!J24</f>
        <v>94505000</v>
      </c>
      <c r="E12" s="123"/>
      <c r="F12" s="184"/>
      <c r="G12" s="184"/>
    </row>
    <row r="13" spans="1:7" s="168" customFormat="1" ht="15.75" x14ac:dyDescent="0.25">
      <c r="A13" s="131"/>
      <c r="B13" s="343" t="s">
        <v>316</v>
      </c>
      <c r="C13" s="344"/>
      <c r="D13" s="345">
        <f>'Hàng khách trả'!L24</f>
        <v>50021050</v>
      </c>
      <c r="E13" s="123"/>
      <c r="F13" s="184"/>
      <c r="G13" s="184"/>
    </row>
    <row r="14" spans="1:7" s="168" customFormat="1" ht="15.75" x14ac:dyDescent="0.25">
      <c r="A14" s="179"/>
      <c r="B14" s="181" t="s">
        <v>221</v>
      </c>
      <c r="C14" s="182"/>
      <c r="D14" s="183">
        <f>D9-D10-D11-D13</f>
        <v>121205050</v>
      </c>
      <c r="E14" s="180"/>
      <c r="F14" s="184"/>
      <c r="G14" s="184"/>
    </row>
    <row r="15" spans="1:7" x14ac:dyDescent="0.25">
      <c r="A15" s="80"/>
      <c r="B15" s="80"/>
      <c r="C15" s="80"/>
      <c r="D15" s="40"/>
      <c r="E15" s="80"/>
      <c r="F15" s="42"/>
      <c r="G15" s="42"/>
    </row>
    <row r="16" spans="1:7" x14ac:dyDescent="0.25">
      <c r="A16" s="80"/>
      <c r="B16" s="80"/>
      <c r="C16" s="80"/>
      <c r="D16" s="80"/>
      <c r="E16" s="80"/>
      <c r="F16" s="42"/>
      <c r="G16" s="42"/>
    </row>
    <row r="17" spans="1:7" s="68" customFormat="1" x14ac:dyDescent="0.25">
      <c r="A17" s="59" t="s">
        <v>66</v>
      </c>
      <c r="B17" s="59" t="s">
        <v>67</v>
      </c>
      <c r="C17" s="65" t="s">
        <v>69</v>
      </c>
      <c r="D17" s="67" t="s">
        <v>70</v>
      </c>
      <c r="E17" s="65" t="s">
        <v>68</v>
      </c>
      <c r="G17" s="329"/>
    </row>
    <row r="18" spans="1:7" x14ac:dyDescent="0.25">
      <c r="A18" s="69">
        <v>1</v>
      </c>
      <c r="B18" s="70" t="s">
        <v>71</v>
      </c>
      <c r="C18" s="71">
        <f>'THU CHI'!E166+'THU CHI'!F166</f>
        <v>78913900</v>
      </c>
      <c r="D18" s="153">
        <f>'THU CHI'!H166</f>
        <v>174658000</v>
      </c>
      <c r="E18" s="76"/>
    </row>
    <row r="19" spans="1:7" x14ac:dyDescent="0.25">
      <c r="A19" s="69">
        <v>3</v>
      </c>
      <c r="B19" s="61" t="s">
        <v>12</v>
      </c>
      <c r="C19" s="61"/>
      <c r="D19" s="62">
        <f>'THU CHI'!H139</f>
        <v>8258199.5987900002</v>
      </c>
      <c r="E19" s="77"/>
    </row>
    <row r="20" spans="1:7" x14ac:dyDescent="0.25">
      <c r="A20" s="60">
        <v>4</v>
      </c>
      <c r="B20" s="61" t="s">
        <v>55</v>
      </c>
      <c r="C20" s="61"/>
      <c r="D20" s="62">
        <f>'THU CHI'!H176</f>
        <v>28024118</v>
      </c>
      <c r="E20" s="77"/>
    </row>
    <row r="21" spans="1:7" x14ac:dyDescent="0.25">
      <c r="A21" s="69">
        <v>5</v>
      </c>
      <c r="B21" s="61" t="s">
        <v>56</v>
      </c>
      <c r="C21" s="61"/>
      <c r="D21" s="62">
        <v>13248000</v>
      </c>
      <c r="E21" s="77"/>
    </row>
    <row r="22" spans="1:7" x14ac:dyDescent="0.25">
      <c r="A22" s="60">
        <v>6</v>
      </c>
      <c r="B22" s="61" t="s">
        <v>57</v>
      </c>
      <c r="C22" s="61"/>
      <c r="D22" s="62">
        <v>25992400</v>
      </c>
      <c r="E22" s="77"/>
    </row>
    <row r="23" spans="1:7" x14ac:dyDescent="0.25">
      <c r="A23" s="69">
        <v>7</v>
      </c>
      <c r="B23" s="61" t="s">
        <v>58</v>
      </c>
      <c r="C23" s="61"/>
      <c r="D23" s="62">
        <f>'THU CHI'!H226</f>
        <v>9383000</v>
      </c>
      <c r="E23" s="77"/>
    </row>
    <row r="24" spans="1:7" x14ac:dyDescent="0.25">
      <c r="A24" s="60">
        <v>8</v>
      </c>
      <c r="B24" s="61" t="s">
        <v>59</v>
      </c>
      <c r="C24" s="61"/>
      <c r="D24" s="62">
        <f>'THU CHI'!H233</f>
        <v>450000</v>
      </c>
      <c r="E24" s="77"/>
    </row>
    <row r="25" spans="1:7" x14ac:dyDescent="0.25">
      <c r="A25" s="69">
        <v>9</v>
      </c>
      <c r="B25" s="63" t="s">
        <v>72</v>
      </c>
      <c r="C25" s="63"/>
      <c r="D25" s="64">
        <f>'THU CHI'!H252</f>
        <v>54760000</v>
      </c>
      <c r="E25" s="78"/>
    </row>
    <row r="26" spans="1:7" ht="15.75" x14ac:dyDescent="0.25">
      <c r="A26" s="72"/>
      <c r="B26" s="73" t="s">
        <v>73</v>
      </c>
      <c r="C26" s="74">
        <f>SUM(C18:C25)</f>
        <v>78913900</v>
      </c>
      <c r="D26" s="66">
        <f>SUM(D18:D25)</f>
        <v>314773717.59878999</v>
      </c>
      <c r="E26" s="72"/>
    </row>
    <row r="27" spans="1:7" x14ac:dyDescent="0.25">
      <c r="A27" s="439" t="s">
        <v>74</v>
      </c>
      <c r="B27" s="439"/>
      <c r="C27" s="72"/>
      <c r="D27" s="66">
        <f>C26-D26</f>
        <v>-235859817.59878999</v>
      </c>
      <c r="E27" s="72"/>
    </row>
    <row r="30" spans="1:7" x14ac:dyDescent="0.25">
      <c r="B30" s="41" t="s">
        <v>61</v>
      </c>
      <c r="C30" s="42"/>
      <c r="D30" s="41" t="s">
        <v>62</v>
      </c>
      <c r="E30" s="42"/>
    </row>
    <row r="31" spans="1:7" x14ac:dyDescent="0.25">
      <c r="B31" s="43" t="s">
        <v>63</v>
      </c>
      <c r="C31" s="44"/>
      <c r="D31" s="43" t="s">
        <v>64</v>
      </c>
      <c r="E31" s="44"/>
    </row>
  </sheetData>
  <mergeCells count="3">
    <mergeCell ref="A4:E4"/>
    <mergeCell ref="A5:E5"/>
    <mergeCell ref="A27:B27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H25" sqref="H25"/>
    </sheetView>
  </sheetViews>
  <sheetFormatPr defaultColWidth="9.140625" defaultRowHeight="15" x14ac:dyDescent="0.25"/>
  <cols>
    <col min="1" max="1" width="5.140625" style="186" customWidth="1"/>
    <col min="2" max="2" width="12" style="186" bestFit="1" customWidth="1"/>
    <col min="3" max="3" width="6.140625" style="186" customWidth="1"/>
    <col min="4" max="5" width="9.140625" style="186"/>
    <col min="6" max="6" width="5.28515625" style="186" customWidth="1"/>
    <col min="7" max="8" width="9.140625" style="186"/>
    <col min="9" max="9" width="12.42578125" style="186" customWidth="1"/>
    <col min="10" max="10" width="12.5703125" style="186" bestFit="1" customWidth="1"/>
    <col min="11" max="11" width="6.85546875" style="186" bestFit="1" customWidth="1"/>
    <col min="12" max="12" width="15.7109375" style="186" customWidth="1"/>
    <col min="13" max="13" width="6.5703125" style="186" customWidth="1"/>
    <col min="14" max="14" width="6.42578125" style="186" customWidth="1"/>
    <col min="15" max="15" width="6.7109375" style="186" customWidth="1"/>
    <col min="16" max="16384" width="9.140625" style="186"/>
  </cols>
  <sheetData>
    <row r="1" spans="1:16" x14ac:dyDescent="0.25">
      <c r="A1" s="185" t="s">
        <v>0</v>
      </c>
    </row>
    <row r="2" spans="1:16" x14ac:dyDescent="0.25">
      <c r="A2" s="51" t="s">
        <v>2</v>
      </c>
    </row>
    <row r="3" spans="1:16" x14ac:dyDescent="0.25">
      <c r="A3" s="440" t="s">
        <v>225</v>
      </c>
      <c r="B3" s="440"/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</row>
    <row r="4" spans="1:16" x14ac:dyDescent="0.25">
      <c r="A4" s="441" t="s">
        <v>110</v>
      </c>
      <c r="B4" s="441"/>
      <c r="C4" s="441"/>
      <c r="D4" s="441"/>
      <c r="E4" s="441"/>
      <c r="F4" s="441"/>
      <c r="G4" s="441"/>
      <c r="H4" s="441"/>
      <c r="I4" s="441"/>
      <c r="J4" s="441"/>
      <c r="K4" s="442"/>
      <c r="L4" s="441"/>
      <c r="M4" s="441"/>
      <c r="N4" s="441"/>
      <c r="O4" s="441"/>
      <c r="P4" s="441"/>
    </row>
    <row r="5" spans="1:16" x14ac:dyDescent="0.25">
      <c r="A5" s="443" t="s">
        <v>66</v>
      </c>
      <c r="B5" s="444" t="s">
        <v>81</v>
      </c>
      <c r="C5" s="443" t="s">
        <v>82</v>
      </c>
      <c r="D5" s="443" t="s">
        <v>111</v>
      </c>
      <c r="E5" s="443"/>
      <c r="F5" s="443"/>
      <c r="G5" s="445" t="s">
        <v>83</v>
      </c>
      <c r="H5" s="445"/>
      <c r="I5" s="445"/>
      <c r="J5" s="445"/>
      <c r="K5" s="446"/>
      <c r="L5" s="443" t="s">
        <v>84</v>
      </c>
      <c r="M5" s="445" t="s">
        <v>226</v>
      </c>
      <c r="N5" s="445"/>
      <c r="O5" s="445"/>
      <c r="P5" s="443" t="s">
        <v>68</v>
      </c>
    </row>
    <row r="6" spans="1:16" ht="57" x14ac:dyDescent="0.25">
      <c r="A6" s="443"/>
      <c r="B6" s="444"/>
      <c r="C6" s="443"/>
      <c r="D6" s="187" t="s">
        <v>112</v>
      </c>
      <c r="E6" s="188" t="s">
        <v>113</v>
      </c>
      <c r="F6" s="188" t="s">
        <v>114</v>
      </c>
      <c r="G6" s="188" t="s">
        <v>85</v>
      </c>
      <c r="H6" s="188" t="s">
        <v>86</v>
      </c>
      <c r="I6" s="189" t="s">
        <v>87</v>
      </c>
      <c r="J6" s="188" t="s">
        <v>88</v>
      </c>
      <c r="K6" s="190" t="s">
        <v>89</v>
      </c>
      <c r="L6" s="443"/>
      <c r="M6" s="188" t="s">
        <v>235</v>
      </c>
      <c r="N6" s="188" t="s">
        <v>236</v>
      </c>
      <c r="O6" s="188" t="s">
        <v>237</v>
      </c>
      <c r="P6" s="443"/>
    </row>
    <row r="7" spans="1:16" x14ac:dyDescent="0.25">
      <c r="A7" s="450">
        <v>1105</v>
      </c>
      <c r="B7" s="447">
        <v>43899</v>
      </c>
      <c r="C7" s="450"/>
      <c r="D7" s="450" t="s">
        <v>227</v>
      </c>
      <c r="E7" s="450"/>
      <c r="F7" s="450"/>
      <c r="G7" s="70" t="s">
        <v>91</v>
      </c>
      <c r="H7" s="70">
        <v>1</v>
      </c>
      <c r="I7" s="71">
        <v>455000</v>
      </c>
      <c r="J7" s="71">
        <v>455000</v>
      </c>
      <c r="K7" s="217">
        <v>0.41</v>
      </c>
      <c r="L7" s="191">
        <f>J7*(1-K7)</f>
        <v>268450.00000000006</v>
      </c>
      <c r="M7" s="70"/>
      <c r="N7" s="70"/>
      <c r="O7" s="70"/>
      <c r="P7" s="453" t="s">
        <v>231</v>
      </c>
    </row>
    <row r="8" spans="1:16" x14ac:dyDescent="0.25">
      <c r="A8" s="451"/>
      <c r="B8" s="448"/>
      <c r="C8" s="451"/>
      <c r="D8" s="451"/>
      <c r="E8" s="451"/>
      <c r="F8" s="451"/>
      <c r="G8" s="192" t="s">
        <v>93</v>
      </c>
      <c r="H8" s="192">
        <v>1</v>
      </c>
      <c r="I8" s="193">
        <v>465000</v>
      </c>
      <c r="J8" s="193">
        <v>465000</v>
      </c>
      <c r="K8" s="217">
        <v>0.41</v>
      </c>
      <c r="L8" s="191">
        <f t="shared" ref="L8:L15" si="0">J8*(1-K8)</f>
        <v>274350.00000000006</v>
      </c>
      <c r="M8" s="192"/>
      <c r="N8" s="192"/>
      <c r="O8" s="192"/>
      <c r="P8" s="454"/>
    </row>
    <row r="9" spans="1:16" x14ac:dyDescent="0.25">
      <c r="A9" s="451"/>
      <c r="B9" s="448"/>
      <c r="C9" s="451"/>
      <c r="D9" s="451"/>
      <c r="E9" s="451"/>
      <c r="F9" s="451"/>
      <c r="G9" s="192" t="s">
        <v>96</v>
      </c>
      <c r="H9" s="192">
        <v>1</v>
      </c>
      <c r="I9" s="193">
        <v>475000</v>
      </c>
      <c r="J9" s="193">
        <v>475000</v>
      </c>
      <c r="K9" s="217">
        <v>0.41</v>
      </c>
      <c r="L9" s="191">
        <f t="shared" si="0"/>
        <v>280250.00000000006</v>
      </c>
      <c r="M9" s="192"/>
      <c r="N9" s="192"/>
      <c r="O9" s="192"/>
      <c r="P9" s="454"/>
    </row>
    <row r="10" spans="1:16" x14ac:dyDescent="0.25">
      <c r="A10" s="451"/>
      <c r="B10" s="448"/>
      <c r="C10" s="451"/>
      <c r="D10" s="451"/>
      <c r="E10" s="451"/>
      <c r="F10" s="451"/>
      <c r="G10" s="192" t="s">
        <v>101</v>
      </c>
      <c r="H10" s="192">
        <v>1</v>
      </c>
      <c r="I10" s="193">
        <v>485000</v>
      </c>
      <c r="J10" s="193">
        <v>485000</v>
      </c>
      <c r="K10" s="217">
        <v>0.41</v>
      </c>
      <c r="L10" s="191">
        <f t="shared" si="0"/>
        <v>286150.00000000006</v>
      </c>
      <c r="M10" s="192"/>
      <c r="N10" s="192"/>
      <c r="O10" s="192"/>
      <c r="P10" s="454"/>
    </row>
    <row r="11" spans="1:16" x14ac:dyDescent="0.25">
      <c r="A11" s="451"/>
      <c r="B11" s="448"/>
      <c r="C11" s="451"/>
      <c r="D11" s="451"/>
      <c r="E11" s="451"/>
      <c r="F11" s="451"/>
      <c r="G11" s="192" t="s">
        <v>100</v>
      </c>
      <c r="H11" s="192">
        <v>1</v>
      </c>
      <c r="I11" s="193">
        <v>485000</v>
      </c>
      <c r="J11" s="193">
        <v>485000</v>
      </c>
      <c r="K11" s="217">
        <v>0.41</v>
      </c>
      <c r="L11" s="191">
        <f t="shared" si="0"/>
        <v>286150.00000000006</v>
      </c>
      <c r="M11" s="192"/>
      <c r="N11" s="192"/>
      <c r="O11" s="192"/>
      <c r="P11" s="454"/>
    </row>
    <row r="12" spans="1:16" x14ac:dyDescent="0.25">
      <c r="A12" s="451"/>
      <c r="B12" s="448"/>
      <c r="C12" s="451"/>
      <c r="D12" s="451"/>
      <c r="E12" s="451"/>
      <c r="F12" s="451"/>
      <c r="G12" s="192" t="s">
        <v>94</v>
      </c>
      <c r="H12" s="192">
        <v>1</v>
      </c>
      <c r="I12" s="193">
        <v>550000</v>
      </c>
      <c r="J12" s="193">
        <v>550000</v>
      </c>
      <c r="K12" s="217">
        <v>0.41</v>
      </c>
      <c r="L12" s="191">
        <f t="shared" si="0"/>
        <v>324500.00000000006</v>
      </c>
      <c r="M12" s="192"/>
      <c r="N12" s="192"/>
      <c r="O12" s="192"/>
      <c r="P12" s="454"/>
    </row>
    <row r="13" spans="1:16" x14ac:dyDescent="0.25">
      <c r="A13" s="451"/>
      <c r="B13" s="448"/>
      <c r="C13" s="451"/>
      <c r="D13" s="451"/>
      <c r="E13" s="451"/>
      <c r="F13" s="451"/>
      <c r="G13" s="192" t="s">
        <v>133</v>
      </c>
      <c r="H13" s="192">
        <v>1</v>
      </c>
      <c r="I13" s="193">
        <v>450000</v>
      </c>
      <c r="J13" s="193">
        <v>450000</v>
      </c>
      <c r="K13" s="217">
        <v>0.41</v>
      </c>
      <c r="L13" s="191">
        <f t="shared" si="0"/>
        <v>265500.00000000006</v>
      </c>
      <c r="M13" s="192"/>
      <c r="N13" s="192"/>
      <c r="O13" s="192"/>
      <c r="P13" s="454"/>
    </row>
    <row r="14" spans="1:16" x14ac:dyDescent="0.25">
      <c r="A14" s="451"/>
      <c r="B14" s="448"/>
      <c r="C14" s="451"/>
      <c r="D14" s="451"/>
      <c r="E14" s="451"/>
      <c r="F14" s="451"/>
      <c r="G14" s="192" t="s">
        <v>95</v>
      </c>
      <c r="H14" s="192">
        <v>1</v>
      </c>
      <c r="I14" s="193">
        <v>455000</v>
      </c>
      <c r="J14" s="193">
        <v>455000</v>
      </c>
      <c r="K14" s="217">
        <v>0.41</v>
      </c>
      <c r="L14" s="191">
        <f t="shared" si="0"/>
        <v>268450.00000000006</v>
      </c>
      <c r="M14" s="192"/>
      <c r="N14" s="192"/>
      <c r="O14" s="192"/>
      <c r="P14" s="454"/>
    </row>
    <row r="15" spans="1:16" x14ac:dyDescent="0.25">
      <c r="A15" s="452"/>
      <c r="B15" s="449"/>
      <c r="C15" s="452"/>
      <c r="D15" s="452"/>
      <c r="E15" s="452"/>
      <c r="F15" s="452"/>
      <c r="G15" s="195" t="s">
        <v>124</v>
      </c>
      <c r="H15" s="195">
        <v>1</v>
      </c>
      <c r="I15" s="196">
        <v>455000</v>
      </c>
      <c r="J15" s="196">
        <v>455000</v>
      </c>
      <c r="K15" s="217">
        <v>0.41</v>
      </c>
      <c r="L15" s="191">
        <f t="shared" si="0"/>
        <v>268450.00000000006</v>
      </c>
      <c r="M15" s="195"/>
      <c r="N15" s="195"/>
      <c r="O15" s="195"/>
      <c r="P15" s="455"/>
    </row>
    <row r="16" spans="1:16" x14ac:dyDescent="0.25">
      <c r="A16" s="450">
        <v>1085</v>
      </c>
      <c r="B16" s="447">
        <v>43908</v>
      </c>
      <c r="C16" s="450"/>
      <c r="D16" s="450" t="s">
        <v>228</v>
      </c>
      <c r="E16" s="450" t="s">
        <v>229</v>
      </c>
      <c r="F16" s="450"/>
      <c r="G16" s="198" t="s">
        <v>94</v>
      </c>
      <c r="H16" s="198">
        <v>24</v>
      </c>
      <c r="I16" s="199">
        <v>550000</v>
      </c>
      <c r="J16" s="199">
        <v>13200000</v>
      </c>
      <c r="K16" s="200">
        <v>0.38</v>
      </c>
      <c r="L16" s="191">
        <f>J16*(1-K16)</f>
        <v>8184000</v>
      </c>
      <c r="M16" s="198"/>
      <c r="N16" s="198"/>
      <c r="O16" s="198"/>
      <c r="P16" s="453" t="s">
        <v>232</v>
      </c>
    </row>
    <row r="17" spans="1:16" x14ac:dyDescent="0.25">
      <c r="A17" s="451"/>
      <c r="B17" s="448"/>
      <c r="C17" s="451"/>
      <c r="D17" s="451"/>
      <c r="E17" s="451"/>
      <c r="F17" s="451"/>
      <c r="G17" s="198" t="s">
        <v>98</v>
      </c>
      <c r="H17" s="198">
        <v>19</v>
      </c>
      <c r="I17" s="199">
        <v>255000</v>
      </c>
      <c r="J17" s="199">
        <f>H17*I17</f>
        <v>4845000</v>
      </c>
      <c r="K17" s="200">
        <v>0.38</v>
      </c>
      <c r="L17" s="194">
        <f t="shared" ref="L17:L18" si="1">J17*(1-K17)</f>
        <v>3003900</v>
      </c>
      <c r="M17" s="198"/>
      <c r="N17" s="198"/>
      <c r="O17" s="198"/>
      <c r="P17" s="454"/>
    </row>
    <row r="18" spans="1:16" x14ac:dyDescent="0.25">
      <c r="A18" s="452"/>
      <c r="B18" s="449"/>
      <c r="C18" s="452"/>
      <c r="D18" s="452"/>
      <c r="E18" s="452"/>
      <c r="F18" s="452"/>
      <c r="G18" s="195" t="s">
        <v>91</v>
      </c>
      <c r="H18" s="195">
        <v>4</v>
      </c>
      <c r="I18" s="196">
        <v>455000</v>
      </c>
      <c r="J18" s="196">
        <f>I18*H18</f>
        <v>1820000</v>
      </c>
      <c r="K18" s="200">
        <v>0.38</v>
      </c>
      <c r="L18" s="197">
        <f t="shared" si="1"/>
        <v>1128400</v>
      </c>
      <c r="M18" s="195"/>
      <c r="N18" s="195"/>
      <c r="O18" s="195"/>
      <c r="P18" s="455"/>
    </row>
    <row r="19" spans="1:16" x14ac:dyDescent="0.25">
      <c r="A19" s="450">
        <v>1107</v>
      </c>
      <c r="B19" s="447">
        <v>43864</v>
      </c>
      <c r="C19" s="450"/>
      <c r="D19" s="453" t="s">
        <v>230</v>
      </c>
      <c r="E19" s="450"/>
      <c r="F19" s="450"/>
      <c r="G19" s="70" t="s">
        <v>92</v>
      </c>
      <c r="H19" s="202">
        <v>16</v>
      </c>
      <c r="I19" s="203">
        <v>265000</v>
      </c>
      <c r="J19" s="71">
        <v>4240000</v>
      </c>
      <c r="K19" s="201">
        <v>0.5</v>
      </c>
      <c r="L19" s="191">
        <f t="shared" ref="L19:L22" si="2">J19*K19</f>
        <v>2120000</v>
      </c>
      <c r="M19" s="70"/>
      <c r="N19" s="70"/>
      <c r="O19" s="70"/>
      <c r="P19" s="70"/>
    </row>
    <row r="20" spans="1:16" x14ac:dyDescent="0.25">
      <c r="A20" s="451"/>
      <c r="B20" s="448"/>
      <c r="C20" s="451"/>
      <c r="D20" s="454"/>
      <c r="E20" s="451"/>
      <c r="F20" s="451"/>
      <c r="G20" s="192" t="s">
        <v>93</v>
      </c>
      <c r="H20" s="204">
        <v>28</v>
      </c>
      <c r="I20" s="205">
        <v>465000</v>
      </c>
      <c r="J20" s="193">
        <v>13020000</v>
      </c>
      <c r="K20" s="201">
        <v>0.5</v>
      </c>
      <c r="L20" s="194">
        <f t="shared" si="2"/>
        <v>6510000</v>
      </c>
      <c r="M20" s="192"/>
      <c r="N20" s="192"/>
      <c r="O20" s="192"/>
      <c r="P20" s="192"/>
    </row>
    <row r="21" spans="1:16" x14ac:dyDescent="0.25">
      <c r="A21" s="451"/>
      <c r="B21" s="448"/>
      <c r="C21" s="451"/>
      <c r="D21" s="454"/>
      <c r="E21" s="451"/>
      <c r="F21" s="451"/>
      <c r="G21" s="192" t="s">
        <v>96</v>
      </c>
      <c r="H21" s="204">
        <v>65</v>
      </c>
      <c r="I21" s="205">
        <v>475000</v>
      </c>
      <c r="J21" s="193">
        <v>30875000</v>
      </c>
      <c r="K21" s="201">
        <v>0.5</v>
      </c>
      <c r="L21" s="194">
        <f t="shared" si="2"/>
        <v>15437500</v>
      </c>
      <c r="M21" s="192"/>
      <c r="N21" s="192"/>
      <c r="O21" s="192"/>
      <c r="P21" s="192"/>
    </row>
    <row r="22" spans="1:16" x14ac:dyDescent="0.25">
      <c r="A22" s="452"/>
      <c r="B22" s="449"/>
      <c r="C22" s="452"/>
      <c r="D22" s="455"/>
      <c r="E22" s="452"/>
      <c r="F22" s="452"/>
      <c r="G22" s="195" t="s">
        <v>101</v>
      </c>
      <c r="H22" s="195">
        <v>18</v>
      </c>
      <c r="I22" s="196">
        <v>485000</v>
      </c>
      <c r="J22" s="196">
        <v>8730000</v>
      </c>
      <c r="K22" s="201">
        <v>0.5</v>
      </c>
      <c r="L22" s="197">
        <f t="shared" si="2"/>
        <v>4365000</v>
      </c>
      <c r="M22" s="195"/>
      <c r="N22" s="195"/>
      <c r="O22" s="195"/>
      <c r="P22" s="195"/>
    </row>
    <row r="23" spans="1:16" x14ac:dyDescent="0.25">
      <c r="A23" s="206">
        <v>1103</v>
      </c>
      <c r="B23" s="207">
        <v>43891</v>
      </c>
      <c r="C23" s="206"/>
      <c r="D23" s="206" t="s">
        <v>233</v>
      </c>
      <c r="E23" s="206"/>
      <c r="F23" s="206"/>
      <c r="G23" s="206" t="s">
        <v>133</v>
      </c>
      <c r="H23" s="206">
        <v>30</v>
      </c>
      <c r="I23" s="208">
        <v>450000</v>
      </c>
      <c r="J23" s="208">
        <f>H23*I23</f>
        <v>13500000</v>
      </c>
      <c r="K23" s="209">
        <v>0.5</v>
      </c>
      <c r="L23" s="210">
        <f>J23*(1-K23)</f>
        <v>6750000</v>
      </c>
      <c r="M23" s="206"/>
      <c r="N23" s="206"/>
      <c r="O23" s="206"/>
      <c r="P23" s="206" t="s">
        <v>153</v>
      </c>
    </row>
    <row r="24" spans="1:16" s="215" customFormat="1" ht="30" customHeight="1" x14ac:dyDescent="0.25">
      <c r="A24" s="443" t="s">
        <v>234</v>
      </c>
      <c r="B24" s="443"/>
      <c r="C24" s="443"/>
      <c r="D24" s="443"/>
      <c r="E24" s="443"/>
      <c r="F24" s="443"/>
      <c r="G24" s="211"/>
      <c r="H24" s="212">
        <f>SUM(H7:H23)</f>
        <v>213</v>
      </c>
      <c r="I24" s="213">
        <f>SUM(I7:I23)</f>
        <v>7675000</v>
      </c>
      <c r="J24" s="214">
        <f>SUM(J7:J23)</f>
        <v>94505000</v>
      </c>
      <c r="K24" s="211"/>
      <c r="L24" s="214">
        <f>SUM(L7:L23)</f>
        <v>50021050</v>
      </c>
      <c r="M24" s="211"/>
      <c r="N24" s="211"/>
      <c r="O24" s="211"/>
      <c r="P24" s="211"/>
    </row>
    <row r="25" spans="1:16" x14ac:dyDescent="0.25">
      <c r="H25" s="216"/>
      <c r="I25" s="216"/>
    </row>
    <row r="26" spans="1:16" x14ac:dyDescent="0.25">
      <c r="H26" s="216"/>
      <c r="I26" s="216"/>
    </row>
    <row r="27" spans="1:16" x14ac:dyDescent="0.25">
      <c r="H27" s="216"/>
      <c r="I27" s="216"/>
    </row>
    <row r="28" spans="1:16" x14ac:dyDescent="0.25">
      <c r="H28" s="216"/>
      <c r="I28" s="216"/>
    </row>
    <row r="29" spans="1:16" x14ac:dyDescent="0.25">
      <c r="H29" s="216"/>
      <c r="I29" s="216"/>
    </row>
    <row r="30" spans="1:16" x14ac:dyDescent="0.25">
      <c r="H30" s="216"/>
      <c r="I30" s="216"/>
    </row>
    <row r="31" spans="1:16" x14ac:dyDescent="0.25">
      <c r="H31" s="216"/>
      <c r="I31" s="216"/>
    </row>
    <row r="32" spans="1:16" x14ac:dyDescent="0.25">
      <c r="H32" s="216"/>
      <c r="I32" s="216"/>
    </row>
    <row r="33" spans="8:9" x14ac:dyDescent="0.25">
      <c r="H33" s="216"/>
      <c r="I33" s="216"/>
    </row>
    <row r="34" spans="8:9" x14ac:dyDescent="0.25">
      <c r="H34" s="216"/>
      <c r="I34" s="216"/>
    </row>
  </sheetData>
  <mergeCells count="31">
    <mergeCell ref="A24:F24"/>
    <mergeCell ref="B7:B15"/>
    <mergeCell ref="A7:A15"/>
    <mergeCell ref="D7:D15"/>
    <mergeCell ref="E7:E15"/>
    <mergeCell ref="F7:F15"/>
    <mergeCell ref="C7:C15"/>
    <mergeCell ref="C16:C18"/>
    <mergeCell ref="F16:F18"/>
    <mergeCell ref="C19:C22"/>
    <mergeCell ref="E19:E22"/>
    <mergeCell ref="F19:F22"/>
    <mergeCell ref="A19:A22"/>
    <mergeCell ref="B19:B22"/>
    <mergeCell ref="D19:D22"/>
    <mergeCell ref="A16:A18"/>
    <mergeCell ref="B16:B18"/>
    <mergeCell ref="D16:D18"/>
    <mergeCell ref="E16:E18"/>
    <mergeCell ref="P16:P18"/>
    <mergeCell ref="P7:P15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</mergeCells>
  <pageMargins left="0.38" right="0.3" top="0.75" bottom="0.75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8" sqref="E8"/>
    </sheetView>
  </sheetViews>
  <sheetFormatPr defaultColWidth="9.140625" defaultRowHeight="15.75" x14ac:dyDescent="0.25"/>
  <cols>
    <col min="1" max="1" width="9.42578125" style="83" bestFit="1" customWidth="1"/>
    <col min="2" max="2" width="14.28515625" style="83" bestFit="1" customWidth="1"/>
    <col min="3" max="4" width="9.140625" style="83"/>
    <col min="5" max="5" width="9.42578125" style="83" bestFit="1" customWidth="1"/>
    <col min="6" max="6" width="12.28515625" style="83" customWidth="1"/>
    <col min="7" max="7" width="14.28515625" style="83" customWidth="1"/>
    <col min="8" max="8" width="11.140625" style="83" customWidth="1"/>
    <col min="9" max="9" width="16.42578125" style="83" customWidth="1"/>
    <col min="10" max="10" width="19.7109375" style="83" customWidth="1"/>
    <col min="11" max="12" width="9.140625" style="83"/>
    <col min="13" max="13" width="11.42578125" style="83" bestFit="1" customWidth="1"/>
    <col min="14" max="16384" width="9.140625" style="83"/>
  </cols>
  <sheetData>
    <row r="1" spans="1:10" x14ac:dyDescent="0.25">
      <c r="A1" s="81" t="s">
        <v>0</v>
      </c>
      <c r="B1" s="81"/>
      <c r="C1" s="82"/>
      <c r="G1" s="84"/>
      <c r="H1" s="84"/>
      <c r="I1" s="84"/>
      <c r="J1" s="84"/>
    </row>
    <row r="2" spans="1:10" x14ac:dyDescent="0.25">
      <c r="A2" s="85" t="s">
        <v>323</v>
      </c>
      <c r="B2" s="85"/>
      <c r="C2" s="86"/>
      <c r="G2" s="57"/>
      <c r="H2" s="57"/>
      <c r="I2" s="57"/>
      <c r="J2" s="57"/>
    </row>
    <row r="3" spans="1:10" x14ac:dyDescent="0.25">
      <c r="A3" s="85"/>
      <c r="B3" s="85"/>
      <c r="C3" s="86"/>
      <c r="G3" s="57"/>
      <c r="H3" s="57"/>
      <c r="I3" s="57"/>
      <c r="J3" s="57"/>
    </row>
    <row r="4" spans="1:10" x14ac:dyDescent="0.25">
      <c r="A4" s="459" t="s">
        <v>196</v>
      </c>
      <c r="B4" s="459"/>
      <c r="C4" s="459"/>
      <c r="D4" s="459"/>
      <c r="E4" s="459"/>
      <c r="F4" s="459"/>
      <c r="G4" s="459"/>
      <c r="H4" s="459"/>
      <c r="I4" s="459"/>
      <c r="J4" s="87"/>
    </row>
    <row r="5" spans="1:10" x14ac:dyDescent="0.25">
      <c r="A5" s="88"/>
      <c r="B5" s="88"/>
      <c r="C5" s="88"/>
      <c r="D5" s="88"/>
      <c r="E5" s="88"/>
      <c r="F5" s="88"/>
      <c r="G5" s="88"/>
      <c r="H5" s="88"/>
      <c r="I5" s="88"/>
      <c r="J5" s="87"/>
    </row>
    <row r="6" spans="1:10" ht="15.75" customHeight="1" x14ac:dyDescent="0.25">
      <c r="A6" s="460" t="s">
        <v>66</v>
      </c>
      <c r="B6" s="461" t="s">
        <v>81</v>
      </c>
      <c r="C6" s="460" t="s">
        <v>82</v>
      </c>
      <c r="D6" s="462" t="s">
        <v>83</v>
      </c>
      <c r="E6" s="462"/>
      <c r="F6" s="462"/>
      <c r="G6" s="462"/>
      <c r="H6" s="463"/>
      <c r="I6" s="460" t="s">
        <v>84</v>
      </c>
      <c r="J6" s="457" t="s">
        <v>7</v>
      </c>
    </row>
    <row r="7" spans="1:10" ht="47.25" x14ac:dyDescent="0.25">
      <c r="A7" s="460"/>
      <c r="B7" s="461"/>
      <c r="C7" s="460"/>
      <c r="D7" s="89" t="s">
        <v>85</v>
      </c>
      <c r="E7" s="89" t="s">
        <v>86</v>
      </c>
      <c r="F7" s="89" t="s">
        <v>87</v>
      </c>
      <c r="G7" s="89" t="s">
        <v>88</v>
      </c>
      <c r="H7" s="90" t="s">
        <v>89</v>
      </c>
      <c r="I7" s="460"/>
      <c r="J7" s="458"/>
    </row>
    <row r="8" spans="1:10" x14ac:dyDescent="0.25">
      <c r="A8" s="92">
        <v>1097</v>
      </c>
      <c r="B8" s="157">
        <v>43913</v>
      </c>
      <c r="C8" s="124" t="s">
        <v>143</v>
      </c>
      <c r="D8" s="92" t="s">
        <v>101</v>
      </c>
      <c r="E8" s="92">
        <v>3</v>
      </c>
      <c r="F8" s="93">
        <v>485000</v>
      </c>
      <c r="G8" s="94">
        <f>F8*E8</f>
        <v>1455000</v>
      </c>
      <c r="H8" s="95">
        <v>0.41</v>
      </c>
      <c r="I8" s="96">
        <f t="shared" ref="I8" si="0">G8*(1-H8)</f>
        <v>858450.00000000012</v>
      </c>
      <c r="J8" s="136"/>
    </row>
    <row r="9" spans="1:10" x14ac:dyDescent="0.25">
      <c r="A9" s="125"/>
      <c r="B9" s="456" t="s">
        <v>104</v>
      </c>
      <c r="C9" s="456"/>
      <c r="D9" s="125"/>
      <c r="E9" s="125"/>
      <c r="F9" s="125"/>
      <c r="G9" s="139">
        <f>SUM(G8:G8)</f>
        <v>1455000</v>
      </c>
      <c r="H9" s="125"/>
      <c r="I9" s="139">
        <f>SUM(I8:I8)</f>
        <v>858450.00000000012</v>
      </c>
      <c r="J9" s="140"/>
    </row>
    <row r="10" spans="1:10" x14ac:dyDescent="0.25">
      <c r="A10" s="464" t="s">
        <v>105</v>
      </c>
      <c r="B10" s="465"/>
      <c r="C10" s="465"/>
      <c r="D10" s="465"/>
      <c r="E10" s="465"/>
      <c r="F10" s="465"/>
      <c r="G10" s="465"/>
      <c r="H10" s="465"/>
      <c r="I10" s="466"/>
      <c r="J10" s="141">
        <f>I9-J9</f>
        <v>858450.00000000012</v>
      </c>
    </row>
    <row r="11" spans="1:10" x14ac:dyDescent="0.25">
      <c r="G11" s="142"/>
    </row>
    <row r="12" spans="1:10" x14ac:dyDescent="0.25">
      <c r="B12" s="49" t="s">
        <v>106</v>
      </c>
      <c r="C12" s="49"/>
      <c r="F12" s="49" t="s">
        <v>322</v>
      </c>
      <c r="G12" s="49"/>
      <c r="H12" s="49"/>
      <c r="I12" s="49" t="s">
        <v>62</v>
      </c>
    </row>
    <row r="17" spans="1:9" x14ac:dyDescent="0.25">
      <c r="A17" s="467"/>
      <c r="B17" s="467"/>
      <c r="C17" s="467"/>
      <c r="E17" s="467"/>
      <c r="F17" s="467"/>
      <c r="G17" s="467"/>
      <c r="H17" s="467"/>
      <c r="I17" s="467"/>
    </row>
  </sheetData>
  <mergeCells count="11">
    <mergeCell ref="A10:I10"/>
    <mergeCell ref="A17:C17"/>
    <mergeCell ref="E17:I17"/>
    <mergeCell ref="B9:C9"/>
    <mergeCell ref="J6:J7"/>
    <mergeCell ref="A4:I4"/>
    <mergeCell ref="A6:A7"/>
    <mergeCell ref="B6:B7"/>
    <mergeCell ref="C6:C7"/>
    <mergeCell ref="D6:H6"/>
    <mergeCell ref="I6:I7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2" sqref="A2"/>
    </sheetView>
  </sheetViews>
  <sheetFormatPr defaultColWidth="9.140625" defaultRowHeight="15.75" x14ac:dyDescent="0.25"/>
  <cols>
    <col min="1" max="1" width="9.42578125" style="83" bestFit="1" customWidth="1"/>
    <col min="2" max="2" width="14.28515625" style="161" bestFit="1" customWidth="1"/>
    <col min="3" max="3" width="10.28515625" style="83" customWidth="1"/>
    <col min="4" max="4" width="11" style="83" customWidth="1"/>
    <col min="5" max="5" width="9.42578125" style="83" bestFit="1" customWidth="1"/>
    <col min="6" max="6" width="12.28515625" style="83" customWidth="1"/>
    <col min="7" max="7" width="14.28515625" style="83" customWidth="1"/>
    <col min="8" max="8" width="14.140625" style="83" customWidth="1"/>
    <col min="9" max="9" width="20.85546875" style="83" customWidth="1"/>
    <col min="10" max="10" width="19.7109375" style="83" customWidth="1"/>
    <col min="11" max="12" width="9.140625" style="83"/>
    <col min="13" max="13" width="11.42578125" style="83" bestFit="1" customWidth="1"/>
    <col min="14" max="16384" width="9.140625" style="83"/>
  </cols>
  <sheetData>
    <row r="1" spans="1:13" x14ac:dyDescent="0.25">
      <c r="A1" s="81" t="s">
        <v>0</v>
      </c>
      <c r="B1" s="154"/>
      <c r="C1" s="82"/>
      <c r="G1" s="84"/>
      <c r="H1" s="84"/>
      <c r="I1" s="84"/>
      <c r="J1" s="84"/>
    </row>
    <row r="2" spans="1:13" x14ac:dyDescent="0.25">
      <c r="A2" s="85" t="s">
        <v>321</v>
      </c>
      <c r="B2" s="155"/>
      <c r="C2" s="86"/>
      <c r="G2" s="57"/>
      <c r="H2" s="57"/>
      <c r="I2" s="57"/>
      <c r="J2" s="57"/>
    </row>
    <row r="3" spans="1:13" x14ac:dyDescent="0.25">
      <c r="A3" s="85"/>
      <c r="B3" s="155"/>
      <c r="C3" s="86"/>
      <c r="G3" s="57"/>
      <c r="H3" s="57"/>
      <c r="I3" s="57"/>
      <c r="J3" s="57"/>
    </row>
    <row r="4" spans="1:13" x14ac:dyDescent="0.25">
      <c r="A4" s="459" t="s">
        <v>197</v>
      </c>
      <c r="B4" s="459"/>
      <c r="C4" s="459"/>
      <c r="D4" s="459"/>
      <c r="E4" s="459"/>
      <c r="F4" s="459"/>
      <c r="G4" s="459"/>
      <c r="H4" s="459"/>
      <c r="I4" s="459"/>
      <c r="J4" s="459"/>
    </row>
    <row r="5" spans="1:13" x14ac:dyDescent="0.25">
      <c r="A5" s="88"/>
      <c r="B5" s="156"/>
      <c r="C5" s="88"/>
      <c r="D5" s="88"/>
      <c r="E5" s="88"/>
      <c r="F5" s="88"/>
      <c r="G5" s="88"/>
      <c r="H5" s="88"/>
      <c r="I5" s="88"/>
      <c r="J5" s="87"/>
    </row>
    <row r="6" spans="1:13" ht="15.75" customHeight="1" x14ac:dyDescent="0.25">
      <c r="A6" s="460" t="s">
        <v>66</v>
      </c>
      <c r="B6" s="472" t="s">
        <v>81</v>
      </c>
      <c r="C6" s="460" t="s">
        <v>82</v>
      </c>
      <c r="D6" s="462" t="s">
        <v>83</v>
      </c>
      <c r="E6" s="462"/>
      <c r="F6" s="462"/>
      <c r="G6" s="462"/>
      <c r="H6" s="463"/>
      <c r="I6" s="460" t="s">
        <v>84</v>
      </c>
      <c r="J6" s="457" t="s">
        <v>7</v>
      </c>
    </row>
    <row r="7" spans="1:13" ht="23.25" customHeight="1" x14ac:dyDescent="0.25">
      <c r="A7" s="460"/>
      <c r="B7" s="472"/>
      <c r="C7" s="460"/>
      <c r="D7" s="89" t="s">
        <v>85</v>
      </c>
      <c r="E7" s="89" t="s">
        <v>86</v>
      </c>
      <c r="F7" s="89" t="s">
        <v>87</v>
      </c>
      <c r="G7" s="89" t="s">
        <v>88</v>
      </c>
      <c r="H7" s="90" t="s">
        <v>89</v>
      </c>
      <c r="I7" s="460"/>
      <c r="J7" s="458"/>
    </row>
    <row r="8" spans="1:13" x14ac:dyDescent="0.25">
      <c r="A8" s="91">
        <v>1057</v>
      </c>
      <c r="B8" s="157">
        <v>43899</v>
      </c>
      <c r="C8" s="91" t="s">
        <v>90</v>
      </c>
      <c r="D8" s="92" t="s">
        <v>91</v>
      </c>
      <c r="E8" s="92">
        <v>1</v>
      </c>
      <c r="F8" s="93">
        <v>455000</v>
      </c>
      <c r="G8" s="94">
        <f>E8*F8</f>
        <v>455000</v>
      </c>
      <c r="H8" s="95">
        <v>0.41</v>
      </c>
      <c r="I8" s="96">
        <f>G8*(1-H8)</f>
        <v>268450.00000000006</v>
      </c>
      <c r="J8" s="125"/>
    </row>
    <row r="9" spans="1:13" x14ac:dyDescent="0.25">
      <c r="A9" s="91">
        <v>1058</v>
      </c>
      <c r="B9" s="157">
        <v>43899</v>
      </c>
      <c r="C9" s="91" t="s">
        <v>90</v>
      </c>
      <c r="D9" s="92" t="s">
        <v>91</v>
      </c>
      <c r="E9" s="92">
        <v>1</v>
      </c>
      <c r="F9" s="93">
        <v>455000</v>
      </c>
      <c r="G9" s="94">
        <f t="shared" ref="G9:G34" si="0">E9*F9</f>
        <v>455000</v>
      </c>
      <c r="H9" s="95">
        <v>0.41</v>
      </c>
      <c r="I9" s="96">
        <f t="shared" ref="I9:I36" si="1">G9*(1-H9)</f>
        <v>268450.00000000006</v>
      </c>
      <c r="J9" s="125"/>
    </row>
    <row r="10" spans="1:13" x14ac:dyDescent="0.25">
      <c r="A10" s="476">
        <v>1060</v>
      </c>
      <c r="B10" s="479">
        <v>43900</v>
      </c>
      <c r="C10" s="476" t="s">
        <v>90</v>
      </c>
      <c r="D10" s="173" t="s">
        <v>92</v>
      </c>
      <c r="E10" s="173">
        <v>1</v>
      </c>
      <c r="F10" s="99">
        <v>265000</v>
      </c>
      <c r="G10" s="175">
        <f t="shared" si="0"/>
        <v>265000</v>
      </c>
      <c r="H10" s="100">
        <v>0.41</v>
      </c>
      <c r="I10" s="101">
        <f t="shared" si="1"/>
        <v>156350.00000000003</v>
      </c>
      <c r="J10" s="174"/>
    </row>
    <row r="11" spans="1:13" x14ac:dyDescent="0.25">
      <c r="A11" s="477"/>
      <c r="B11" s="480"/>
      <c r="C11" s="477"/>
      <c r="D11" s="176" t="s">
        <v>93</v>
      </c>
      <c r="E11" s="176">
        <v>8</v>
      </c>
      <c r="F11" s="103">
        <v>465000</v>
      </c>
      <c r="G11" s="178">
        <f t="shared" si="0"/>
        <v>3720000</v>
      </c>
      <c r="H11" s="105">
        <v>0.41</v>
      </c>
      <c r="I11" s="106">
        <f t="shared" si="1"/>
        <v>2194800.0000000005</v>
      </c>
      <c r="J11" s="177"/>
      <c r="M11" s="142"/>
    </row>
    <row r="12" spans="1:13" x14ac:dyDescent="0.25">
      <c r="A12" s="478"/>
      <c r="B12" s="481"/>
      <c r="C12" s="478"/>
      <c r="D12" s="107" t="s">
        <v>94</v>
      </c>
      <c r="E12" s="107">
        <v>1</v>
      </c>
      <c r="F12" s="108">
        <v>550000</v>
      </c>
      <c r="G12" s="109">
        <f t="shared" si="0"/>
        <v>550000</v>
      </c>
      <c r="H12" s="110">
        <v>0.41</v>
      </c>
      <c r="I12" s="111">
        <f t="shared" si="1"/>
        <v>324500.00000000006</v>
      </c>
      <c r="J12" s="377"/>
      <c r="M12" s="142"/>
    </row>
    <row r="13" spans="1:13" x14ac:dyDescent="0.25">
      <c r="A13" s="91">
        <v>1064</v>
      </c>
      <c r="B13" s="157">
        <v>43903</v>
      </c>
      <c r="C13" s="91" t="s">
        <v>90</v>
      </c>
      <c r="D13" s="92" t="s">
        <v>92</v>
      </c>
      <c r="E13" s="92">
        <v>1</v>
      </c>
      <c r="F13" s="93">
        <v>265000</v>
      </c>
      <c r="G13" s="94">
        <f t="shared" si="0"/>
        <v>265000</v>
      </c>
      <c r="H13" s="95">
        <v>0.41</v>
      </c>
      <c r="I13" s="96">
        <f t="shared" si="1"/>
        <v>156350.00000000003</v>
      </c>
      <c r="J13" s="125"/>
    </row>
    <row r="14" spans="1:13" x14ac:dyDescent="0.25">
      <c r="A14" s="91">
        <v>1065</v>
      </c>
      <c r="B14" s="157">
        <v>43903</v>
      </c>
      <c r="C14" s="91" t="s">
        <v>90</v>
      </c>
      <c r="D14" s="92" t="s">
        <v>95</v>
      </c>
      <c r="E14" s="92">
        <v>3</v>
      </c>
      <c r="F14" s="93">
        <v>455000</v>
      </c>
      <c r="G14" s="94">
        <f t="shared" si="0"/>
        <v>1365000</v>
      </c>
      <c r="H14" s="95">
        <v>0.41</v>
      </c>
      <c r="I14" s="96">
        <f t="shared" si="1"/>
        <v>805350.00000000012</v>
      </c>
      <c r="J14" s="125"/>
    </row>
    <row r="15" spans="1:13" x14ac:dyDescent="0.25">
      <c r="A15" s="91">
        <v>1068</v>
      </c>
      <c r="B15" s="157">
        <v>43904</v>
      </c>
      <c r="C15" s="91" t="s">
        <v>90</v>
      </c>
      <c r="D15" s="92" t="s">
        <v>96</v>
      </c>
      <c r="E15" s="92">
        <v>1</v>
      </c>
      <c r="F15" s="93">
        <v>475000</v>
      </c>
      <c r="G15" s="94">
        <f t="shared" si="0"/>
        <v>475000</v>
      </c>
      <c r="H15" s="95">
        <v>0.41</v>
      </c>
      <c r="I15" s="96">
        <f t="shared" si="1"/>
        <v>280250.00000000006</v>
      </c>
      <c r="J15" s="125"/>
    </row>
    <row r="16" spans="1:13" x14ac:dyDescent="0.25">
      <c r="A16" s="91">
        <v>1075</v>
      </c>
      <c r="B16" s="157">
        <v>43906</v>
      </c>
      <c r="C16" s="91" t="s">
        <v>90</v>
      </c>
      <c r="D16" s="92" t="s">
        <v>91</v>
      </c>
      <c r="E16" s="92">
        <v>12</v>
      </c>
      <c r="F16" s="93">
        <v>455000</v>
      </c>
      <c r="G16" s="94">
        <f t="shared" si="0"/>
        <v>5460000</v>
      </c>
      <c r="H16" s="95">
        <v>0.41</v>
      </c>
      <c r="I16" s="96">
        <f t="shared" si="1"/>
        <v>3221400.0000000005</v>
      </c>
      <c r="J16" s="125"/>
    </row>
    <row r="17" spans="1:10" s="117" customFormat="1" ht="15.75" customHeight="1" x14ac:dyDescent="0.25">
      <c r="A17" s="468">
        <v>1078</v>
      </c>
      <c r="B17" s="470">
        <v>43907</v>
      </c>
      <c r="C17" s="468" t="s">
        <v>90</v>
      </c>
      <c r="D17" s="112" t="s">
        <v>93</v>
      </c>
      <c r="E17" s="112">
        <v>1</v>
      </c>
      <c r="F17" s="113">
        <v>465000</v>
      </c>
      <c r="G17" s="114">
        <f t="shared" si="0"/>
        <v>465000</v>
      </c>
      <c r="H17" s="115">
        <v>0.41</v>
      </c>
      <c r="I17" s="116">
        <f t="shared" si="1"/>
        <v>274350.00000000006</v>
      </c>
      <c r="J17" s="378"/>
    </row>
    <row r="18" spans="1:10" s="117" customFormat="1" x14ac:dyDescent="0.25">
      <c r="A18" s="469"/>
      <c r="B18" s="471"/>
      <c r="C18" s="469"/>
      <c r="D18" s="162" t="s">
        <v>95</v>
      </c>
      <c r="E18" s="162">
        <v>2</v>
      </c>
      <c r="F18" s="163">
        <v>455000</v>
      </c>
      <c r="G18" s="164">
        <f t="shared" si="0"/>
        <v>910000</v>
      </c>
      <c r="H18" s="165">
        <v>0.41</v>
      </c>
      <c r="I18" s="166">
        <f t="shared" si="1"/>
        <v>536900.00000000012</v>
      </c>
      <c r="J18" s="379"/>
    </row>
    <row r="19" spans="1:10" s="117" customFormat="1" x14ac:dyDescent="0.25">
      <c r="A19" s="468">
        <v>1080</v>
      </c>
      <c r="B19" s="470">
        <v>43908</v>
      </c>
      <c r="C19" s="468"/>
      <c r="D19" s="112" t="s">
        <v>97</v>
      </c>
      <c r="E19" s="112">
        <v>1</v>
      </c>
      <c r="F19" s="113">
        <v>285000</v>
      </c>
      <c r="G19" s="114">
        <f t="shared" si="0"/>
        <v>285000</v>
      </c>
      <c r="H19" s="115">
        <v>0.41</v>
      </c>
      <c r="I19" s="116">
        <f t="shared" si="1"/>
        <v>168150.00000000003</v>
      </c>
      <c r="J19" s="378"/>
    </row>
    <row r="20" spans="1:10" s="117" customFormat="1" x14ac:dyDescent="0.25">
      <c r="A20" s="469"/>
      <c r="B20" s="471"/>
      <c r="C20" s="469"/>
      <c r="D20" s="162" t="s">
        <v>98</v>
      </c>
      <c r="E20" s="162">
        <v>1</v>
      </c>
      <c r="F20" s="163">
        <v>255000</v>
      </c>
      <c r="G20" s="164">
        <f t="shared" si="0"/>
        <v>255000</v>
      </c>
      <c r="H20" s="165">
        <v>0.41</v>
      </c>
      <c r="I20" s="166">
        <f t="shared" si="1"/>
        <v>150450.00000000003</v>
      </c>
      <c r="J20" s="379"/>
    </row>
    <row r="21" spans="1:10" x14ac:dyDescent="0.25">
      <c r="A21" s="338">
        <v>1079</v>
      </c>
      <c r="B21" s="339">
        <v>43908</v>
      </c>
      <c r="C21" s="338" t="s">
        <v>99</v>
      </c>
      <c r="D21" s="118" t="s">
        <v>95</v>
      </c>
      <c r="E21" s="118">
        <v>1</v>
      </c>
      <c r="F21" s="119">
        <v>455000</v>
      </c>
      <c r="G21" s="120">
        <f t="shared" si="0"/>
        <v>455000</v>
      </c>
      <c r="H21" s="121">
        <v>0.41</v>
      </c>
      <c r="I21" s="122">
        <f t="shared" si="1"/>
        <v>268450.00000000006</v>
      </c>
      <c r="J21" s="136"/>
    </row>
    <row r="22" spans="1:10" x14ac:dyDescent="0.25">
      <c r="A22" s="476">
        <v>1086</v>
      </c>
      <c r="B22" s="479">
        <v>43909</v>
      </c>
      <c r="C22" s="476" t="s">
        <v>99</v>
      </c>
      <c r="D22" s="173" t="s">
        <v>91</v>
      </c>
      <c r="E22" s="173">
        <v>1</v>
      </c>
      <c r="F22" s="99">
        <v>455000</v>
      </c>
      <c r="G22" s="175">
        <f t="shared" si="0"/>
        <v>455000</v>
      </c>
      <c r="H22" s="100">
        <v>0.41</v>
      </c>
      <c r="I22" s="101">
        <f t="shared" si="1"/>
        <v>268450.00000000006</v>
      </c>
      <c r="J22" s="174"/>
    </row>
    <row r="23" spans="1:10" x14ac:dyDescent="0.25">
      <c r="A23" s="477"/>
      <c r="B23" s="480"/>
      <c r="C23" s="477"/>
      <c r="D23" s="176" t="s">
        <v>93</v>
      </c>
      <c r="E23" s="176">
        <v>1</v>
      </c>
      <c r="F23" s="103">
        <v>465000</v>
      </c>
      <c r="G23" s="178">
        <f t="shared" si="0"/>
        <v>465000</v>
      </c>
      <c r="H23" s="105">
        <v>0.41</v>
      </c>
      <c r="I23" s="106">
        <f t="shared" si="1"/>
        <v>274350.00000000006</v>
      </c>
      <c r="J23" s="177"/>
    </row>
    <row r="24" spans="1:10" x14ac:dyDescent="0.25">
      <c r="A24" s="478"/>
      <c r="B24" s="481"/>
      <c r="C24" s="478"/>
      <c r="D24" s="107" t="s">
        <v>100</v>
      </c>
      <c r="E24" s="107">
        <v>1</v>
      </c>
      <c r="F24" s="108">
        <v>485000</v>
      </c>
      <c r="G24" s="109">
        <f t="shared" si="0"/>
        <v>485000</v>
      </c>
      <c r="H24" s="110">
        <v>0.41</v>
      </c>
      <c r="I24" s="111">
        <f t="shared" si="1"/>
        <v>286150.00000000006</v>
      </c>
      <c r="J24" s="377"/>
    </row>
    <row r="25" spans="1:10" x14ac:dyDescent="0.25">
      <c r="A25" s="91">
        <v>1088</v>
      </c>
      <c r="B25" s="157">
        <v>43909</v>
      </c>
      <c r="C25" s="91" t="s">
        <v>99</v>
      </c>
      <c r="D25" s="92" t="s">
        <v>91</v>
      </c>
      <c r="E25" s="92">
        <v>1</v>
      </c>
      <c r="F25" s="93">
        <v>455000</v>
      </c>
      <c r="G25" s="94">
        <f t="shared" si="0"/>
        <v>455000</v>
      </c>
      <c r="H25" s="95">
        <v>0.41</v>
      </c>
      <c r="I25" s="96">
        <f t="shared" si="1"/>
        <v>268450.00000000006</v>
      </c>
      <c r="J25" s="125"/>
    </row>
    <row r="26" spans="1:10" ht="15.75" hidden="1" customHeight="1" x14ac:dyDescent="0.25">
      <c r="A26" s="374"/>
      <c r="B26" s="158"/>
      <c r="C26" s="91" t="s">
        <v>99</v>
      </c>
      <c r="D26" s="118"/>
      <c r="E26" s="118"/>
      <c r="F26" s="119"/>
      <c r="G26" s="120">
        <f t="shared" si="0"/>
        <v>0</v>
      </c>
      <c r="H26" s="121"/>
      <c r="I26" s="122"/>
      <c r="J26" s="97"/>
    </row>
    <row r="27" spans="1:10" ht="15.75" hidden="1" customHeight="1" x14ac:dyDescent="0.25">
      <c r="A27" s="374"/>
      <c r="B27" s="158"/>
      <c r="C27" s="91" t="s">
        <v>99</v>
      </c>
      <c r="D27" s="118"/>
      <c r="E27" s="118"/>
      <c r="F27" s="119"/>
      <c r="G27" s="120">
        <f t="shared" si="0"/>
        <v>0</v>
      </c>
      <c r="H27" s="121"/>
      <c r="I27" s="122"/>
      <c r="J27" s="98"/>
    </row>
    <row r="28" spans="1:10" ht="15.75" hidden="1" customHeight="1" x14ac:dyDescent="0.25">
      <c r="A28" s="375"/>
      <c r="B28" s="159"/>
      <c r="C28" s="91" t="s">
        <v>99</v>
      </c>
      <c r="D28" s="107"/>
      <c r="E28" s="107"/>
      <c r="F28" s="108"/>
      <c r="G28" s="120">
        <f t="shared" si="0"/>
        <v>0</v>
      </c>
      <c r="H28" s="110"/>
      <c r="I28" s="111"/>
      <c r="J28" s="98"/>
    </row>
    <row r="29" spans="1:10" hidden="1" x14ac:dyDescent="0.25">
      <c r="A29" s="374"/>
      <c r="B29" s="158"/>
      <c r="C29" s="91" t="s">
        <v>99</v>
      </c>
      <c r="D29" s="126"/>
      <c r="E29" s="126"/>
      <c r="F29" s="127"/>
      <c r="G29" s="128">
        <f t="shared" si="0"/>
        <v>0</v>
      </c>
      <c r="H29" s="129">
        <v>0.41</v>
      </c>
      <c r="I29" s="130">
        <f t="shared" si="1"/>
        <v>0</v>
      </c>
      <c r="J29" s="98"/>
    </row>
    <row r="30" spans="1:10" hidden="1" x14ac:dyDescent="0.25">
      <c r="A30" s="375"/>
      <c r="B30" s="159"/>
      <c r="C30" s="91" t="s">
        <v>99</v>
      </c>
      <c r="D30" s="102"/>
      <c r="E30" s="102"/>
      <c r="F30" s="103"/>
      <c r="G30" s="104">
        <f t="shared" si="0"/>
        <v>0</v>
      </c>
      <c r="H30" s="105">
        <v>0.41</v>
      </c>
      <c r="I30" s="106">
        <f t="shared" si="1"/>
        <v>0</v>
      </c>
      <c r="J30" s="98"/>
    </row>
    <row r="31" spans="1:10" hidden="1" x14ac:dyDescent="0.25">
      <c r="A31" s="375"/>
      <c r="B31" s="159"/>
      <c r="C31" s="91" t="s">
        <v>99</v>
      </c>
      <c r="D31" s="102"/>
      <c r="E31" s="102"/>
      <c r="F31" s="103"/>
      <c r="G31" s="104">
        <f t="shared" si="0"/>
        <v>0</v>
      </c>
      <c r="H31" s="105">
        <v>0.41</v>
      </c>
      <c r="I31" s="106">
        <f t="shared" si="1"/>
        <v>0</v>
      </c>
      <c r="J31" s="98"/>
    </row>
    <row r="32" spans="1:10" hidden="1" x14ac:dyDescent="0.25">
      <c r="A32" s="375"/>
      <c r="B32" s="159"/>
      <c r="C32" s="91" t="s">
        <v>99</v>
      </c>
      <c r="D32" s="102"/>
      <c r="E32" s="102"/>
      <c r="F32" s="103"/>
      <c r="G32" s="104">
        <f t="shared" si="0"/>
        <v>0</v>
      </c>
      <c r="H32" s="105">
        <v>0.41</v>
      </c>
      <c r="I32" s="106">
        <f t="shared" si="1"/>
        <v>0</v>
      </c>
      <c r="J32" s="98"/>
    </row>
    <row r="33" spans="1:10" hidden="1" x14ac:dyDescent="0.25">
      <c r="A33" s="375"/>
      <c r="B33" s="159"/>
      <c r="C33" s="91" t="s">
        <v>99</v>
      </c>
      <c r="D33" s="102"/>
      <c r="E33" s="102"/>
      <c r="F33" s="103"/>
      <c r="G33" s="104">
        <f t="shared" si="0"/>
        <v>0</v>
      </c>
      <c r="H33" s="105">
        <v>0.41</v>
      </c>
      <c r="I33" s="106">
        <f t="shared" si="1"/>
        <v>0</v>
      </c>
      <c r="J33" s="98"/>
    </row>
    <row r="34" spans="1:10" hidden="1" x14ac:dyDescent="0.25">
      <c r="A34" s="376"/>
      <c r="B34" s="160"/>
      <c r="C34" s="91" t="s">
        <v>99</v>
      </c>
      <c r="D34" s="131"/>
      <c r="E34" s="131"/>
      <c r="F34" s="132"/>
      <c r="G34" s="133">
        <f t="shared" si="0"/>
        <v>0</v>
      </c>
      <c r="H34" s="134">
        <v>0.41</v>
      </c>
      <c r="I34" s="135">
        <f t="shared" si="1"/>
        <v>0</v>
      </c>
      <c r="J34" s="123"/>
    </row>
    <row r="35" spans="1:10" x14ac:dyDescent="0.25">
      <c r="A35" s="476">
        <v>1122</v>
      </c>
      <c r="B35" s="479">
        <v>43917</v>
      </c>
      <c r="C35" s="476" t="s">
        <v>99</v>
      </c>
      <c r="D35" s="173" t="s">
        <v>96</v>
      </c>
      <c r="E35" s="173">
        <v>1</v>
      </c>
      <c r="F35" s="99">
        <v>475000</v>
      </c>
      <c r="G35" s="175">
        <f>F35*E35</f>
        <v>475000</v>
      </c>
      <c r="H35" s="100">
        <v>0.41</v>
      </c>
      <c r="I35" s="101">
        <f t="shared" si="1"/>
        <v>280250.00000000006</v>
      </c>
      <c r="J35" s="97"/>
    </row>
    <row r="36" spans="1:10" x14ac:dyDescent="0.25">
      <c r="A36" s="478"/>
      <c r="B36" s="481"/>
      <c r="C36" s="478"/>
      <c r="D36" s="107" t="s">
        <v>101</v>
      </c>
      <c r="E36" s="107">
        <v>1</v>
      </c>
      <c r="F36" s="108">
        <v>485000</v>
      </c>
      <c r="G36" s="109">
        <f>F36*E36</f>
        <v>485000</v>
      </c>
      <c r="H36" s="110">
        <v>0.41</v>
      </c>
      <c r="I36" s="111">
        <f t="shared" si="1"/>
        <v>286150.00000000006</v>
      </c>
      <c r="J36" s="377"/>
    </row>
    <row r="37" spans="1:10" x14ac:dyDescent="0.25">
      <c r="A37" s="473" t="s">
        <v>102</v>
      </c>
      <c r="B37" s="474"/>
      <c r="C37" s="474"/>
      <c r="D37" s="474"/>
      <c r="E37" s="474"/>
      <c r="F37" s="474"/>
      <c r="G37" s="474"/>
      <c r="H37" s="474"/>
      <c r="I37" s="475"/>
      <c r="J37" s="137">
        <v>7000000</v>
      </c>
    </row>
    <row r="38" spans="1:10" s="138" customFormat="1" x14ac:dyDescent="0.25">
      <c r="A38" s="473" t="s">
        <v>103</v>
      </c>
      <c r="B38" s="474"/>
      <c r="C38" s="474"/>
      <c r="D38" s="474"/>
      <c r="E38" s="474"/>
      <c r="F38" s="474"/>
      <c r="G38" s="474"/>
      <c r="H38" s="474"/>
      <c r="I38" s="475"/>
      <c r="J38" s="137">
        <v>2000000</v>
      </c>
    </row>
    <row r="39" spans="1:10" x14ac:dyDescent="0.25">
      <c r="A39" s="125"/>
      <c r="B39" s="456" t="s">
        <v>104</v>
      </c>
      <c r="C39" s="456"/>
      <c r="D39" s="125"/>
      <c r="E39" s="125"/>
      <c r="F39" s="125"/>
      <c r="G39" s="139">
        <f>SUM(G8:G36)</f>
        <v>18200000</v>
      </c>
      <c r="H39" s="125"/>
      <c r="I39" s="139">
        <f>SUM(I8:I36)</f>
        <v>10738000.000000002</v>
      </c>
      <c r="J39" s="140">
        <f>SUM(J8:J38)</f>
        <v>9000000</v>
      </c>
    </row>
    <row r="40" spans="1:10" x14ac:dyDescent="0.25">
      <c r="A40" s="464" t="s">
        <v>105</v>
      </c>
      <c r="B40" s="465"/>
      <c r="C40" s="465"/>
      <c r="D40" s="465"/>
      <c r="E40" s="465"/>
      <c r="F40" s="465"/>
      <c r="G40" s="465"/>
      <c r="H40" s="465"/>
      <c r="I40" s="466"/>
      <c r="J40" s="141">
        <f>I39-J39</f>
        <v>1738000.0000000019</v>
      </c>
    </row>
    <row r="41" spans="1:10" x14ac:dyDescent="0.25">
      <c r="G41" s="142"/>
    </row>
    <row r="42" spans="1:10" x14ac:dyDescent="0.25">
      <c r="B42" s="49" t="s">
        <v>106</v>
      </c>
      <c r="C42" s="49"/>
      <c r="F42" s="49" t="s">
        <v>322</v>
      </c>
      <c r="G42" s="49"/>
      <c r="H42" s="49"/>
      <c r="I42" s="49" t="s">
        <v>62</v>
      </c>
    </row>
    <row r="47" spans="1:10" x14ac:dyDescent="0.25">
      <c r="A47" s="467"/>
      <c r="B47" s="467"/>
      <c r="C47" s="467"/>
      <c r="E47" s="467"/>
      <c r="F47" s="467"/>
      <c r="G47" s="467"/>
      <c r="H47" s="467"/>
      <c r="I47" s="467"/>
    </row>
  </sheetData>
  <mergeCells count="28">
    <mergeCell ref="A40:I40"/>
    <mergeCell ref="A47:C47"/>
    <mergeCell ref="E47:I47"/>
    <mergeCell ref="A37:I37"/>
    <mergeCell ref="A38:I38"/>
    <mergeCell ref="B39:C39"/>
    <mergeCell ref="J6:J7"/>
    <mergeCell ref="A10:A12"/>
    <mergeCell ref="B10:B12"/>
    <mergeCell ref="C10:C12"/>
    <mergeCell ref="A35:A36"/>
    <mergeCell ref="B35:B36"/>
    <mergeCell ref="C35:C36"/>
    <mergeCell ref="A22:A24"/>
    <mergeCell ref="B22:B24"/>
    <mergeCell ref="C22:C24"/>
    <mergeCell ref="A17:A18"/>
    <mergeCell ref="B17:B18"/>
    <mergeCell ref="C17:C18"/>
    <mergeCell ref="A19:A20"/>
    <mergeCell ref="B19:B20"/>
    <mergeCell ref="C19:C20"/>
    <mergeCell ref="A4:J4"/>
    <mergeCell ref="A6:A7"/>
    <mergeCell ref="B6:B7"/>
    <mergeCell ref="C6:C7"/>
    <mergeCell ref="D6:H6"/>
    <mergeCell ref="I6:I7"/>
  </mergeCells>
  <pageMargins left="0.34" right="0.7" top="0.31" bottom="0.32" header="0.27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10" zoomScale="85" zoomScaleNormal="85" workbookViewId="0">
      <selection activeCell="A19" sqref="A19:XFD20"/>
    </sheetView>
  </sheetViews>
  <sheetFormatPr defaultColWidth="9" defaultRowHeight="12.75" x14ac:dyDescent="0.25"/>
  <cols>
    <col min="1" max="1" width="5.28515625" style="149" customWidth="1"/>
    <col min="2" max="2" width="17" style="149" customWidth="1"/>
    <col min="3" max="3" width="13.7109375" style="149" customWidth="1"/>
    <col min="4" max="4" width="13.42578125" style="149" bestFit="1" customWidth="1"/>
    <col min="5" max="5" width="6" style="149" customWidth="1"/>
    <col min="6" max="6" width="12.85546875" style="149" customWidth="1"/>
    <col min="7" max="7" width="11.5703125" style="149" customWidth="1"/>
    <col min="8" max="8" width="12.42578125" style="149" customWidth="1"/>
    <col min="9" max="10" width="14.5703125" style="149" bestFit="1" customWidth="1"/>
    <col min="11" max="11" width="7.5703125" style="149" bestFit="1" customWidth="1"/>
    <col min="12" max="12" width="4.28515625" style="149" bestFit="1" customWidth="1"/>
    <col min="13" max="256" width="9" style="149"/>
    <col min="257" max="257" width="5.28515625" style="149" customWidth="1"/>
    <col min="258" max="258" width="14.28515625" style="149" customWidth="1"/>
    <col min="259" max="259" width="9.7109375" style="149" customWidth="1"/>
    <col min="260" max="260" width="12.7109375" style="149" bestFit="1" customWidth="1"/>
    <col min="261" max="261" width="6" style="149" customWidth="1"/>
    <col min="262" max="262" width="12.85546875" style="149" customWidth="1"/>
    <col min="263" max="263" width="11.7109375" style="149" bestFit="1" customWidth="1"/>
    <col min="264" max="264" width="12.7109375" style="149" bestFit="1" customWidth="1"/>
    <col min="265" max="265" width="12.140625" style="149" customWidth="1"/>
    <col min="266" max="266" width="12.7109375" style="149" bestFit="1" customWidth="1"/>
    <col min="267" max="267" width="10.42578125" style="149" customWidth="1"/>
    <col min="268" max="268" width="5.140625" style="149" customWidth="1"/>
    <col min="269" max="512" width="9" style="149"/>
    <col min="513" max="513" width="5.28515625" style="149" customWidth="1"/>
    <col min="514" max="514" width="14.28515625" style="149" customWidth="1"/>
    <col min="515" max="515" width="9.7109375" style="149" customWidth="1"/>
    <col min="516" max="516" width="12.7109375" style="149" bestFit="1" customWidth="1"/>
    <col min="517" max="517" width="6" style="149" customWidth="1"/>
    <col min="518" max="518" width="12.85546875" style="149" customWidth="1"/>
    <col min="519" max="519" width="11.7109375" style="149" bestFit="1" customWidth="1"/>
    <col min="520" max="520" width="12.7109375" style="149" bestFit="1" customWidth="1"/>
    <col min="521" max="521" width="12.140625" style="149" customWidth="1"/>
    <col min="522" max="522" width="12.7109375" style="149" bestFit="1" customWidth="1"/>
    <col min="523" max="523" width="10.42578125" style="149" customWidth="1"/>
    <col min="524" max="524" width="5.140625" style="149" customWidth="1"/>
    <col min="525" max="768" width="9" style="149"/>
    <col min="769" max="769" width="5.28515625" style="149" customWidth="1"/>
    <col min="770" max="770" width="14.28515625" style="149" customWidth="1"/>
    <col min="771" max="771" width="9.7109375" style="149" customWidth="1"/>
    <col min="772" max="772" width="12.7109375" style="149" bestFit="1" customWidth="1"/>
    <col min="773" max="773" width="6" style="149" customWidth="1"/>
    <col min="774" max="774" width="12.85546875" style="149" customWidth="1"/>
    <col min="775" max="775" width="11.7109375" style="149" bestFit="1" customWidth="1"/>
    <col min="776" max="776" width="12.7109375" style="149" bestFit="1" customWidth="1"/>
    <col min="777" max="777" width="12.140625" style="149" customWidth="1"/>
    <col min="778" max="778" width="12.7109375" style="149" bestFit="1" customWidth="1"/>
    <col min="779" max="779" width="10.42578125" style="149" customWidth="1"/>
    <col min="780" max="780" width="5.140625" style="149" customWidth="1"/>
    <col min="781" max="1024" width="9" style="149"/>
    <col min="1025" max="1025" width="5.28515625" style="149" customWidth="1"/>
    <col min="1026" max="1026" width="14.28515625" style="149" customWidth="1"/>
    <col min="1027" max="1027" width="9.7109375" style="149" customWidth="1"/>
    <col min="1028" max="1028" width="12.7109375" style="149" bestFit="1" customWidth="1"/>
    <col min="1029" max="1029" width="6" style="149" customWidth="1"/>
    <col min="1030" max="1030" width="12.85546875" style="149" customWidth="1"/>
    <col min="1031" max="1031" width="11.7109375" style="149" bestFit="1" customWidth="1"/>
    <col min="1032" max="1032" width="12.7109375" style="149" bestFit="1" customWidth="1"/>
    <col min="1033" max="1033" width="12.140625" style="149" customWidth="1"/>
    <col min="1034" max="1034" width="12.7109375" style="149" bestFit="1" customWidth="1"/>
    <col min="1035" max="1035" width="10.42578125" style="149" customWidth="1"/>
    <col min="1036" max="1036" width="5.140625" style="149" customWidth="1"/>
    <col min="1037" max="1280" width="9" style="149"/>
    <col min="1281" max="1281" width="5.28515625" style="149" customWidth="1"/>
    <col min="1282" max="1282" width="14.28515625" style="149" customWidth="1"/>
    <col min="1283" max="1283" width="9.7109375" style="149" customWidth="1"/>
    <col min="1284" max="1284" width="12.7109375" style="149" bestFit="1" customWidth="1"/>
    <col min="1285" max="1285" width="6" style="149" customWidth="1"/>
    <col min="1286" max="1286" width="12.85546875" style="149" customWidth="1"/>
    <col min="1287" max="1287" width="11.7109375" style="149" bestFit="1" customWidth="1"/>
    <col min="1288" max="1288" width="12.7109375" style="149" bestFit="1" customWidth="1"/>
    <col min="1289" max="1289" width="12.140625" style="149" customWidth="1"/>
    <col min="1290" max="1290" width="12.7109375" style="149" bestFit="1" customWidth="1"/>
    <col min="1291" max="1291" width="10.42578125" style="149" customWidth="1"/>
    <col min="1292" max="1292" width="5.140625" style="149" customWidth="1"/>
    <col min="1293" max="1536" width="9" style="149"/>
    <col min="1537" max="1537" width="5.28515625" style="149" customWidth="1"/>
    <col min="1538" max="1538" width="14.28515625" style="149" customWidth="1"/>
    <col min="1539" max="1539" width="9.7109375" style="149" customWidth="1"/>
    <col min="1540" max="1540" width="12.7109375" style="149" bestFit="1" customWidth="1"/>
    <col min="1541" max="1541" width="6" style="149" customWidth="1"/>
    <col min="1542" max="1542" width="12.85546875" style="149" customWidth="1"/>
    <col min="1543" max="1543" width="11.7109375" style="149" bestFit="1" customWidth="1"/>
    <col min="1544" max="1544" width="12.7109375" style="149" bestFit="1" customWidth="1"/>
    <col min="1545" max="1545" width="12.140625" style="149" customWidth="1"/>
    <col min="1546" max="1546" width="12.7109375" style="149" bestFit="1" customWidth="1"/>
    <col min="1547" max="1547" width="10.42578125" style="149" customWidth="1"/>
    <col min="1548" max="1548" width="5.140625" style="149" customWidth="1"/>
    <col min="1549" max="1792" width="9" style="149"/>
    <col min="1793" max="1793" width="5.28515625" style="149" customWidth="1"/>
    <col min="1794" max="1794" width="14.28515625" style="149" customWidth="1"/>
    <col min="1795" max="1795" width="9.7109375" style="149" customWidth="1"/>
    <col min="1796" max="1796" width="12.7109375" style="149" bestFit="1" customWidth="1"/>
    <col min="1797" max="1797" width="6" style="149" customWidth="1"/>
    <col min="1798" max="1798" width="12.85546875" style="149" customWidth="1"/>
    <col min="1799" max="1799" width="11.7109375" style="149" bestFit="1" customWidth="1"/>
    <col min="1800" max="1800" width="12.7109375" style="149" bestFit="1" customWidth="1"/>
    <col min="1801" max="1801" width="12.140625" style="149" customWidth="1"/>
    <col min="1802" max="1802" width="12.7109375" style="149" bestFit="1" customWidth="1"/>
    <col min="1803" max="1803" width="10.42578125" style="149" customWidth="1"/>
    <col min="1804" max="1804" width="5.140625" style="149" customWidth="1"/>
    <col min="1805" max="2048" width="9" style="149"/>
    <col min="2049" max="2049" width="5.28515625" style="149" customWidth="1"/>
    <col min="2050" max="2050" width="14.28515625" style="149" customWidth="1"/>
    <col min="2051" max="2051" width="9.7109375" style="149" customWidth="1"/>
    <col min="2052" max="2052" width="12.7109375" style="149" bestFit="1" customWidth="1"/>
    <col min="2053" max="2053" width="6" style="149" customWidth="1"/>
    <col min="2054" max="2054" width="12.85546875" style="149" customWidth="1"/>
    <col min="2055" max="2055" width="11.7109375" style="149" bestFit="1" customWidth="1"/>
    <col min="2056" max="2056" width="12.7109375" style="149" bestFit="1" customWidth="1"/>
    <col min="2057" max="2057" width="12.140625" style="149" customWidth="1"/>
    <col min="2058" max="2058" width="12.7109375" style="149" bestFit="1" customWidth="1"/>
    <col min="2059" max="2059" width="10.42578125" style="149" customWidth="1"/>
    <col min="2060" max="2060" width="5.140625" style="149" customWidth="1"/>
    <col min="2061" max="2304" width="9" style="149"/>
    <col min="2305" max="2305" width="5.28515625" style="149" customWidth="1"/>
    <col min="2306" max="2306" width="14.28515625" style="149" customWidth="1"/>
    <col min="2307" max="2307" width="9.7109375" style="149" customWidth="1"/>
    <col min="2308" max="2308" width="12.7109375" style="149" bestFit="1" customWidth="1"/>
    <col min="2309" max="2309" width="6" style="149" customWidth="1"/>
    <col min="2310" max="2310" width="12.85546875" style="149" customWidth="1"/>
    <col min="2311" max="2311" width="11.7109375" style="149" bestFit="1" customWidth="1"/>
    <col min="2312" max="2312" width="12.7109375" style="149" bestFit="1" customWidth="1"/>
    <col min="2313" max="2313" width="12.140625" style="149" customWidth="1"/>
    <col min="2314" max="2314" width="12.7109375" style="149" bestFit="1" customWidth="1"/>
    <col min="2315" max="2315" width="10.42578125" style="149" customWidth="1"/>
    <col min="2316" max="2316" width="5.140625" style="149" customWidth="1"/>
    <col min="2317" max="2560" width="9" style="149"/>
    <col min="2561" max="2561" width="5.28515625" style="149" customWidth="1"/>
    <col min="2562" max="2562" width="14.28515625" style="149" customWidth="1"/>
    <col min="2563" max="2563" width="9.7109375" style="149" customWidth="1"/>
    <col min="2564" max="2564" width="12.7109375" style="149" bestFit="1" customWidth="1"/>
    <col min="2565" max="2565" width="6" style="149" customWidth="1"/>
    <col min="2566" max="2566" width="12.85546875" style="149" customWidth="1"/>
    <col min="2567" max="2567" width="11.7109375" style="149" bestFit="1" customWidth="1"/>
    <col min="2568" max="2568" width="12.7109375" style="149" bestFit="1" customWidth="1"/>
    <col min="2569" max="2569" width="12.140625" style="149" customWidth="1"/>
    <col min="2570" max="2570" width="12.7109375" style="149" bestFit="1" customWidth="1"/>
    <col min="2571" max="2571" width="10.42578125" style="149" customWidth="1"/>
    <col min="2572" max="2572" width="5.140625" style="149" customWidth="1"/>
    <col min="2573" max="2816" width="9" style="149"/>
    <col min="2817" max="2817" width="5.28515625" style="149" customWidth="1"/>
    <col min="2818" max="2818" width="14.28515625" style="149" customWidth="1"/>
    <col min="2819" max="2819" width="9.7109375" style="149" customWidth="1"/>
    <col min="2820" max="2820" width="12.7109375" style="149" bestFit="1" customWidth="1"/>
    <col min="2821" max="2821" width="6" style="149" customWidth="1"/>
    <col min="2822" max="2822" width="12.85546875" style="149" customWidth="1"/>
    <col min="2823" max="2823" width="11.7109375" style="149" bestFit="1" customWidth="1"/>
    <col min="2824" max="2824" width="12.7109375" style="149" bestFit="1" customWidth="1"/>
    <col min="2825" max="2825" width="12.140625" style="149" customWidth="1"/>
    <col min="2826" max="2826" width="12.7109375" style="149" bestFit="1" customWidth="1"/>
    <col min="2827" max="2827" width="10.42578125" style="149" customWidth="1"/>
    <col min="2828" max="2828" width="5.140625" style="149" customWidth="1"/>
    <col min="2829" max="3072" width="9" style="149"/>
    <col min="3073" max="3073" width="5.28515625" style="149" customWidth="1"/>
    <col min="3074" max="3074" width="14.28515625" style="149" customWidth="1"/>
    <col min="3075" max="3075" width="9.7109375" style="149" customWidth="1"/>
    <col min="3076" max="3076" width="12.7109375" style="149" bestFit="1" customWidth="1"/>
    <col min="3077" max="3077" width="6" style="149" customWidth="1"/>
    <col min="3078" max="3078" width="12.85546875" style="149" customWidth="1"/>
    <col min="3079" max="3079" width="11.7109375" style="149" bestFit="1" customWidth="1"/>
    <col min="3080" max="3080" width="12.7109375" style="149" bestFit="1" customWidth="1"/>
    <col min="3081" max="3081" width="12.140625" style="149" customWidth="1"/>
    <col min="3082" max="3082" width="12.7109375" style="149" bestFit="1" customWidth="1"/>
    <col min="3083" max="3083" width="10.42578125" style="149" customWidth="1"/>
    <col min="3084" max="3084" width="5.140625" style="149" customWidth="1"/>
    <col min="3085" max="3328" width="9" style="149"/>
    <col min="3329" max="3329" width="5.28515625" style="149" customWidth="1"/>
    <col min="3330" max="3330" width="14.28515625" style="149" customWidth="1"/>
    <col min="3331" max="3331" width="9.7109375" style="149" customWidth="1"/>
    <col min="3332" max="3332" width="12.7109375" style="149" bestFit="1" customWidth="1"/>
    <col min="3333" max="3333" width="6" style="149" customWidth="1"/>
    <col min="3334" max="3334" width="12.85546875" style="149" customWidth="1"/>
    <col min="3335" max="3335" width="11.7109375" style="149" bestFit="1" customWidth="1"/>
    <col min="3336" max="3336" width="12.7109375" style="149" bestFit="1" customWidth="1"/>
    <col min="3337" max="3337" width="12.140625" style="149" customWidth="1"/>
    <col min="3338" max="3338" width="12.7109375" style="149" bestFit="1" customWidth="1"/>
    <col min="3339" max="3339" width="10.42578125" style="149" customWidth="1"/>
    <col min="3340" max="3340" width="5.140625" style="149" customWidth="1"/>
    <col min="3341" max="3584" width="9" style="149"/>
    <col min="3585" max="3585" width="5.28515625" style="149" customWidth="1"/>
    <col min="3586" max="3586" width="14.28515625" style="149" customWidth="1"/>
    <col min="3587" max="3587" width="9.7109375" style="149" customWidth="1"/>
    <col min="3588" max="3588" width="12.7109375" style="149" bestFit="1" customWidth="1"/>
    <col min="3589" max="3589" width="6" style="149" customWidth="1"/>
    <col min="3590" max="3590" width="12.85546875" style="149" customWidth="1"/>
    <col min="3591" max="3591" width="11.7109375" style="149" bestFit="1" customWidth="1"/>
    <col min="3592" max="3592" width="12.7109375" style="149" bestFit="1" customWidth="1"/>
    <col min="3593" max="3593" width="12.140625" style="149" customWidth="1"/>
    <col min="3594" max="3594" width="12.7109375" style="149" bestFit="1" customWidth="1"/>
    <col min="3595" max="3595" width="10.42578125" style="149" customWidth="1"/>
    <col min="3596" max="3596" width="5.140625" style="149" customWidth="1"/>
    <col min="3597" max="3840" width="9" style="149"/>
    <col min="3841" max="3841" width="5.28515625" style="149" customWidth="1"/>
    <col min="3842" max="3842" width="14.28515625" style="149" customWidth="1"/>
    <col min="3843" max="3843" width="9.7109375" style="149" customWidth="1"/>
    <col min="3844" max="3844" width="12.7109375" style="149" bestFit="1" customWidth="1"/>
    <col min="3845" max="3845" width="6" style="149" customWidth="1"/>
    <col min="3846" max="3846" width="12.85546875" style="149" customWidth="1"/>
    <col min="3847" max="3847" width="11.7109375" style="149" bestFit="1" customWidth="1"/>
    <col min="3848" max="3848" width="12.7109375" style="149" bestFit="1" customWidth="1"/>
    <col min="3849" max="3849" width="12.140625" style="149" customWidth="1"/>
    <col min="3850" max="3850" width="12.7109375" style="149" bestFit="1" customWidth="1"/>
    <col min="3851" max="3851" width="10.42578125" style="149" customWidth="1"/>
    <col min="3852" max="3852" width="5.140625" style="149" customWidth="1"/>
    <col min="3853" max="4096" width="9" style="149"/>
    <col min="4097" max="4097" width="5.28515625" style="149" customWidth="1"/>
    <col min="4098" max="4098" width="14.28515625" style="149" customWidth="1"/>
    <col min="4099" max="4099" width="9.7109375" style="149" customWidth="1"/>
    <col min="4100" max="4100" width="12.7109375" style="149" bestFit="1" customWidth="1"/>
    <col min="4101" max="4101" width="6" style="149" customWidth="1"/>
    <col min="4102" max="4102" width="12.85546875" style="149" customWidth="1"/>
    <col min="4103" max="4103" width="11.7109375" style="149" bestFit="1" customWidth="1"/>
    <col min="4104" max="4104" width="12.7109375" style="149" bestFit="1" customWidth="1"/>
    <col min="4105" max="4105" width="12.140625" style="149" customWidth="1"/>
    <col min="4106" max="4106" width="12.7109375" style="149" bestFit="1" customWidth="1"/>
    <col min="4107" max="4107" width="10.42578125" style="149" customWidth="1"/>
    <col min="4108" max="4108" width="5.140625" style="149" customWidth="1"/>
    <col min="4109" max="4352" width="9" style="149"/>
    <col min="4353" max="4353" width="5.28515625" style="149" customWidth="1"/>
    <col min="4354" max="4354" width="14.28515625" style="149" customWidth="1"/>
    <col min="4355" max="4355" width="9.7109375" style="149" customWidth="1"/>
    <col min="4356" max="4356" width="12.7109375" style="149" bestFit="1" customWidth="1"/>
    <col min="4357" max="4357" width="6" style="149" customWidth="1"/>
    <col min="4358" max="4358" width="12.85546875" style="149" customWidth="1"/>
    <col min="4359" max="4359" width="11.7109375" style="149" bestFit="1" customWidth="1"/>
    <col min="4360" max="4360" width="12.7109375" style="149" bestFit="1" customWidth="1"/>
    <col min="4361" max="4361" width="12.140625" style="149" customWidth="1"/>
    <col min="4362" max="4362" width="12.7109375" style="149" bestFit="1" customWidth="1"/>
    <col min="4363" max="4363" width="10.42578125" style="149" customWidth="1"/>
    <col min="4364" max="4364" width="5.140625" style="149" customWidth="1"/>
    <col min="4365" max="4608" width="9" style="149"/>
    <col min="4609" max="4609" width="5.28515625" style="149" customWidth="1"/>
    <col min="4610" max="4610" width="14.28515625" style="149" customWidth="1"/>
    <col min="4611" max="4611" width="9.7109375" style="149" customWidth="1"/>
    <col min="4612" max="4612" width="12.7109375" style="149" bestFit="1" customWidth="1"/>
    <col min="4613" max="4613" width="6" style="149" customWidth="1"/>
    <col min="4614" max="4614" width="12.85546875" style="149" customWidth="1"/>
    <col min="4615" max="4615" width="11.7109375" style="149" bestFit="1" customWidth="1"/>
    <col min="4616" max="4616" width="12.7109375" style="149" bestFit="1" customWidth="1"/>
    <col min="4617" max="4617" width="12.140625" style="149" customWidth="1"/>
    <col min="4618" max="4618" width="12.7109375" style="149" bestFit="1" customWidth="1"/>
    <col min="4619" max="4619" width="10.42578125" style="149" customWidth="1"/>
    <col min="4620" max="4620" width="5.140625" style="149" customWidth="1"/>
    <col min="4621" max="4864" width="9" style="149"/>
    <col min="4865" max="4865" width="5.28515625" style="149" customWidth="1"/>
    <col min="4866" max="4866" width="14.28515625" style="149" customWidth="1"/>
    <col min="4867" max="4867" width="9.7109375" style="149" customWidth="1"/>
    <col min="4868" max="4868" width="12.7109375" style="149" bestFit="1" customWidth="1"/>
    <col min="4869" max="4869" width="6" style="149" customWidth="1"/>
    <col min="4870" max="4870" width="12.85546875" style="149" customWidth="1"/>
    <col min="4871" max="4871" width="11.7109375" style="149" bestFit="1" customWidth="1"/>
    <col min="4872" max="4872" width="12.7109375" style="149" bestFit="1" customWidth="1"/>
    <col min="4873" max="4873" width="12.140625" style="149" customWidth="1"/>
    <col min="4874" max="4874" width="12.7109375" style="149" bestFit="1" customWidth="1"/>
    <col min="4875" max="4875" width="10.42578125" style="149" customWidth="1"/>
    <col min="4876" max="4876" width="5.140625" style="149" customWidth="1"/>
    <col min="4877" max="5120" width="9" style="149"/>
    <col min="5121" max="5121" width="5.28515625" style="149" customWidth="1"/>
    <col min="5122" max="5122" width="14.28515625" style="149" customWidth="1"/>
    <col min="5123" max="5123" width="9.7109375" style="149" customWidth="1"/>
    <col min="5124" max="5124" width="12.7109375" style="149" bestFit="1" customWidth="1"/>
    <col min="5125" max="5125" width="6" style="149" customWidth="1"/>
    <col min="5126" max="5126" width="12.85546875" style="149" customWidth="1"/>
    <col min="5127" max="5127" width="11.7109375" style="149" bestFit="1" customWidth="1"/>
    <col min="5128" max="5128" width="12.7109375" style="149" bestFit="1" customWidth="1"/>
    <col min="5129" max="5129" width="12.140625" style="149" customWidth="1"/>
    <col min="5130" max="5130" width="12.7109375" style="149" bestFit="1" customWidth="1"/>
    <col min="5131" max="5131" width="10.42578125" style="149" customWidth="1"/>
    <col min="5132" max="5132" width="5.140625" style="149" customWidth="1"/>
    <col min="5133" max="5376" width="9" style="149"/>
    <col min="5377" max="5377" width="5.28515625" style="149" customWidth="1"/>
    <col min="5378" max="5378" width="14.28515625" style="149" customWidth="1"/>
    <col min="5379" max="5379" width="9.7109375" style="149" customWidth="1"/>
    <col min="5380" max="5380" width="12.7109375" style="149" bestFit="1" customWidth="1"/>
    <col min="5381" max="5381" width="6" style="149" customWidth="1"/>
    <col min="5382" max="5382" width="12.85546875" style="149" customWidth="1"/>
    <col min="5383" max="5383" width="11.7109375" style="149" bestFit="1" customWidth="1"/>
    <col min="5384" max="5384" width="12.7109375" style="149" bestFit="1" customWidth="1"/>
    <col min="5385" max="5385" width="12.140625" style="149" customWidth="1"/>
    <col min="5386" max="5386" width="12.7109375" style="149" bestFit="1" customWidth="1"/>
    <col min="5387" max="5387" width="10.42578125" style="149" customWidth="1"/>
    <col min="5388" max="5388" width="5.140625" style="149" customWidth="1"/>
    <col min="5389" max="5632" width="9" style="149"/>
    <col min="5633" max="5633" width="5.28515625" style="149" customWidth="1"/>
    <col min="5634" max="5634" width="14.28515625" style="149" customWidth="1"/>
    <col min="5635" max="5635" width="9.7109375" style="149" customWidth="1"/>
    <col min="5636" max="5636" width="12.7109375" style="149" bestFit="1" customWidth="1"/>
    <col min="5637" max="5637" width="6" style="149" customWidth="1"/>
    <col min="5638" max="5638" width="12.85546875" style="149" customWidth="1"/>
    <col min="5639" max="5639" width="11.7109375" style="149" bestFit="1" customWidth="1"/>
    <col min="5640" max="5640" width="12.7109375" style="149" bestFit="1" customWidth="1"/>
    <col min="5641" max="5641" width="12.140625" style="149" customWidth="1"/>
    <col min="5642" max="5642" width="12.7109375" style="149" bestFit="1" customWidth="1"/>
    <col min="5643" max="5643" width="10.42578125" style="149" customWidth="1"/>
    <col min="5644" max="5644" width="5.140625" style="149" customWidth="1"/>
    <col min="5645" max="5888" width="9" style="149"/>
    <col min="5889" max="5889" width="5.28515625" style="149" customWidth="1"/>
    <col min="5890" max="5890" width="14.28515625" style="149" customWidth="1"/>
    <col min="5891" max="5891" width="9.7109375" style="149" customWidth="1"/>
    <col min="5892" max="5892" width="12.7109375" style="149" bestFit="1" customWidth="1"/>
    <col min="5893" max="5893" width="6" style="149" customWidth="1"/>
    <col min="5894" max="5894" width="12.85546875" style="149" customWidth="1"/>
    <col min="5895" max="5895" width="11.7109375" style="149" bestFit="1" customWidth="1"/>
    <col min="5896" max="5896" width="12.7109375" style="149" bestFit="1" customWidth="1"/>
    <col min="5897" max="5897" width="12.140625" style="149" customWidth="1"/>
    <col min="5898" max="5898" width="12.7109375" style="149" bestFit="1" customWidth="1"/>
    <col min="5899" max="5899" width="10.42578125" style="149" customWidth="1"/>
    <col min="5900" max="5900" width="5.140625" style="149" customWidth="1"/>
    <col min="5901" max="6144" width="9" style="149"/>
    <col min="6145" max="6145" width="5.28515625" style="149" customWidth="1"/>
    <col min="6146" max="6146" width="14.28515625" style="149" customWidth="1"/>
    <col min="6147" max="6147" width="9.7109375" style="149" customWidth="1"/>
    <col min="6148" max="6148" width="12.7109375" style="149" bestFit="1" customWidth="1"/>
    <col min="6149" max="6149" width="6" style="149" customWidth="1"/>
    <col min="6150" max="6150" width="12.85546875" style="149" customWidth="1"/>
    <col min="6151" max="6151" width="11.7109375" style="149" bestFit="1" customWidth="1"/>
    <col min="6152" max="6152" width="12.7109375" style="149" bestFit="1" customWidth="1"/>
    <col min="6153" max="6153" width="12.140625" style="149" customWidth="1"/>
    <col min="6154" max="6154" width="12.7109375" style="149" bestFit="1" customWidth="1"/>
    <col min="6155" max="6155" width="10.42578125" style="149" customWidth="1"/>
    <col min="6156" max="6156" width="5.140625" style="149" customWidth="1"/>
    <col min="6157" max="6400" width="9" style="149"/>
    <col min="6401" max="6401" width="5.28515625" style="149" customWidth="1"/>
    <col min="6402" max="6402" width="14.28515625" style="149" customWidth="1"/>
    <col min="6403" max="6403" width="9.7109375" style="149" customWidth="1"/>
    <col min="6404" max="6404" width="12.7109375" style="149" bestFit="1" customWidth="1"/>
    <col min="6405" max="6405" width="6" style="149" customWidth="1"/>
    <col min="6406" max="6406" width="12.85546875" style="149" customWidth="1"/>
    <col min="6407" max="6407" width="11.7109375" style="149" bestFit="1" customWidth="1"/>
    <col min="6408" max="6408" width="12.7109375" style="149" bestFit="1" customWidth="1"/>
    <col min="6409" max="6409" width="12.140625" style="149" customWidth="1"/>
    <col min="6410" max="6410" width="12.7109375" style="149" bestFit="1" customWidth="1"/>
    <col min="6411" max="6411" width="10.42578125" style="149" customWidth="1"/>
    <col min="6412" max="6412" width="5.140625" style="149" customWidth="1"/>
    <col min="6413" max="6656" width="9" style="149"/>
    <col min="6657" max="6657" width="5.28515625" style="149" customWidth="1"/>
    <col min="6658" max="6658" width="14.28515625" style="149" customWidth="1"/>
    <col min="6659" max="6659" width="9.7109375" style="149" customWidth="1"/>
    <col min="6660" max="6660" width="12.7109375" style="149" bestFit="1" customWidth="1"/>
    <col min="6661" max="6661" width="6" style="149" customWidth="1"/>
    <col min="6662" max="6662" width="12.85546875" style="149" customWidth="1"/>
    <col min="6663" max="6663" width="11.7109375" style="149" bestFit="1" customWidth="1"/>
    <col min="6664" max="6664" width="12.7109375" style="149" bestFit="1" customWidth="1"/>
    <col min="6665" max="6665" width="12.140625" style="149" customWidth="1"/>
    <col min="6666" max="6666" width="12.7109375" style="149" bestFit="1" customWidth="1"/>
    <col min="6667" max="6667" width="10.42578125" style="149" customWidth="1"/>
    <col min="6668" max="6668" width="5.140625" style="149" customWidth="1"/>
    <col min="6669" max="6912" width="9" style="149"/>
    <col min="6913" max="6913" width="5.28515625" style="149" customWidth="1"/>
    <col min="6914" max="6914" width="14.28515625" style="149" customWidth="1"/>
    <col min="6915" max="6915" width="9.7109375" style="149" customWidth="1"/>
    <col min="6916" max="6916" width="12.7109375" style="149" bestFit="1" customWidth="1"/>
    <col min="6917" max="6917" width="6" style="149" customWidth="1"/>
    <col min="6918" max="6918" width="12.85546875" style="149" customWidth="1"/>
    <col min="6919" max="6919" width="11.7109375" style="149" bestFit="1" customWidth="1"/>
    <col min="6920" max="6920" width="12.7109375" style="149" bestFit="1" customWidth="1"/>
    <col min="6921" max="6921" width="12.140625" style="149" customWidth="1"/>
    <col min="6922" max="6922" width="12.7109375" style="149" bestFit="1" customWidth="1"/>
    <col min="6923" max="6923" width="10.42578125" style="149" customWidth="1"/>
    <col min="6924" max="6924" width="5.140625" style="149" customWidth="1"/>
    <col min="6925" max="7168" width="9" style="149"/>
    <col min="7169" max="7169" width="5.28515625" style="149" customWidth="1"/>
    <col min="7170" max="7170" width="14.28515625" style="149" customWidth="1"/>
    <col min="7171" max="7171" width="9.7109375" style="149" customWidth="1"/>
    <col min="7172" max="7172" width="12.7109375" style="149" bestFit="1" customWidth="1"/>
    <col min="7173" max="7173" width="6" style="149" customWidth="1"/>
    <col min="7174" max="7174" width="12.85546875" style="149" customWidth="1"/>
    <col min="7175" max="7175" width="11.7109375" style="149" bestFit="1" customWidth="1"/>
    <col min="7176" max="7176" width="12.7109375" style="149" bestFit="1" customWidth="1"/>
    <col min="7177" max="7177" width="12.140625" style="149" customWidth="1"/>
    <col min="7178" max="7178" width="12.7109375" style="149" bestFit="1" customWidth="1"/>
    <col min="7179" max="7179" width="10.42578125" style="149" customWidth="1"/>
    <col min="7180" max="7180" width="5.140625" style="149" customWidth="1"/>
    <col min="7181" max="7424" width="9" style="149"/>
    <col min="7425" max="7425" width="5.28515625" style="149" customWidth="1"/>
    <col min="7426" max="7426" width="14.28515625" style="149" customWidth="1"/>
    <col min="7427" max="7427" width="9.7109375" style="149" customWidth="1"/>
    <col min="7428" max="7428" width="12.7109375" style="149" bestFit="1" customWidth="1"/>
    <col min="7429" max="7429" width="6" style="149" customWidth="1"/>
    <col min="7430" max="7430" width="12.85546875" style="149" customWidth="1"/>
    <col min="7431" max="7431" width="11.7109375" style="149" bestFit="1" customWidth="1"/>
    <col min="7432" max="7432" width="12.7109375" style="149" bestFit="1" customWidth="1"/>
    <col min="7433" max="7433" width="12.140625" style="149" customWidth="1"/>
    <col min="7434" max="7434" width="12.7109375" style="149" bestFit="1" customWidth="1"/>
    <col min="7435" max="7435" width="10.42578125" style="149" customWidth="1"/>
    <col min="7436" max="7436" width="5.140625" style="149" customWidth="1"/>
    <col min="7437" max="7680" width="9" style="149"/>
    <col min="7681" max="7681" width="5.28515625" style="149" customWidth="1"/>
    <col min="7682" max="7682" width="14.28515625" style="149" customWidth="1"/>
    <col min="7683" max="7683" width="9.7109375" style="149" customWidth="1"/>
    <col min="7684" max="7684" width="12.7109375" style="149" bestFit="1" customWidth="1"/>
    <col min="7685" max="7685" width="6" style="149" customWidth="1"/>
    <col min="7686" max="7686" width="12.85546875" style="149" customWidth="1"/>
    <col min="7687" max="7687" width="11.7109375" style="149" bestFit="1" customWidth="1"/>
    <col min="7688" max="7688" width="12.7109375" style="149" bestFit="1" customWidth="1"/>
    <col min="7689" max="7689" width="12.140625" style="149" customWidth="1"/>
    <col min="7690" max="7690" width="12.7109375" style="149" bestFit="1" customWidth="1"/>
    <col min="7691" max="7691" width="10.42578125" style="149" customWidth="1"/>
    <col min="7692" max="7692" width="5.140625" style="149" customWidth="1"/>
    <col min="7693" max="7936" width="9" style="149"/>
    <col min="7937" max="7937" width="5.28515625" style="149" customWidth="1"/>
    <col min="7938" max="7938" width="14.28515625" style="149" customWidth="1"/>
    <col min="7939" max="7939" width="9.7109375" style="149" customWidth="1"/>
    <col min="7940" max="7940" width="12.7109375" style="149" bestFit="1" customWidth="1"/>
    <col min="7941" max="7941" width="6" style="149" customWidth="1"/>
    <col min="7942" max="7942" width="12.85546875" style="149" customWidth="1"/>
    <col min="7943" max="7943" width="11.7109375" style="149" bestFit="1" customWidth="1"/>
    <col min="7944" max="7944" width="12.7109375" style="149" bestFit="1" customWidth="1"/>
    <col min="7945" max="7945" width="12.140625" style="149" customWidth="1"/>
    <col min="7946" max="7946" width="12.7109375" style="149" bestFit="1" customWidth="1"/>
    <col min="7947" max="7947" width="10.42578125" style="149" customWidth="1"/>
    <col min="7948" max="7948" width="5.140625" style="149" customWidth="1"/>
    <col min="7949" max="8192" width="9" style="149"/>
    <col min="8193" max="8193" width="5.28515625" style="149" customWidth="1"/>
    <col min="8194" max="8194" width="14.28515625" style="149" customWidth="1"/>
    <col min="8195" max="8195" width="9.7109375" style="149" customWidth="1"/>
    <col min="8196" max="8196" width="12.7109375" style="149" bestFit="1" customWidth="1"/>
    <col min="8197" max="8197" width="6" style="149" customWidth="1"/>
    <col min="8198" max="8198" width="12.85546875" style="149" customWidth="1"/>
    <col min="8199" max="8199" width="11.7109375" style="149" bestFit="1" customWidth="1"/>
    <col min="8200" max="8200" width="12.7109375" style="149" bestFit="1" customWidth="1"/>
    <col min="8201" max="8201" width="12.140625" style="149" customWidth="1"/>
    <col min="8202" max="8202" width="12.7109375" style="149" bestFit="1" customWidth="1"/>
    <col min="8203" max="8203" width="10.42578125" style="149" customWidth="1"/>
    <col min="8204" max="8204" width="5.140625" style="149" customWidth="1"/>
    <col min="8205" max="8448" width="9" style="149"/>
    <col min="8449" max="8449" width="5.28515625" style="149" customWidth="1"/>
    <col min="8450" max="8450" width="14.28515625" style="149" customWidth="1"/>
    <col min="8451" max="8451" width="9.7109375" style="149" customWidth="1"/>
    <col min="8452" max="8452" width="12.7109375" style="149" bestFit="1" customWidth="1"/>
    <col min="8453" max="8453" width="6" style="149" customWidth="1"/>
    <col min="8454" max="8454" width="12.85546875" style="149" customWidth="1"/>
    <col min="8455" max="8455" width="11.7109375" style="149" bestFit="1" customWidth="1"/>
    <col min="8456" max="8456" width="12.7109375" style="149" bestFit="1" customWidth="1"/>
    <col min="8457" max="8457" width="12.140625" style="149" customWidth="1"/>
    <col min="8458" max="8458" width="12.7109375" style="149" bestFit="1" customWidth="1"/>
    <col min="8459" max="8459" width="10.42578125" style="149" customWidth="1"/>
    <col min="8460" max="8460" width="5.140625" style="149" customWidth="1"/>
    <col min="8461" max="8704" width="9" style="149"/>
    <col min="8705" max="8705" width="5.28515625" style="149" customWidth="1"/>
    <col min="8706" max="8706" width="14.28515625" style="149" customWidth="1"/>
    <col min="8707" max="8707" width="9.7109375" style="149" customWidth="1"/>
    <col min="8708" max="8708" width="12.7109375" style="149" bestFit="1" customWidth="1"/>
    <col min="8709" max="8709" width="6" style="149" customWidth="1"/>
    <col min="8710" max="8710" width="12.85546875" style="149" customWidth="1"/>
    <col min="8711" max="8711" width="11.7109375" style="149" bestFit="1" customWidth="1"/>
    <col min="8712" max="8712" width="12.7109375" style="149" bestFit="1" customWidth="1"/>
    <col min="8713" max="8713" width="12.140625" style="149" customWidth="1"/>
    <col min="8714" max="8714" width="12.7109375" style="149" bestFit="1" customWidth="1"/>
    <col min="8715" max="8715" width="10.42578125" style="149" customWidth="1"/>
    <col min="8716" max="8716" width="5.140625" style="149" customWidth="1"/>
    <col min="8717" max="8960" width="9" style="149"/>
    <col min="8961" max="8961" width="5.28515625" style="149" customWidth="1"/>
    <col min="8962" max="8962" width="14.28515625" style="149" customWidth="1"/>
    <col min="8963" max="8963" width="9.7109375" style="149" customWidth="1"/>
    <col min="8964" max="8964" width="12.7109375" style="149" bestFit="1" customWidth="1"/>
    <col min="8965" max="8965" width="6" style="149" customWidth="1"/>
    <col min="8966" max="8966" width="12.85546875" style="149" customWidth="1"/>
    <col min="8967" max="8967" width="11.7109375" style="149" bestFit="1" customWidth="1"/>
    <col min="8968" max="8968" width="12.7109375" style="149" bestFit="1" customWidth="1"/>
    <col min="8969" max="8969" width="12.140625" style="149" customWidth="1"/>
    <col min="8970" max="8970" width="12.7109375" style="149" bestFit="1" customWidth="1"/>
    <col min="8971" max="8971" width="10.42578125" style="149" customWidth="1"/>
    <col min="8972" max="8972" width="5.140625" style="149" customWidth="1"/>
    <col min="8973" max="9216" width="9" style="149"/>
    <col min="9217" max="9217" width="5.28515625" style="149" customWidth="1"/>
    <col min="9218" max="9218" width="14.28515625" style="149" customWidth="1"/>
    <col min="9219" max="9219" width="9.7109375" style="149" customWidth="1"/>
    <col min="9220" max="9220" width="12.7109375" style="149" bestFit="1" customWidth="1"/>
    <col min="9221" max="9221" width="6" style="149" customWidth="1"/>
    <col min="9222" max="9222" width="12.85546875" style="149" customWidth="1"/>
    <col min="9223" max="9223" width="11.7109375" style="149" bestFit="1" customWidth="1"/>
    <col min="9224" max="9224" width="12.7109375" style="149" bestFit="1" customWidth="1"/>
    <col min="9225" max="9225" width="12.140625" style="149" customWidth="1"/>
    <col min="9226" max="9226" width="12.7109375" style="149" bestFit="1" customWidth="1"/>
    <col min="9227" max="9227" width="10.42578125" style="149" customWidth="1"/>
    <col min="9228" max="9228" width="5.140625" style="149" customWidth="1"/>
    <col min="9229" max="9472" width="9" style="149"/>
    <col min="9473" max="9473" width="5.28515625" style="149" customWidth="1"/>
    <col min="9474" max="9474" width="14.28515625" style="149" customWidth="1"/>
    <col min="9475" max="9475" width="9.7109375" style="149" customWidth="1"/>
    <col min="9476" max="9476" width="12.7109375" style="149" bestFit="1" customWidth="1"/>
    <col min="9477" max="9477" width="6" style="149" customWidth="1"/>
    <col min="9478" max="9478" width="12.85546875" style="149" customWidth="1"/>
    <col min="9479" max="9479" width="11.7109375" style="149" bestFit="1" customWidth="1"/>
    <col min="9480" max="9480" width="12.7109375" style="149" bestFit="1" customWidth="1"/>
    <col min="9481" max="9481" width="12.140625" style="149" customWidth="1"/>
    <col min="9482" max="9482" width="12.7109375" style="149" bestFit="1" customWidth="1"/>
    <col min="9483" max="9483" width="10.42578125" style="149" customWidth="1"/>
    <col min="9484" max="9484" width="5.140625" style="149" customWidth="1"/>
    <col min="9485" max="9728" width="9" style="149"/>
    <col min="9729" max="9729" width="5.28515625" style="149" customWidth="1"/>
    <col min="9730" max="9730" width="14.28515625" style="149" customWidth="1"/>
    <col min="9731" max="9731" width="9.7109375" style="149" customWidth="1"/>
    <col min="9732" max="9732" width="12.7109375" style="149" bestFit="1" customWidth="1"/>
    <col min="9733" max="9733" width="6" style="149" customWidth="1"/>
    <col min="9734" max="9734" width="12.85546875" style="149" customWidth="1"/>
    <col min="9735" max="9735" width="11.7109375" style="149" bestFit="1" customWidth="1"/>
    <col min="9736" max="9736" width="12.7109375" style="149" bestFit="1" customWidth="1"/>
    <col min="9737" max="9737" width="12.140625" style="149" customWidth="1"/>
    <col min="9738" max="9738" width="12.7109375" style="149" bestFit="1" customWidth="1"/>
    <col min="9739" max="9739" width="10.42578125" style="149" customWidth="1"/>
    <col min="9740" max="9740" width="5.140625" style="149" customWidth="1"/>
    <col min="9741" max="9984" width="9" style="149"/>
    <col min="9985" max="9985" width="5.28515625" style="149" customWidth="1"/>
    <col min="9986" max="9986" width="14.28515625" style="149" customWidth="1"/>
    <col min="9987" max="9987" width="9.7109375" style="149" customWidth="1"/>
    <col min="9988" max="9988" width="12.7109375" style="149" bestFit="1" customWidth="1"/>
    <col min="9989" max="9989" width="6" style="149" customWidth="1"/>
    <col min="9990" max="9990" width="12.85546875" style="149" customWidth="1"/>
    <col min="9991" max="9991" width="11.7109375" style="149" bestFit="1" customWidth="1"/>
    <col min="9992" max="9992" width="12.7109375" style="149" bestFit="1" customWidth="1"/>
    <col min="9993" max="9993" width="12.140625" style="149" customWidth="1"/>
    <col min="9994" max="9994" width="12.7109375" style="149" bestFit="1" customWidth="1"/>
    <col min="9995" max="9995" width="10.42578125" style="149" customWidth="1"/>
    <col min="9996" max="9996" width="5.140625" style="149" customWidth="1"/>
    <col min="9997" max="10240" width="9" style="149"/>
    <col min="10241" max="10241" width="5.28515625" style="149" customWidth="1"/>
    <col min="10242" max="10242" width="14.28515625" style="149" customWidth="1"/>
    <col min="10243" max="10243" width="9.7109375" style="149" customWidth="1"/>
    <col min="10244" max="10244" width="12.7109375" style="149" bestFit="1" customWidth="1"/>
    <col min="10245" max="10245" width="6" style="149" customWidth="1"/>
    <col min="10246" max="10246" width="12.85546875" style="149" customWidth="1"/>
    <col min="10247" max="10247" width="11.7109375" style="149" bestFit="1" customWidth="1"/>
    <col min="10248" max="10248" width="12.7109375" style="149" bestFit="1" customWidth="1"/>
    <col min="10249" max="10249" width="12.140625" style="149" customWidth="1"/>
    <col min="10250" max="10250" width="12.7109375" style="149" bestFit="1" customWidth="1"/>
    <col min="10251" max="10251" width="10.42578125" style="149" customWidth="1"/>
    <col min="10252" max="10252" width="5.140625" style="149" customWidth="1"/>
    <col min="10253" max="10496" width="9" style="149"/>
    <col min="10497" max="10497" width="5.28515625" style="149" customWidth="1"/>
    <col min="10498" max="10498" width="14.28515625" style="149" customWidth="1"/>
    <col min="10499" max="10499" width="9.7109375" style="149" customWidth="1"/>
    <col min="10500" max="10500" width="12.7109375" style="149" bestFit="1" customWidth="1"/>
    <col min="10501" max="10501" width="6" style="149" customWidth="1"/>
    <col min="10502" max="10502" width="12.85546875" style="149" customWidth="1"/>
    <col min="10503" max="10503" width="11.7109375" style="149" bestFit="1" customWidth="1"/>
    <col min="10504" max="10504" width="12.7109375" style="149" bestFit="1" customWidth="1"/>
    <col min="10505" max="10505" width="12.140625" style="149" customWidth="1"/>
    <col min="10506" max="10506" width="12.7109375" style="149" bestFit="1" customWidth="1"/>
    <col min="10507" max="10507" width="10.42578125" style="149" customWidth="1"/>
    <col min="10508" max="10508" width="5.140625" style="149" customWidth="1"/>
    <col min="10509" max="10752" width="9" style="149"/>
    <col min="10753" max="10753" width="5.28515625" style="149" customWidth="1"/>
    <col min="10754" max="10754" width="14.28515625" style="149" customWidth="1"/>
    <col min="10755" max="10755" width="9.7109375" style="149" customWidth="1"/>
    <col min="10756" max="10756" width="12.7109375" style="149" bestFit="1" customWidth="1"/>
    <col min="10757" max="10757" width="6" style="149" customWidth="1"/>
    <col min="10758" max="10758" width="12.85546875" style="149" customWidth="1"/>
    <col min="10759" max="10759" width="11.7109375" style="149" bestFit="1" customWidth="1"/>
    <col min="10760" max="10760" width="12.7109375" style="149" bestFit="1" customWidth="1"/>
    <col min="10761" max="10761" width="12.140625" style="149" customWidth="1"/>
    <col min="10762" max="10762" width="12.7109375" style="149" bestFit="1" customWidth="1"/>
    <col min="10763" max="10763" width="10.42578125" style="149" customWidth="1"/>
    <col min="10764" max="10764" width="5.140625" style="149" customWidth="1"/>
    <col min="10765" max="11008" width="9" style="149"/>
    <col min="11009" max="11009" width="5.28515625" style="149" customWidth="1"/>
    <col min="11010" max="11010" width="14.28515625" style="149" customWidth="1"/>
    <col min="11011" max="11011" width="9.7109375" style="149" customWidth="1"/>
    <col min="11012" max="11012" width="12.7109375" style="149" bestFit="1" customWidth="1"/>
    <col min="11013" max="11013" width="6" style="149" customWidth="1"/>
    <col min="11014" max="11014" width="12.85546875" style="149" customWidth="1"/>
    <col min="11015" max="11015" width="11.7109375" style="149" bestFit="1" customWidth="1"/>
    <col min="11016" max="11016" width="12.7109375" style="149" bestFit="1" customWidth="1"/>
    <col min="11017" max="11017" width="12.140625" style="149" customWidth="1"/>
    <col min="11018" max="11018" width="12.7109375" style="149" bestFit="1" customWidth="1"/>
    <col min="11019" max="11019" width="10.42578125" style="149" customWidth="1"/>
    <col min="11020" max="11020" width="5.140625" style="149" customWidth="1"/>
    <col min="11021" max="11264" width="9" style="149"/>
    <col min="11265" max="11265" width="5.28515625" style="149" customWidth="1"/>
    <col min="11266" max="11266" width="14.28515625" style="149" customWidth="1"/>
    <col min="11267" max="11267" width="9.7109375" style="149" customWidth="1"/>
    <col min="11268" max="11268" width="12.7109375" style="149" bestFit="1" customWidth="1"/>
    <col min="11269" max="11269" width="6" style="149" customWidth="1"/>
    <col min="11270" max="11270" width="12.85546875" style="149" customWidth="1"/>
    <col min="11271" max="11271" width="11.7109375" style="149" bestFit="1" customWidth="1"/>
    <col min="11272" max="11272" width="12.7109375" style="149" bestFit="1" customWidth="1"/>
    <col min="11273" max="11273" width="12.140625" style="149" customWidth="1"/>
    <col min="11274" max="11274" width="12.7109375" style="149" bestFit="1" customWidth="1"/>
    <col min="11275" max="11275" width="10.42578125" style="149" customWidth="1"/>
    <col min="11276" max="11276" width="5.140625" style="149" customWidth="1"/>
    <col min="11277" max="11520" width="9" style="149"/>
    <col min="11521" max="11521" width="5.28515625" style="149" customWidth="1"/>
    <col min="11522" max="11522" width="14.28515625" style="149" customWidth="1"/>
    <col min="11523" max="11523" width="9.7109375" style="149" customWidth="1"/>
    <col min="11524" max="11524" width="12.7109375" style="149" bestFit="1" customWidth="1"/>
    <col min="11525" max="11525" width="6" style="149" customWidth="1"/>
    <col min="11526" max="11526" width="12.85546875" style="149" customWidth="1"/>
    <col min="11527" max="11527" width="11.7109375" style="149" bestFit="1" customWidth="1"/>
    <col min="11528" max="11528" width="12.7109375" style="149" bestFit="1" customWidth="1"/>
    <col min="11529" max="11529" width="12.140625" style="149" customWidth="1"/>
    <col min="11530" max="11530" width="12.7109375" style="149" bestFit="1" customWidth="1"/>
    <col min="11531" max="11531" width="10.42578125" style="149" customWidth="1"/>
    <col min="11532" max="11532" width="5.140625" style="149" customWidth="1"/>
    <col min="11533" max="11776" width="9" style="149"/>
    <col min="11777" max="11777" width="5.28515625" style="149" customWidth="1"/>
    <col min="11778" max="11778" width="14.28515625" style="149" customWidth="1"/>
    <col min="11779" max="11779" width="9.7109375" style="149" customWidth="1"/>
    <col min="11780" max="11780" width="12.7109375" style="149" bestFit="1" customWidth="1"/>
    <col min="11781" max="11781" width="6" style="149" customWidth="1"/>
    <col min="11782" max="11782" width="12.85546875" style="149" customWidth="1"/>
    <col min="11783" max="11783" width="11.7109375" style="149" bestFit="1" customWidth="1"/>
    <col min="11784" max="11784" width="12.7109375" style="149" bestFit="1" customWidth="1"/>
    <col min="11785" max="11785" width="12.140625" style="149" customWidth="1"/>
    <col min="11786" max="11786" width="12.7109375" style="149" bestFit="1" customWidth="1"/>
    <col min="11787" max="11787" width="10.42578125" style="149" customWidth="1"/>
    <col min="11788" max="11788" width="5.140625" style="149" customWidth="1"/>
    <col min="11789" max="12032" width="9" style="149"/>
    <col min="12033" max="12033" width="5.28515625" style="149" customWidth="1"/>
    <col min="12034" max="12034" width="14.28515625" style="149" customWidth="1"/>
    <col min="12035" max="12035" width="9.7109375" style="149" customWidth="1"/>
    <col min="12036" max="12036" width="12.7109375" style="149" bestFit="1" customWidth="1"/>
    <col min="12037" max="12037" width="6" style="149" customWidth="1"/>
    <col min="12038" max="12038" width="12.85546875" style="149" customWidth="1"/>
    <col min="12039" max="12039" width="11.7109375" style="149" bestFit="1" customWidth="1"/>
    <col min="12040" max="12040" width="12.7109375" style="149" bestFit="1" customWidth="1"/>
    <col min="12041" max="12041" width="12.140625" style="149" customWidth="1"/>
    <col min="12042" max="12042" width="12.7109375" style="149" bestFit="1" customWidth="1"/>
    <col min="12043" max="12043" width="10.42578125" style="149" customWidth="1"/>
    <col min="12044" max="12044" width="5.140625" style="149" customWidth="1"/>
    <col min="12045" max="12288" width="9" style="149"/>
    <col min="12289" max="12289" width="5.28515625" style="149" customWidth="1"/>
    <col min="12290" max="12290" width="14.28515625" style="149" customWidth="1"/>
    <col min="12291" max="12291" width="9.7109375" style="149" customWidth="1"/>
    <col min="12292" max="12292" width="12.7109375" style="149" bestFit="1" customWidth="1"/>
    <col min="12293" max="12293" width="6" style="149" customWidth="1"/>
    <col min="12294" max="12294" width="12.85546875" style="149" customWidth="1"/>
    <col min="12295" max="12295" width="11.7109375" style="149" bestFit="1" customWidth="1"/>
    <col min="12296" max="12296" width="12.7109375" style="149" bestFit="1" customWidth="1"/>
    <col min="12297" max="12297" width="12.140625" style="149" customWidth="1"/>
    <col min="12298" max="12298" width="12.7109375" style="149" bestFit="1" customWidth="1"/>
    <col min="12299" max="12299" width="10.42578125" style="149" customWidth="1"/>
    <col min="12300" max="12300" width="5.140625" style="149" customWidth="1"/>
    <col min="12301" max="12544" width="9" style="149"/>
    <col min="12545" max="12545" width="5.28515625" style="149" customWidth="1"/>
    <col min="12546" max="12546" width="14.28515625" style="149" customWidth="1"/>
    <col min="12547" max="12547" width="9.7109375" style="149" customWidth="1"/>
    <col min="12548" max="12548" width="12.7109375" style="149" bestFit="1" customWidth="1"/>
    <col min="12549" max="12549" width="6" style="149" customWidth="1"/>
    <col min="12550" max="12550" width="12.85546875" style="149" customWidth="1"/>
    <col min="12551" max="12551" width="11.7109375" style="149" bestFit="1" customWidth="1"/>
    <col min="12552" max="12552" width="12.7109375" style="149" bestFit="1" customWidth="1"/>
    <col min="12553" max="12553" width="12.140625" style="149" customWidth="1"/>
    <col min="12554" max="12554" width="12.7109375" style="149" bestFit="1" customWidth="1"/>
    <col min="12555" max="12555" width="10.42578125" style="149" customWidth="1"/>
    <col min="12556" max="12556" width="5.140625" style="149" customWidth="1"/>
    <col min="12557" max="12800" width="9" style="149"/>
    <col min="12801" max="12801" width="5.28515625" style="149" customWidth="1"/>
    <col min="12802" max="12802" width="14.28515625" style="149" customWidth="1"/>
    <col min="12803" max="12803" width="9.7109375" style="149" customWidth="1"/>
    <col min="12804" max="12804" width="12.7109375" style="149" bestFit="1" customWidth="1"/>
    <col min="12805" max="12805" width="6" style="149" customWidth="1"/>
    <col min="12806" max="12806" width="12.85546875" style="149" customWidth="1"/>
    <col min="12807" max="12807" width="11.7109375" style="149" bestFit="1" customWidth="1"/>
    <col min="12808" max="12808" width="12.7109375" style="149" bestFit="1" customWidth="1"/>
    <col min="12809" max="12809" width="12.140625" style="149" customWidth="1"/>
    <col min="12810" max="12810" width="12.7109375" style="149" bestFit="1" customWidth="1"/>
    <col min="12811" max="12811" width="10.42578125" style="149" customWidth="1"/>
    <col min="12812" max="12812" width="5.140625" style="149" customWidth="1"/>
    <col min="12813" max="13056" width="9" style="149"/>
    <col min="13057" max="13057" width="5.28515625" style="149" customWidth="1"/>
    <col min="13058" max="13058" width="14.28515625" style="149" customWidth="1"/>
    <col min="13059" max="13059" width="9.7109375" style="149" customWidth="1"/>
    <col min="13060" max="13060" width="12.7109375" style="149" bestFit="1" customWidth="1"/>
    <col min="13061" max="13061" width="6" style="149" customWidth="1"/>
    <col min="13062" max="13062" width="12.85546875" style="149" customWidth="1"/>
    <col min="13063" max="13063" width="11.7109375" style="149" bestFit="1" customWidth="1"/>
    <col min="13064" max="13064" width="12.7109375" style="149" bestFit="1" customWidth="1"/>
    <col min="13065" max="13065" width="12.140625" style="149" customWidth="1"/>
    <col min="13066" max="13066" width="12.7109375" style="149" bestFit="1" customWidth="1"/>
    <col min="13067" max="13067" width="10.42578125" style="149" customWidth="1"/>
    <col min="13068" max="13068" width="5.140625" style="149" customWidth="1"/>
    <col min="13069" max="13312" width="9" style="149"/>
    <col min="13313" max="13313" width="5.28515625" style="149" customWidth="1"/>
    <col min="13314" max="13314" width="14.28515625" style="149" customWidth="1"/>
    <col min="13315" max="13315" width="9.7109375" style="149" customWidth="1"/>
    <col min="13316" max="13316" width="12.7109375" style="149" bestFit="1" customWidth="1"/>
    <col min="13317" max="13317" width="6" style="149" customWidth="1"/>
    <col min="13318" max="13318" width="12.85546875" style="149" customWidth="1"/>
    <col min="13319" max="13319" width="11.7109375" style="149" bestFit="1" customWidth="1"/>
    <col min="13320" max="13320" width="12.7109375" style="149" bestFit="1" customWidth="1"/>
    <col min="13321" max="13321" width="12.140625" style="149" customWidth="1"/>
    <col min="13322" max="13322" width="12.7109375" style="149" bestFit="1" customWidth="1"/>
    <col min="13323" max="13323" width="10.42578125" style="149" customWidth="1"/>
    <col min="13324" max="13324" width="5.140625" style="149" customWidth="1"/>
    <col min="13325" max="13568" width="9" style="149"/>
    <col min="13569" max="13569" width="5.28515625" style="149" customWidth="1"/>
    <col min="13570" max="13570" width="14.28515625" style="149" customWidth="1"/>
    <col min="13571" max="13571" width="9.7109375" style="149" customWidth="1"/>
    <col min="13572" max="13572" width="12.7109375" style="149" bestFit="1" customWidth="1"/>
    <col min="13573" max="13573" width="6" style="149" customWidth="1"/>
    <col min="13574" max="13574" width="12.85546875" style="149" customWidth="1"/>
    <col min="13575" max="13575" width="11.7109375" style="149" bestFit="1" customWidth="1"/>
    <col min="13576" max="13576" width="12.7109375" style="149" bestFit="1" customWidth="1"/>
    <col min="13577" max="13577" width="12.140625" style="149" customWidth="1"/>
    <col min="13578" max="13578" width="12.7109375" style="149" bestFit="1" customWidth="1"/>
    <col min="13579" max="13579" width="10.42578125" style="149" customWidth="1"/>
    <col min="13580" max="13580" width="5.140625" style="149" customWidth="1"/>
    <col min="13581" max="13824" width="9" style="149"/>
    <col min="13825" max="13825" width="5.28515625" style="149" customWidth="1"/>
    <col min="13826" max="13826" width="14.28515625" style="149" customWidth="1"/>
    <col min="13827" max="13827" width="9.7109375" style="149" customWidth="1"/>
    <col min="13828" max="13828" width="12.7109375" style="149" bestFit="1" customWidth="1"/>
    <col min="13829" max="13829" width="6" style="149" customWidth="1"/>
    <col min="13830" max="13830" width="12.85546875" style="149" customWidth="1"/>
    <col min="13831" max="13831" width="11.7109375" style="149" bestFit="1" customWidth="1"/>
    <col min="13832" max="13832" width="12.7109375" style="149" bestFit="1" customWidth="1"/>
    <col min="13833" max="13833" width="12.140625" style="149" customWidth="1"/>
    <col min="13834" max="13834" width="12.7109375" style="149" bestFit="1" customWidth="1"/>
    <col min="13835" max="13835" width="10.42578125" style="149" customWidth="1"/>
    <col min="13836" max="13836" width="5.140625" style="149" customWidth="1"/>
    <col min="13837" max="14080" width="9" style="149"/>
    <col min="14081" max="14081" width="5.28515625" style="149" customWidth="1"/>
    <col min="14082" max="14082" width="14.28515625" style="149" customWidth="1"/>
    <col min="14083" max="14083" width="9.7109375" style="149" customWidth="1"/>
    <col min="14084" max="14084" width="12.7109375" style="149" bestFit="1" customWidth="1"/>
    <col min="14085" max="14085" width="6" style="149" customWidth="1"/>
    <col min="14086" max="14086" width="12.85546875" style="149" customWidth="1"/>
    <col min="14087" max="14087" width="11.7109375" style="149" bestFit="1" customWidth="1"/>
    <col min="14088" max="14088" width="12.7109375" style="149" bestFit="1" customWidth="1"/>
    <col min="14089" max="14089" width="12.140625" style="149" customWidth="1"/>
    <col min="14090" max="14090" width="12.7109375" style="149" bestFit="1" customWidth="1"/>
    <col min="14091" max="14091" width="10.42578125" style="149" customWidth="1"/>
    <col min="14092" max="14092" width="5.140625" style="149" customWidth="1"/>
    <col min="14093" max="14336" width="9" style="149"/>
    <col min="14337" max="14337" width="5.28515625" style="149" customWidth="1"/>
    <col min="14338" max="14338" width="14.28515625" style="149" customWidth="1"/>
    <col min="14339" max="14339" width="9.7109375" style="149" customWidth="1"/>
    <col min="14340" max="14340" width="12.7109375" style="149" bestFit="1" customWidth="1"/>
    <col min="14341" max="14341" width="6" style="149" customWidth="1"/>
    <col min="14342" max="14342" width="12.85546875" style="149" customWidth="1"/>
    <col min="14343" max="14343" width="11.7109375" style="149" bestFit="1" customWidth="1"/>
    <col min="14344" max="14344" width="12.7109375" style="149" bestFit="1" customWidth="1"/>
    <col min="14345" max="14345" width="12.140625" style="149" customWidth="1"/>
    <col min="14346" max="14346" width="12.7109375" style="149" bestFit="1" customWidth="1"/>
    <col min="14347" max="14347" width="10.42578125" style="149" customWidth="1"/>
    <col min="14348" max="14348" width="5.140625" style="149" customWidth="1"/>
    <col min="14349" max="14592" width="9" style="149"/>
    <col min="14593" max="14593" width="5.28515625" style="149" customWidth="1"/>
    <col min="14594" max="14594" width="14.28515625" style="149" customWidth="1"/>
    <col min="14595" max="14595" width="9.7109375" style="149" customWidth="1"/>
    <col min="14596" max="14596" width="12.7109375" style="149" bestFit="1" customWidth="1"/>
    <col min="14597" max="14597" width="6" style="149" customWidth="1"/>
    <col min="14598" max="14598" width="12.85546875" style="149" customWidth="1"/>
    <col min="14599" max="14599" width="11.7109375" style="149" bestFit="1" customWidth="1"/>
    <col min="14600" max="14600" width="12.7109375" style="149" bestFit="1" customWidth="1"/>
    <col min="14601" max="14601" width="12.140625" style="149" customWidth="1"/>
    <col min="14602" max="14602" width="12.7109375" style="149" bestFit="1" customWidth="1"/>
    <col min="14603" max="14603" width="10.42578125" style="149" customWidth="1"/>
    <col min="14604" max="14604" width="5.140625" style="149" customWidth="1"/>
    <col min="14605" max="14848" width="9" style="149"/>
    <col min="14849" max="14849" width="5.28515625" style="149" customWidth="1"/>
    <col min="14850" max="14850" width="14.28515625" style="149" customWidth="1"/>
    <col min="14851" max="14851" width="9.7109375" style="149" customWidth="1"/>
    <col min="14852" max="14852" width="12.7109375" style="149" bestFit="1" customWidth="1"/>
    <col min="14853" max="14853" width="6" style="149" customWidth="1"/>
    <col min="14854" max="14854" width="12.85546875" style="149" customWidth="1"/>
    <col min="14855" max="14855" width="11.7109375" style="149" bestFit="1" customWidth="1"/>
    <col min="14856" max="14856" width="12.7109375" style="149" bestFit="1" customWidth="1"/>
    <col min="14857" max="14857" width="12.140625" style="149" customWidth="1"/>
    <col min="14858" max="14858" width="12.7109375" style="149" bestFit="1" customWidth="1"/>
    <col min="14859" max="14859" width="10.42578125" style="149" customWidth="1"/>
    <col min="14860" max="14860" width="5.140625" style="149" customWidth="1"/>
    <col min="14861" max="15104" width="9" style="149"/>
    <col min="15105" max="15105" width="5.28515625" style="149" customWidth="1"/>
    <col min="15106" max="15106" width="14.28515625" style="149" customWidth="1"/>
    <col min="15107" max="15107" width="9.7109375" style="149" customWidth="1"/>
    <col min="15108" max="15108" width="12.7109375" style="149" bestFit="1" customWidth="1"/>
    <col min="15109" max="15109" width="6" style="149" customWidth="1"/>
    <col min="15110" max="15110" width="12.85546875" style="149" customWidth="1"/>
    <col min="15111" max="15111" width="11.7109375" style="149" bestFit="1" customWidth="1"/>
    <col min="15112" max="15112" width="12.7109375" style="149" bestFit="1" customWidth="1"/>
    <col min="15113" max="15113" width="12.140625" style="149" customWidth="1"/>
    <col min="15114" max="15114" width="12.7109375" style="149" bestFit="1" customWidth="1"/>
    <col min="15115" max="15115" width="10.42578125" style="149" customWidth="1"/>
    <col min="15116" max="15116" width="5.140625" style="149" customWidth="1"/>
    <col min="15117" max="15360" width="9" style="149"/>
    <col min="15361" max="15361" width="5.28515625" style="149" customWidth="1"/>
    <col min="15362" max="15362" width="14.28515625" style="149" customWidth="1"/>
    <col min="15363" max="15363" width="9.7109375" style="149" customWidth="1"/>
    <col min="15364" max="15364" width="12.7109375" style="149" bestFit="1" customWidth="1"/>
    <col min="15365" max="15365" width="6" style="149" customWidth="1"/>
    <col min="15366" max="15366" width="12.85546875" style="149" customWidth="1"/>
    <col min="15367" max="15367" width="11.7109375" style="149" bestFit="1" customWidth="1"/>
    <col min="15368" max="15368" width="12.7109375" style="149" bestFit="1" customWidth="1"/>
    <col min="15369" max="15369" width="12.140625" style="149" customWidth="1"/>
    <col min="15370" max="15370" width="12.7109375" style="149" bestFit="1" customWidth="1"/>
    <col min="15371" max="15371" width="10.42578125" style="149" customWidth="1"/>
    <col min="15372" max="15372" width="5.140625" style="149" customWidth="1"/>
    <col min="15373" max="15616" width="9" style="149"/>
    <col min="15617" max="15617" width="5.28515625" style="149" customWidth="1"/>
    <col min="15618" max="15618" width="14.28515625" style="149" customWidth="1"/>
    <col min="15619" max="15619" width="9.7109375" style="149" customWidth="1"/>
    <col min="15620" max="15620" width="12.7109375" style="149" bestFit="1" customWidth="1"/>
    <col min="15621" max="15621" width="6" style="149" customWidth="1"/>
    <col min="15622" max="15622" width="12.85546875" style="149" customWidth="1"/>
    <col min="15623" max="15623" width="11.7109375" style="149" bestFit="1" customWidth="1"/>
    <col min="15624" max="15624" width="12.7109375" style="149" bestFit="1" customWidth="1"/>
    <col min="15625" max="15625" width="12.140625" style="149" customWidth="1"/>
    <col min="15626" max="15626" width="12.7109375" style="149" bestFit="1" customWidth="1"/>
    <col min="15627" max="15627" width="10.42578125" style="149" customWidth="1"/>
    <col min="15628" max="15628" width="5.140625" style="149" customWidth="1"/>
    <col min="15629" max="15872" width="9" style="149"/>
    <col min="15873" max="15873" width="5.28515625" style="149" customWidth="1"/>
    <col min="15874" max="15874" width="14.28515625" style="149" customWidth="1"/>
    <col min="15875" max="15875" width="9.7109375" style="149" customWidth="1"/>
    <col min="15876" max="15876" width="12.7109375" style="149" bestFit="1" customWidth="1"/>
    <col min="15877" max="15877" width="6" style="149" customWidth="1"/>
    <col min="15878" max="15878" width="12.85546875" style="149" customWidth="1"/>
    <col min="15879" max="15879" width="11.7109375" style="149" bestFit="1" customWidth="1"/>
    <col min="15880" max="15880" width="12.7109375" style="149" bestFit="1" customWidth="1"/>
    <col min="15881" max="15881" width="12.140625" style="149" customWidth="1"/>
    <col min="15882" max="15882" width="12.7109375" style="149" bestFit="1" customWidth="1"/>
    <col min="15883" max="15883" width="10.42578125" style="149" customWidth="1"/>
    <col min="15884" max="15884" width="5.140625" style="149" customWidth="1"/>
    <col min="15885" max="16128" width="9" style="149"/>
    <col min="16129" max="16129" width="5.28515625" style="149" customWidth="1"/>
    <col min="16130" max="16130" width="14.28515625" style="149" customWidth="1"/>
    <col min="16131" max="16131" width="9.7109375" style="149" customWidth="1"/>
    <col min="16132" max="16132" width="12.7109375" style="149" bestFit="1" customWidth="1"/>
    <col min="16133" max="16133" width="6" style="149" customWidth="1"/>
    <col min="16134" max="16134" width="12.85546875" style="149" customWidth="1"/>
    <col min="16135" max="16135" width="11.7109375" style="149" bestFit="1" customWidth="1"/>
    <col min="16136" max="16136" width="12.7109375" style="149" bestFit="1" customWidth="1"/>
    <col min="16137" max="16137" width="12.140625" style="149" customWidth="1"/>
    <col min="16138" max="16138" width="12.7109375" style="149" bestFit="1" customWidth="1"/>
    <col min="16139" max="16139" width="10.42578125" style="149" customWidth="1"/>
    <col min="16140" max="16140" width="5.140625" style="149" customWidth="1"/>
    <col min="16141" max="16384" width="9" style="149"/>
  </cols>
  <sheetData>
    <row r="1" spans="1:12" s="143" customFormat="1" ht="14.25" x14ac:dyDescent="0.2">
      <c r="A1" s="483" t="s">
        <v>0</v>
      </c>
      <c r="B1" s="483"/>
      <c r="C1" s="483"/>
      <c r="D1" s="483"/>
      <c r="F1" s="484" t="s">
        <v>1</v>
      </c>
      <c r="G1" s="484"/>
      <c r="H1" s="484"/>
      <c r="I1" s="484"/>
      <c r="J1" s="484"/>
      <c r="K1" s="484"/>
    </row>
    <row r="2" spans="1:12" s="143" customFormat="1" ht="14.25" x14ac:dyDescent="0.2">
      <c r="A2" s="485" t="s">
        <v>319</v>
      </c>
      <c r="B2" s="485"/>
      <c r="C2" s="485"/>
      <c r="D2" s="485"/>
      <c r="F2" s="486" t="s">
        <v>3</v>
      </c>
      <c r="G2" s="486"/>
      <c r="H2" s="486"/>
      <c r="I2" s="486"/>
      <c r="J2" s="486"/>
      <c r="K2" s="486"/>
    </row>
    <row r="3" spans="1:12" s="143" customFormat="1" ht="14.25" x14ac:dyDescent="0.2">
      <c r="A3" s="144"/>
      <c r="B3" s="144"/>
      <c r="C3" s="144"/>
      <c r="E3" s="145"/>
      <c r="F3" s="145"/>
      <c r="G3" s="146"/>
      <c r="H3" s="145"/>
      <c r="I3" s="145"/>
    </row>
    <row r="4" spans="1:12" s="147" customFormat="1" ht="26.25" x14ac:dyDescent="0.25">
      <c r="A4" s="487" t="s">
        <v>170</v>
      </c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</row>
    <row r="5" spans="1:12" s="148" customFormat="1" x14ac:dyDescent="0.25">
      <c r="A5" s="488" t="s">
        <v>171</v>
      </c>
      <c r="B5" s="488"/>
      <c r="C5" s="488"/>
      <c r="D5" s="488"/>
      <c r="E5" s="488"/>
      <c r="F5" s="488"/>
      <c r="G5" s="488"/>
      <c r="H5" s="488"/>
      <c r="I5" s="488"/>
      <c r="J5" s="488"/>
      <c r="K5" s="488"/>
      <c r="L5" s="488"/>
    </row>
    <row r="6" spans="1:12" x14ac:dyDescent="0.25">
      <c r="J6" s="489" t="s">
        <v>172</v>
      </c>
      <c r="K6" s="489"/>
      <c r="L6" s="489"/>
    </row>
    <row r="7" spans="1:12" ht="57" x14ac:dyDescent="0.25">
      <c r="A7" s="350" t="s">
        <v>66</v>
      </c>
      <c r="B7" s="351" t="s">
        <v>173</v>
      </c>
      <c r="C7" s="351" t="s">
        <v>174</v>
      </c>
      <c r="D7" s="351" t="s">
        <v>175</v>
      </c>
      <c r="E7" s="350" t="s">
        <v>176</v>
      </c>
      <c r="F7" s="350" t="s">
        <v>177</v>
      </c>
      <c r="G7" s="350" t="s">
        <v>178</v>
      </c>
      <c r="H7" s="350" t="s">
        <v>179</v>
      </c>
      <c r="I7" s="350" t="s">
        <v>180</v>
      </c>
      <c r="J7" s="350" t="s">
        <v>181</v>
      </c>
      <c r="K7" s="352" t="s">
        <v>182</v>
      </c>
      <c r="L7" s="350" t="s">
        <v>68</v>
      </c>
    </row>
    <row r="8" spans="1:12" ht="14.25" x14ac:dyDescent="0.25">
      <c r="A8" s="353"/>
      <c r="B8" s="354"/>
      <c r="C8" s="355"/>
      <c r="D8" s="355"/>
      <c r="E8" s="356"/>
      <c r="F8" s="357" t="s">
        <v>183</v>
      </c>
      <c r="G8" s="357" t="s">
        <v>184</v>
      </c>
      <c r="H8" s="357" t="s">
        <v>185</v>
      </c>
      <c r="I8" s="357" t="s">
        <v>223</v>
      </c>
      <c r="J8" s="358" t="s">
        <v>224</v>
      </c>
      <c r="K8" s="355"/>
      <c r="L8" s="356"/>
    </row>
    <row r="9" spans="1:12" ht="14.25" x14ac:dyDescent="0.25">
      <c r="A9" s="490" t="s">
        <v>186</v>
      </c>
      <c r="B9" s="491"/>
      <c r="C9" s="355"/>
      <c r="D9" s="355"/>
      <c r="E9" s="356"/>
      <c r="F9" s="359">
        <f>SUM(F10:F13)</f>
        <v>40000000</v>
      </c>
      <c r="G9" s="359">
        <f t="shared" ref="G9:J9" si="0">SUM(G10:G13)</f>
        <v>858450.00000000012</v>
      </c>
      <c r="H9" s="359">
        <f t="shared" si="0"/>
        <v>14100000</v>
      </c>
      <c r="I9" s="359">
        <f t="shared" si="0"/>
        <v>13584615</v>
      </c>
      <c r="J9" s="359">
        <f t="shared" si="0"/>
        <v>38626165</v>
      </c>
      <c r="K9" s="355"/>
      <c r="L9" s="356"/>
    </row>
    <row r="10" spans="1:12" ht="26.25" customHeight="1" x14ac:dyDescent="0.25">
      <c r="A10" s="346">
        <v>1</v>
      </c>
      <c r="B10" s="346" t="s">
        <v>108</v>
      </c>
      <c r="C10" s="347" t="s">
        <v>187</v>
      </c>
      <c r="D10" s="348">
        <v>15000000</v>
      </c>
      <c r="E10" s="349">
        <v>26</v>
      </c>
      <c r="F10" s="348">
        <f>D10/26*E10</f>
        <v>14999999.999999998</v>
      </c>
      <c r="G10" s="349"/>
      <c r="H10" s="349"/>
      <c r="I10" s="349">
        <v>0</v>
      </c>
      <c r="J10" s="349">
        <f>F10-G10-H10+I10</f>
        <v>14999999.999999998</v>
      </c>
      <c r="K10" s="349"/>
      <c r="L10" s="346"/>
    </row>
    <row r="11" spans="1:12" ht="30" x14ac:dyDescent="0.25">
      <c r="A11" s="346">
        <v>2</v>
      </c>
      <c r="B11" s="346" t="s">
        <v>188</v>
      </c>
      <c r="C11" s="347" t="s">
        <v>189</v>
      </c>
      <c r="D11" s="348">
        <v>10000000</v>
      </c>
      <c r="E11" s="349">
        <v>26</v>
      </c>
      <c r="F11" s="348">
        <f>D11/26*E11</f>
        <v>10000000</v>
      </c>
      <c r="G11" s="349"/>
      <c r="H11" s="349">
        <f>3000000+5000000+4100000</f>
        <v>12100000</v>
      </c>
      <c r="I11" s="349">
        <v>2738461</v>
      </c>
      <c r="J11" s="349">
        <f>F11-G11-H11+I11</f>
        <v>638461</v>
      </c>
      <c r="K11" s="349"/>
      <c r="L11" s="346"/>
    </row>
    <row r="12" spans="1:12" ht="30" x14ac:dyDescent="0.25">
      <c r="A12" s="346">
        <v>3</v>
      </c>
      <c r="B12" s="346" t="s">
        <v>222</v>
      </c>
      <c r="C12" s="347" t="s">
        <v>320</v>
      </c>
      <c r="D12" s="348">
        <v>10000000</v>
      </c>
      <c r="E12" s="349">
        <v>26</v>
      </c>
      <c r="F12" s="348">
        <f>D12/26*E12</f>
        <v>10000000</v>
      </c>
      <c r="G12" s="349"/>
      <c r="H12" s="349">
        <v>2000000</v>
      </c>
      <c r="I12" s="349">
        <v>10846154</v>
      </c>
      <c r="J12" s="349">
        <f>F12-H12+I12</f>
        <v>18846154</v>
      </c>
      <c r="K12" s="349"/>
      <c r="L12" s="346"/>
    </row>
    <row r="13" spans="1:12" ht="30" x14ac:dyDescent="0.25">
      <c r="A13" s="346">
        <v>4</v>
      </c>
      <c r="B13" s="346" t="s">
        <v>107</v>
      </c>
      <c r="C13" s="347" t="s">
        <v>190</v>
      </c>
      <c r="D13" s="348">
        <v>5000000</v>
      </c>
      <c r="E13" s="349">
        <v>26</v>
      </c>
      <c r="F13" s="348">
        <f>D13/26*E13</f>
        <v>5000000</v>
      </c>
      <c r="G13" s="349">
        <f>'Tiền hàng Hằng'!J10</f>
        <v>858450.00000000012</v>
      </c>
      <c r="H13" s="349"/>
      <c r="I13" s="349">
        <v>0</v>
      </c>
      <c r="J13" s="349">
        <f>F13-G13-H13</f>
        <v>4141550</v>
      </c>
      <c r="K13" s="349"/>
      <c r="L13" s="346"/>
    </row>
    <row r="14" spans="1:12" s="150" customFormat="1" ht="14.25" x14ac:dyDescent="0.25">
      <c r="A14" s="492" t="s">
        <v>191</v>
      </c>
      <c r="B14" s="493"/>
      <c r="C14" s="360"/>
      <c r="D14" s="361"/>
      <c r="E14" s="362"/>
      <c r="F14" s="359">
        <f>SUM(F15:F16)</f>
        <v>14423076.923076924</v>
      </c>
      <c r="G14" s="359">
        <f t="shared" ref="G14:J14" si="1">SUM(G15:G16)</f>
        <v>1738000.0000000019</v>
      </c>
      <c r="H14" s="359">
        <f t="shared" si="1"/>
        <v>0</v>
      </c>
      <c r="I14" s="359">
        <f t="shared" si="1"/>
        <v>0</v>
      </c>
      <c r="J14" s="359">
        <f t="shared" si="1"/>
        <v>12685076.92307692</v>
      </c>
      <c r="K14" s="362"/>
      <c r="L14" s="363"/>
    </row>
    <row r="15" spans="1:12" ht="30" x14ac:dyDescent="0.25">
      <c r="A15" s="364">
        <v>1</v>
      </c>
      <c r="B15" s="364" t="s">
        <v>192</v>
      </c>
      <c r="C15" s="365" t="s">
        <v>189</v>
      </c>
      <c r="D15" s="366">
        <v>10000000</v>
      </c>
      <c r="E15" s="367">
        <v>26</v>
      </c>
      <c r="F15" s="348">
        <f>D15/26*E15</f>
        <v>10000000</v>
      </c>
      <c r="G15" s="367"/>
      <c r="H15" s="367"/>
      <c r="I15" s="367">
        <v>0</v>
      </c>
      <c r="J15" s="349">
        <f>F15-G15-H15</f>
        <v>10000000</v>
      </c>
      <c r="K15" s="367"/>
      <c r="L15" s="364"/>
    </row>
    <row r="16" spans="1:12" ht="15" x14ac:dyDescent="0.25">
      <c r="A16" s="368">
        <v>2</v>
      </c>
      <c r="B16" s="368" t="s">
        <v>193</v>
      </c>
      <c r="C16" s="369" t="s">
        <v>194</v>
      </c>
      <c r="D16" s="370">
        <v>5000000</v>
      </c>
      <c r="E16" s="371">
        <v>23</v>
      </c>
      <c r="F16" s="370">
        <f>D16/26*E16</f>
        <v>4423076.923076923</v>
      </c>
      <c r="G16" s="371">
        <f>'Tiền hàng Tâm'!J40</f>
        <v>1738000.0000000019</v>
      </c>
      <c r="H16" s="371"/>
      <c r="I16" s="371">
        <v>0</v>
      </c>
      <c r="J16" s="371">
        <f>F16-G16-H16</f>
        <v>2685076.9230769211</v>
      </c>
      <c r="K16" s="371"/>
      <c r="L16" s="368"/>
    </row>
    <row r="17" spans="1:12" ht="15" x14ac:dyDescent="0.25">
      <c r="A17" s="495" t="s">
        <v>104</v>
      </c>
      <c r="B17" s="496"/>
      <c r="C17" s="496"/>
      <c r="D17" s="496"/>
      <c r="E17" s="497"/>
      <c r="F17" s="372">
        <f>F9+F14</f>
        <v>54423076.923076928</v>
      </c>
      <c r="G17" s="372">
        <f t="shared" ref="G17:J17" si="2">G9+G14</f>
        <v>2596450.0000000019</v>
      </c>
      <c r="H17" s="372">
        <f t="shared" si="2"/>
        <v>14100000</v>
      </c>
      <c r="I17" s="372">
        <f t="shared" si="2"/>
        <v>13584615</v>
      </c>
      <c r="J17" s="372">
        <f t="shared" si="2"/>
        <v>51311241.92307692</v>
      </c>
      <c r="K17" s="373"/>
      <c r="L17" s="373"/>
    </row>
    <row r="19" spans="1:12" s="151" customFormat="1" ht="14.25" x14ac:dyDescent="0.25">
      <c r="B19" s="341" t="s">
        <v>106</v>
      </c>
      <c r="C19" s="341"/>
      <c r="D19" s="341"/>
      <c r="F19" s="341" t="s">
        <v>165</v>
      </c>
      <c r="G19" s="341"/>
      <c r="H19" s="494" t="s">
        <v>318</v>
      </c>
      <c r="I19" s="494"/>
      <c r="J19" s="494"/>
      <c r="K19" s="494"/>
    </row>
    <row r="20" spans="1:12" s="152" customFormat="1" ht="12" x14ac:dyDescent="0.25">
      <c r="B20" s="340" t="s">
        <v>195</v>
      </c>
      <c r="C20" s="340"/>
      <c r="D20" s="340"/>
      <c r="F20" s="340" t="s">
        <v>195</v>
      </c>
      <c r="G20" s="340"/>
      <c r="H20" s="482" t="s">
        <v>195</v>
      </c>
      <c r="I20" s="482"/>
      <c r="J20" s="482"/>
      <c r="K20" s="482"/>
    </row>
  </sheetData>
  <mergeCells count="12">
    <mergeCell ref="H20:K20"/>
    <mergeCell ref="A1:D1"/>
    <mergeCell ref="F1:K1"/>
    <mergeCell ref="A2:D2"/>
    <mergeCell ref="F2:K2"/>
    <mergeCell ref="A4:L4"/>
    <mergeCell ref="A5:L5"/>
    <mergeCell ref="J6:L6"/>
    <mergeCell ref="A9:B9"/>
    <mergeCell ref="A14:B14"/>
    <mergeCell ref="H19:K19"/>
    <mergeCell ref="A17:E17"/>
  </mergeCells>
  <pageMargins left="0.28000000000000003" right="0.24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SỐ</vt:lpstr>
      <vt:lpstr>BÁO CÁO</vt:lpstr>
      <vt:lpstr>Hàng khách trả</vt:lpstr>
      <vt:lpstr>Tiền hàng Hằng</vt:lpstr>
      <vt:lpstr>Tiền hàng Tâm</vt:lpstr>
      <vt:lpstr>Bảng lương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2020-09-17T09:48:10Z</dcterms:modified>
</cp:coreProperties>
</file>