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CHI'!$A$6:$H$112</definedName>
    <definedName name="_xlnm.Print_Titles" localSheetId="1">'DOANH THU'!$6:$8</definedName>
  </definedNames>
  <calcPr calcId="162913"/>
</workbook>
</file>

<file path=xl/calcChain.xml><?xml version="1.0" encoding="utf-8"?>
<calcChain xmlns="http://schemas.openxmlformats.org/spreadsheetml/2006/main">
  <c r="D27" i="3" l="1"/>
  <c r="C12" i="3"/>
  <c r="L124" i="9"/>
  <c r="I124" i="9"/>
  <c r="G130" i="1" l="1"/>
  <c r="D13" i="3"/>
  <c r="D12" i="3"/>
  <c r="D11" i="3"/>
  <c r="D10" i="3"/>
  <c r="D9" i="3"/>
  <c r="D14" i="3" s="1"/>
  <c r="D8" i="3"/>
  <c r="F24" i="8" l="1"/>
  <c r="G124" i="9"/>
  <c r="H259" i="1" l="1"/>
  <c r="G259" i="1"/>
  <c r="H242" i="1"/>
  <c r="H243" i="1" s="1"/>
  <c r="D23" i="3" s="1"/>
  <c r="H237" i="1"/>
  <c r="G237" i="1"/>
  <c r="D24" i="3" s="1"/>
  <c r="H225" i="1"/>
  <c r="G225" i="1"/>
  <c r="D22" i="3" s="1"/>
  <c r="H212" i="1"/>
  <c r="G212" i="1"/>
  <c r="D21" i="3" s="1"/>
  <c r="F201" i="1"/>
  <c r="G201" i="1"/>
  <c r="D18" i="3" s="1"/>
  <c r="H201" i="1"/>
  <c r="E201" i="1"/>
  <c r="C18" i="3" s="1"/>
  <c r="H159" i="1"/>
  <c r="D20" i="3" s="1"/>
  <c r="H130" i="1"/>
  <c r="D19" i="3" l="1"/>
  <c r="D26" i="3" s="1"/>
  <c r="D25" i="3"/>
  <c r="G62" i="1"/>
  <c r="L64" i="9" l="1"/>
  <c r="O64" i="9" s="1"/>
  <c r="I64" i="9"/>
  <c r="I65" i="9"/>
  <c r="L65" i="9" s="1"/>
  <c r="O65" i="9" s="1"/>
  <c r="H24" i="8" l="1"/>
  <c r="J24" i="8"/>
  <c r="K24" i="8"/>
  <c r="M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E112" i="1"/>
  <c r="H109" i="1" l="1"/>
  <c r="H81" i="1" l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100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90" i="1"/>
  <c r="G112" i="1" s="1"/>
  <c r="H26" i="1" l="1"/>
  <c r="F28" i="1" l="1"/>
  <c r="F112" i="1" s="1"/>
  <c r="H112" i="1"/>
  <c r="D32" i="11" l="1"/>
  <c r="G15" i="5" s="1"/>
  <c r="E32" i="11"/>
  <c r="G12" i="5" s="1"/>
  <c r="L128" i="9" l="1"/>
  <c r="L127" i="9"/>
  <c r="L125" i="9" l="1"/>
  <c r="L126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C26" i="3" l="1"/>
</calcChain>
</file>

<file path=xl/sharedStrings.xml><?xml version="1.0" encoding="utf-8"?>
<sst xmlns="http://schemas.openxmlformats.org/spreadsheetml/2006/main" count="1422" uniqueCount="419">
  <si>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</si>
  <si>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</si>
  <si>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</si>
  <si>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</si>
  <si>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</si>
  <si>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</si>
  <si>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</si>
  <si>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</si>
  <si>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</si>
  <si>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</si>
  <si>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</si>
  <si>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</si>
  <si>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</si>
  <si>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</si>
  <si>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</si>
  <si>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</si>
  <si>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</si>
  <si>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</si>
  <si>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</si>
  <si>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</si>
  <si>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</si>
  <si>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</si>
  <si>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</si>
  <si>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</si>
  <si>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</si>
  <si>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</si>
  <si>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</si>
  <si>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</si>
  <si>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</si>
  <si>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</si>
  <si>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</si>
  <si>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</si>
  <si>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</si>
  <si>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</si>
  <si>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</si>
  <si>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</si>
  <si>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</si>
  <si>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</si>
  <si>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</si>
  <si>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</si>
  <si>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</si>
  <si>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</si>
  <si>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</si>
  <si>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</si>
  <si>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</si>
  <si>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</si>
  <si>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</si>
  <si>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</si>
  <si>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</si>
  <si>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</si>
  <si>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</si>
  <si>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</si>
  <si>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</si>
  <si>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</si>
  <si>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</si>
  <si>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</si>
  <si>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</si>
  <si>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</si>
  <si>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</si>
  <si>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</si>
  <si>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</si>
  <si>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</si>
  <si>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</si>
  <si>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</si>
  <si>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</si>
  <si>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</si>
  <si>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</si>
  <si>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</si>
  <si>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</si>
  <si>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</si>
  <si>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</si>
  <si>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</si>
  <si>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</si>
  <si>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</si>
  <si>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</si>
  <si>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</si>
  <si>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</si>
  <si>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</si>
  <si>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</si>
  <si>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</si>
  <si>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</si>
  <si>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</si>
  <si>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</si>
  <si>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</si>
  <si>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</si>
  <si>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</si>
  <si>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</si>
  <si>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</si>
  <si>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</si>
  <si>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</si>
  <si>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</si>
  <si>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</si>
  <si>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</si>
  <si>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</si>
  <si>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</si>
  <si>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</si>
  <si>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</si>
  <si>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</si>
  <si>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</si>
  <si>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</si>
  <si>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</si>
  <si>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</si>
  <si>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</si>
  <si>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</si>
  <si>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</si>
  <si>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</si>
  <si>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</si>
  <si>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</si>
  <si>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</si>
  <si>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</si>
  <si>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</si>
  <si>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</si>
  <si>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</si>
  <si>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</si>
  <si>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</si>
  <si>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</si>
  <si>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</si>
  <si>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</si>
  <si>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</si>
  <si>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</si>
  <si>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</si>
  <si>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</si>
  <si>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</si>
  <si>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</si>
  <si>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</si>
  <si>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</si>
  <si>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</si>
  <si>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</si>
  <si>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</si>
  <si>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</si>
  <si>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</si>
  <si>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</si>
  <si>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</si>
  <si>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</si>
  <si>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</si>
  <si>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</si>
  <si>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</si>
  <si>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</si>
  <si>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</si>
  <si>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</si>
  <si>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</si>
  <si>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</si>
  <si>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</si>
  <si>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</si>
  <si>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</si>
  <si>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</si>
  <si>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</si>
  <si>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</si>
  <si>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</si>
  <si>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</si>
  <si>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</si>
  <si>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</si>
  <si>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</si>
  <si>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</si>
  <si>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</si>
  <si>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</si>
  <si>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</si>
  <si>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</si>
  <si>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</si>
  <si>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</si>
  <si>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</si>
  <si>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</si>
  <si>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</si>
  <si>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</si>
  <si>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</si>
  <si>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</si>
  <si>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</si>
  <si>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</si>
  <si>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</si>
  <si>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</si>
  <si>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</si>
  <si>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</si>
  <si>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</si>
  <si>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</si>
  <si>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</si>
  <si>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</si>
  <si>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</si>
  <si>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</si>
  <si>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</si>
  <si>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</si>
  <si>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</si>
  <si>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</si>
  <si>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</si>
  <si>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</si>
  <si>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</si>
  <si>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</si>
  <si>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</si>
  <si>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</si>
  <si>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</si>
  <si>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</si>
  <si>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</si>
  <si>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</si>
  <si>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</si>
  <si>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</si>
  <si>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</si>
  <si>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</si>
  <si>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</si>
  <si>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</si>
  <si>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</si>
  <si>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</si>
  <si>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</si>
  <si>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</si>
  <si>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</si>
  <si>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</si>
  <si>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</si>
  <si>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</si>
  <si>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</si>
  <si>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</si>
  <si>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</si>
  <si>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</si>
  <si>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</si>
  <si>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</si>
  <si>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</si>
  <si>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</si>
  <si>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</si>
  <si>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</si>
  <si>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</si>
  <si>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</si>
  <si>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</si>
  <si>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</si>
  <si>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</si>
  <si>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</si>
  <si>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</si>
  <si>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</si>
  <si>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</si>
  <si>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</si>
  <si>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</si>
  <si>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</si>
  <si>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</si>
  <si>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</si>
  <si>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</si>
  <si>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</si>
  <si>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</si>
  <si>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</si>
  <si>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</si>
  <si>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</si>
  <si>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</si>
  <si>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</si>
  <si>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</si>
  <si>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</si>
  <si>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</si>
  <si>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</si>
  <si>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</si>
  <si>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</si>
  <si>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</si>
  <si>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</si>
  <si>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</si>
  <si>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</si>
  <si>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</si>
  <si>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</si>
  <si>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</si>
  <si>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</si>
  <si>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</si>
  <si>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</si>
  <si>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</si>
  <si>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</si>
  <si>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</si>
  <si>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</si>
  <si>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</si>
  <si>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</si>
  <si>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</si>
  <si>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</si>
  <si>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</si>
  <si>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</si>
  <si>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</si>
  <si>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</si>
  <si>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</si>
  <si>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</si>
  <si>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</si>
  <si>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</si>
  <si>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</si>
  <si>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</si>
  <si>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</si>
  <si>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</si>
  <si>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</si>
  <si>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</si>
  <si>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</si>
  <si>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</si>
  <si>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</si>
  <si>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</si>
  <si>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</si>
  <si>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</si>
  <si>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</si>
  <si>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</si>
  <si>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</si>
  <si>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</si>
  <si>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</si>
  <si>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</si>
  <si>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</si>
  <si>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</si>
  <si>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</si>
  <si>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</si>
  <si>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</si>
  <si>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</si>
  <si>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</si>
  <si>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</si>
  <si>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</si>
  <si>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</si>
  <si>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</si>
  <si>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</si>
  <si>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</si>
  <si>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</si>
  <si>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</si>
  <si>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</si>
  <si>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</si>
  <si>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</si>
  <si>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</si>
  <si>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</si>
  <si>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</si>
  <si>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</si>
  <si>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</si>
  <si>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</si>
  <si>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</si>
  <si>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</si>
  <si>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</si>
  <si>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</si>
  <si>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</si>
  <si>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</si>
  <si>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</si>
  <si>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</si>
  <si>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</si>
  <si>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</si>
  <si>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</si>
  <si>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</si>
  <si>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</si>
  <si>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</si>
  <si>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</si>
  <si>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</si>
  <si>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</si>
  <si>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</si>
  <si>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</si>
  <si>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</si>
  <si>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</si>
  <si>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</si>
  <si>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</si>
  <si>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</si>
  <si>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</si>
  <si>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</si>
  <si>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</si>
  <si>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</si>
  <si>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</si>
  <si>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</si>
  <si>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</si>
  <si>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</si>
  <si>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</si>
  <si>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</si>
  <si>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</si>
  <si>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</si>
  <si>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</si>
  <si>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</si>
  <si>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</si>
  <si>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</si>
  <si>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</si>
  <si>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</si>
  <si>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</si>
  <si>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</si>
  <si>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</si>
  <si>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</si>
  <si>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</si>
  <si>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</si>
  <si>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</si>
  <si>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</si>
  <si>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</si>
  <si>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</si>
  <si>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</si>
  <si>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</si>
  <si>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</si>
  <si>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</si>
  <si>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</si>
  <si>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</si>
  <si>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</si>
  <si>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</si>
  <si>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</si>
  <si>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</si>
  <si>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</si>
  <si>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</si>
  <si>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</si>
  <si>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</si>
  <si>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</si>
  <si>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</si>
  <si>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</si>
  <si>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</si>
  <si>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</si>
  <si>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</si>
  <si>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</si>
  <si>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</si>
  <si>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</si>
  <si>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</si>
  <si>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</si>
  <si>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</si>
  <si>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</si>
  <si>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</si>
  <si>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</si>
  <si>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</si>
  <si>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</si>
  <si>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</si>
  <si>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</si>
  <si>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</si>
  <si>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</si>
  <si>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</si>
  <si>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</si>
  <si>
    <t>PC00265</t>
  </si>
  <si>
    <t>chuyển tiền dược Hà Tuyên</t>
  </si>
  <si>
    <t>Chị Huệ điện biên thanh toán HĐ số 761</t>
  </si>
  <si>
    <t xml:space="preserve"> Số: 082020/TC. MST: 0108806878</t>
  </si>
  <si>
    <t>Chị phương yên châu thanh toán HĐ số 777</t>
  </si>
  <si>
    <t>Khách lẻ quỳnh trang thanh toán HĐ số 783</t>
  </si>
  <si>
    <t>Anh Chuyến thanh toán  HĐ số 755</t>
  </si>
  <si>
    <t>Chị Thắm yên bái thanh toán HĐ số 754</t>
  </si>
  <si>
    <t>Chị Huệ điện biên thanh toán HĐ số 751</t>
  </si>
  <si>
    <t>Chị Hà Việt trì thanh toán HĐ số 644</t>
  </si>
  <si>
    <t>Chị Hải Lào Cai thanh toán  HĐ số 640</t>
  </si>
  <si>
    <t>Trả nôt Biển bảng ĐL Phương Hiền TN</t>
  </si>
  <si>
    <t>Chi phí hàng hóa</t>
  </si>
  <si>
    <t>Chi phí tiếp khách công tác</t>
  </si>
  <si>
    <t>Sau chiết khấu</t>
  </si>
  <si>
    <t xml:space="preserve"> Số:082020/DT. MST: 0108806878</t>
  </si>
  <si>
    <t xml:space="preserve"> Số:082020/HKT. MST: 0108806878</t>
  </si>
  <si>
    <t xml:space="preserve"> Số:082020/BC.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</si>
</sst>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4" xfId="1" applyNumberFormat="1" applyFont="1" applyBorder="1" applyAlignment="1">
      <alignment horizontal="right" vertical="center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8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4" fontId="23" fillId="3" borderId="0" xfId="0" applyNumberFormat="1" applyFont="1" applyFill="1"/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8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 wrapText="1"/>
    </xf>
    <xf numFmtId="167" fontId="20" fillId="0" borderId="12" xfId="0" applyNumberFormat="1" applyFont="1" applyBorder="1" applyAlignment="1">
      <alignment horizontal="left" vertical="center"/>
    </xf>
    <xf numFmtId="168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168" fontId="20" fillId="3" borderId="2" xfId="1" applyNumberFormat="1" applyFont="1" applyFill="1" applyBorder="1"/>
    <xf numFmtId="1" fontId="23" fillId="3" borderId="2" xfId="0" applyNumberFormat="1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14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left" vertical="center"/>
    </xf>
    <xf numFmtId="168" fontId="23" fillId="3" borderId="3" xfId="1" applyNumberFormat="1" applyFont="1" applyFill="1" applyBorder="1"/>
    <xf numFmtId="168" fontId="23" fillId="3" borderId="3" xfId="1" applyNumberFormat="1" applyFont="1" applyFill="1" applyBorder="1" applyAlignment="1">
      <alignment horizontal="center" vertical="center"/>
    </xf>
    <xf numFmtId="168" fontId="23" fillId="3" borderId="3" xfId="1" applyNumberFormat="1" applyFont="1" applyFill="1" applyBorder="1" applyAlignment="1">
      <alignment vertical="center"/>
    </xf>
    <xf numFmtId="168" fontId="23" fillId="3" borderId="1" xfId="1" applyNumberFormat="1" applyFont="1" applyFill="1" applyBorder="1"/>
    <xf numFmtId="1" fontId="23" fillId="3" borderId="3" xfId="0" applyNumberFormat="1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8" fontId="3" fillId="0" borderId="2" xfId="1" applyNumberFormat="1" applyFont="1" applyBorder="1" applyAlignment="1">
      <alignment horizontal="right"/>
    </xf>
    <xf numFmtId="168" fontId="3" fillId="0" borderId="5" xfId="1" applyNumberFormat="1" applyFont="1" applyBorder="1" applyAlignment="1">
      <alignment horizontal="right"/>
    </xf>
    <xf numFmtId="168" fontId="8" fillId="0" borderId="4" xfId="1" applyNumberFormat="1" applyFont="1" applyBorder="1"/>
    <xf numFmtId="168" fontId="8" fillId="0" borderId="12" xfId="1" applyNumberFormat="1" applyFont="1" applyBorder="1"/>
    <xf numFmtId="168" fontId="8" fillId="0" borderId="2" xfId="1" applyNumberFormat="1" applyFont="1" applyBorder="1"/>
    <xf numFmtId="168" fontId="7" fillId="2" borderId="3" xfId="1" applyNumberFormat="1" applyFont="1" applyFill="1" applyBorder="1"/>
    <xf numFmtId="168" fontId="2" fillId="2" borderId="5" xfId="1" applyNumberFormat="1" applyFont="1" applyFill="1" applyBorder="1" applyAlignment="1">
      <alignment horizontal="center"/>
    </xf>
    <xf numFmtId="168" fontId="3" fillId="0" borderId="4" xfId="1" applyNumberFormat="1" applyFont="1" applyBorder="1" applyAlignment="1">
      <alignment vertical="center"/>
    </xf>
    <xf numFmtId="168" fontId="2" fillId="0" borderId="1" xfId="1" applyNumberFormat="1" applyFont="1" applyBorder="1"/>
    <xf numFmtId="168" fontId="2" fillId="0" borderId="1" xfId="1" applyNumberFormat="1" applyFont="1" applyBorder="1" applyAlignment="1">
      <alignment horizontal="right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/>
    </xf>
    <xf numFmtId="168" fontId="18" fillId="3" borderId="4" xfId="1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167" fontId="20" fillId="3" borderId="4" xfId="0" quotePrefix="1" applyNumberFormat="1" applyFont="1" applyFill="1" applyBorder="1" applyAlignment="1">
      <alignment horizontal="left" vertical="center"/>
    </xf>
    <xf numFmtId="167" fontId="20" fillId="3" borderId="5" xfId="0" quotePrefix="1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7" fontId="20" fillId="3" borderId="4" xfId="0" applyNumberFormat="1" applyFont="1" applyFill="1" applyBorder="1" applyAlignment="1">
      <alignment horizontal="left" vertical="center"/>
    </xf>
    <xf numFmtId="167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2" xfId="0" applyNumberFormat="1" applyFont="1" applyFill="1" applyBorder="1" applyAlignment="1">
      <alignment horizontal="left" vertical="center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/>
    </xf>
    <xf numFmtId="167" fontId="20" fillId="3" borderId="13" xfId="0" quotePrefix="1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4" xfId="0" quotePrefix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/>
    </xf>
    <xf numFmtId="167" fontId="20" fillId="0" borderId="5" xfId="0" applyNumberFormat="1" applyFont="1" applyBorder="1" applyAlignment="1">
      <alignment horizontal="left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2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 wrapText="1"/>
    </xf>
    <xf numFmtId="167" fontId="20" fillId="0" borderId="2" xfId="0" applyNumberFormat="1" applyFont="1" applyBorder="1" applyAlignment="1">
      <alignment horizontal="left" vertical="center" wrapText="1"/>
    </xf>
    <xf numFmtId="167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8" fontId="23" fillId="3" borderId="0" xfId="1" applyNumberFormat="1" applyFont="1" applyFill="1" applyBorder="1"/>
    <xf numFmtId="1" fontId="8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zoomScale="85" zoomScaleNormal="85" workbookViewId="0">
      <pane ySplit="7" topLeftCell="A8" activePane="bottomLeft" state="frozen"/>
      <selection pane="bottomLeft" activeCell="M20" sqref="M20"/>
    </sheetView>
  </sheetViews>
  <sheetFormatPr defaultColWidth="9.140625" defaultRowHeight="15" x14ac:dyDescent="0.25"/>
  <cols>
    <col min="1" max="2" width="11.42578125" style="385" customWidth="1"/>
    <col min="3" max="3" width="18.7109375" style="361" bestFit="1" customWidth="1"/>
    <col min="4" max="4" width="37" style="361" customWidth="1"/>
    <col min="5" max="6" width="14.28515625" style="360" customWidth="1"/>
    <col min="7" max="7" width="15.7109375" style="360" bestFit="1" customWidth="1"/>
    <col min="8" max="8" width="17.5703125" style="360" bestFit="1" customWidth="1"/>
    <col min="9" max="16384" width="9.140625" style="361"/>
  </cols>
  <sheetData>
    <row r="1" spans="1:8" x14ac:dyDescent="0.25">
      <c r="A1" s="356" t="s">
        <v>0</v>
      </c>
      <c r="B1" s="356"/>
      <c r="C1" s="357"/>
      <c r="D1" s="452"/>
      <c r="E1" s="358"/>
      <c r="F1" s="359" t="s">
        <v>1</v>
      </c>
      <c r="H1" s="359"/>
    </row>
    <row r="2" spans="1:8" x14ac:dyDescent="0.25">
      <c r="A2" s="362" t="s">
        <v>404</v>
      </c>
      <c r="B2" s="362"/>
      <c r="C2" s="363"/>
      <c r="D2" s="364"/>
      <c r="E2" s="365"/>
      <c r="F2" s="366" t="s">
        <v>3</v>
      </c>
      <c r="H2" s="366"/>
    </row>
    <row r="3" spans="1:8" x14ac:dyDescent="0.25">
      <c r="A3" s="362"/>
      <c r="B3" s="362"/>
      <c r="C3" s="363"/>
      <c r="D3" s="364"/>
      <c r="E3" s="365"/>
      <c r="F3" s="365"/>
      <c r="G3" s="368"/>
      <c r="H3" s="368"/>
    </row>
    <row r="4" spans="1:8" x14ac:dyDescent="0.25">
      <c r="A4" s="497" t="s">
        <v>126</v>
      </c>
      <c r="B4" s="497"/>
      <c r="C4" s="497"/>
      <c r="D4" s="497"/>
      <c r="E4" s="497"/>
      <c r="F4" s="497"/>
      <c r="G4" s="497"/>
      <c r="H4" s="497"/>
    </row>
    <row r="5" spans="1:8" s="367" customFormat="1" x14ac:dyDescent="0.25">
      <c r="A5" s="369"/>
      <c r="B5" s="369"/>
      <c r="C5" s="369"/>
      <c r="E5" s="366"/>
      <c r="F5" s="366"/>
      <c r="G5" s="366"/>
      <c r="H5" s="366"/>
    </row>
    <row r="6" spans="1:8" s="367" customFormat="1" x14ac:dyDescent="0.25">
      <c r="A6" s="488" t="s">
        <v>4</v>
      </c>
      <c r="B6" s="490" t="s">
        <v>306</v>
      </c>
      <c r="C6" s="488" t="s">
        <v>5</v>
      </c>
      <c r="D6" s="492" t="s">
        <v>6</v>
      </c>
      <c r="E6" s="495" t="s">
        <v>7</v>
      </c>
      <c r="F6" s="495"/>
      <c r="G6" s="495" t="s">
        <v>8</v>
      </c>
      <c r="H6" s="495"/>
    </row>
    <row r="7" spans="1:8" s="367" customFormat="1" ht="14.45" customHeight="1" x14ac:dyDescent="0.25">
      <c r="A7" s="489"/>
      <c r="B7" s="491"/>
      <c r="C7" s="489"/>
      <c r="D7" s="493"/>
      <c r="E7" s="370" t="s">
        <v>80</v>
      </c>
      <c r="F7" s="370" t="s">
        <v>56</v>
      </c>
      <c r="G7" s="370" t="s">
        <v>80</v>
      </c>
      <c r="H7" s="370" t="s">
        <v>56</v>
      </c>
    </row>
    <row r="8" spans="1:8" x14ac:dyDescent="0.25">
      <c r="A8" s="371">
        <v>43974</v>
      </c>
      <c r="B8" s="371" t="s">
        <v>331</v>
      </c>
      <c r="C8" s="372" t="s">
        <v>133</v>
      </c>
      <c r="D8" s="373" t="s">
        <v>389</v>
      </c>
      <c r="E8" s="374"/>
      <c r="F8" s="375"/>
      <c r="G8" s="374"/>
      <c r="H8" s="375">
        <v>3433800</v>
      </c>
    </row>
    <row r="9" spans="1:8" x14ac:dyDescent="0.25">
      <c r="A9" s="371">
        <v>44011</v>
      </c>
      <c r="B9" s="371" t="s">
        <v>332</v>
      </c>
      <c r="C9" s="372" t="s">
        <v>133</v>
      </c>
      <c r="D9" s="373" t="s">
        <v>390</v>
      </c>
      <c r="E9" s="374"/>
      <c r="F9" s="375"/>
      <c r="G9" s="374"/>
      <c r="H9" s="375">
        <v>3433800</v>
      </c>
    </row>
    <row r="10" spans="1:8" x14ac:dyDescent="0.25">
      <c r="A10" s="371">
        <v>44039</v>
      </c>
      <c r="B10" s="371" t="s">
        <v>380</v>
      </c>
      <c r="C10" s="372" t="s">
        <v>162</v>
      </c>
      <c r="D10" s="373" t="s">
        <v>298</v>
      </c>
      <c r="E10" s="374"/>
      <c r="F10" s="375"/>
      <c r="G10" s="374"/>
      <c r="H10" s="375">
        <v>886000</v>
      </c>
    </row>
    <row r="11" spans="1:8" x14ac:dyDescent="0.25">
      <c r="A11" s="371">
        <v>44045</v>
      </c>
      <c r="B11" s="371" t="s">
        <v>307</v>
      </c>
      <c r="C11" s="372" t="s">
        <v>133</v>
      </c>
      <c r="D11" s="373" t="s">
        <v>382</v>
      </c>
      <c r="E11" s="374"/>
      <c r="F11" s="375">
        <v>5044500</v>
      </c>
      <c r="G11" s="374"/>
      <c r="H11" s="375"/>
    </row>
    <row r="12" spans="1:8" x14ac:dyDescent="0.25">
      <c r="A12" s="371">
        <v>44045</v>
      </c>
      <c r="B12" s="371" t="s">
        <v>380</v>
      </c>
      <c r="C12" s="372" t="s">
        <v>162</v>
      </c>
      <c r="D12" s="373" t="s">
        <v>298</v>
      </c>
      <c r="E12" s="374"/>
      <c r="F12" s="375"/>
      <c r="G12" s="374"/>
      <c r="H12" s="375">
        <v>280000</v>
      </c>
    </row>
    <row r="13" spans="1:8" x14ac:dyDescent="0.25">
      <c r="A13" s="371">
        <v>44045</v>
      </c>
      <c r="B13" s="371" t="s">
        <v>380</v>
      </c>
      <c r="C13" s="372" t="s">
        <v>162</v>
      </c>
      <c r="D13" s="373" t="s">
        <v>300</v>
      </c>
      <c r="E13" s="374"/>
      <c r="F13" s="375"/>
      <c r="G13" s="374"/>
      <c r="H13" s="375">
        <v>1420000</v>
      </c>
    </row>
    <row r="14" spans="1:8" x14ac:dyDescent="0.25">
      <c r="A14" s="371">
        <v>44045</v>
      </c>
      <c r="B14" s="371" t="s">
        <v>333</v>
      </c>
      <c r="C14" s="372" t="s">
        <v>133</v>
      </c>
      <c r="D14" s="373" t="s">
        <v>223</v>
      </c>
      <c r="E14" s="374"/>
      <c r="F14" s="375"/>
      <c r="G14" s="374"/>
      <c r="H14" s="375">
        <v>5525000</v>
      </c>
    </row>
    <row r="15" spans="1:8" x14ac:dyDescent="0.25">
      <c r="A15" s="371">
        <v>44045</v>
      </c>
      <c r="B15" s="371" t="s">
        <v>334</v>
      </c>
      <c r="C15" s="372" t="s">
        <v>134</v>
      </c>
      <c r="D15" s="373" t="s">
        <v>145</v>
      </c>
      <c r="E15" s="374"/>
      <c r="F15" s="375"/>
      <c r="G15" s="374">
        <v>1000000</v>
      </c>
      <c r="H15" s="375"/>
    </row>
    <row r="16" spans="1:8" x14ac:dyDescent="0.25">
      <c r="A16" s="371">
        <v>44045</v>
      </c>
      <c r="B16" s="371" t="s">
        <v>335</v>
      </c>
      <c r="C16" s="372" t="s">
        <v>141</v>
      </c>
      <c r="D16" s="373" t="s">
        <v>144</v>
      </c>
      <c r="E16" s="374"/>
      <c r="F16" s="375"/>
      <c r="G16" s="374">
        <v>10000000</v>
      </c>
      <c r="H16" s="375"/>
    </row>
    <row r="17" spans="1:8" x14ac:dyDescent="0.25">
      <c r="A17" s="371">
        <v>44046</v>
      </c>
      <c r="B17" s="371" t="s">
        <v>336</v>
      </c>
      <c r="C17" s="372" t="s">
        <v>133</v>
      </c>
      <c r="D17" s="373" t="s">
        <v>224</v>
      </c>
      <c r="E17" s="374"/>
      <c r="F17" s="375"/>
      <c r="G17" s="374"/>
      <c r="H17" s="375">
        <v>21600000</v>
      </c>
    </row>
    <row r="18" spans="1:8" x14ac:dyDescent="0.25">
      <c r="A18" s="371">
        <v>44046</v>
      </c>
      <c r="B18" s="371" t="s">
        <v>308</v>
      </c>
      <c r="C18" s="372" t="s">
        <v>133</v>
      </c>
      <c r="D18" s="373" t="s">
        <v>292</v>
      </c>
      <c r="E18" s="374"/>
      <c r="F18" s="375">
        <v>649000</v>
      </c>
      <c r="G18" s="374"/>
      <c r="H18" s="375"/>
    </row>
    <row r="19" spans="1:8" ht="14.25" customHeight="1" x14ac:dyDescent="0.25">
      <c r="A19" s="371">
        <v>44046</v>
      </c>
      <c r="B19" s="371" t="s">
        <v>309</v>
      </c>
      <c r="C19" s="372" t="s">
        <v>133</v>
      </c>
      <c r="D19" s="373" t="s">
        <v>160</v>
      </c>
      <c r="E19" s="374">
        <v>50000000</v>
      </c>
      <c r="F19" s="375"/>
      <c r="G19" s="374"/>
      <c r="H19" s="375"/>
    </row>
    <row r="20" spans="1:8" ht="14.25" customHeight="1" x14ac:dyDescent="0.25">
      <c r="A20" s="371">
        <v>44047</v>
      </c>
      <c r="B20" s="371" t="s">
        <v>310</v>
      </c>
      <c r="C20" s="372" t="s">
        <v>133</v>
      </c>
      <c r="D20" s="373" t="s">
        <v>386</v>
      </c>
      <c r="E20" s="374">
        <v>1097400</v>
      </c>
      <c r="F20" s="375"/>
      <c r="G20" s="374"/>
      <c r="H20" s="375"/>
    </row>
    <row r="21" spans="1:8" ht="14.25" customHeight="1" x14ac:dyDescent="0.25">
      <c r="A21" s="371">
        <v>44047</v>
      </c>
      <c r="B21" s="371" t="s">
        <v>401</v>
      </c>
      <c r="C21" s="372" t="s">
        <v>133</v>
      </c>
      <c r="D21" s="373" t="s">
        <v>402</v>
      </c>
      <c r="E21" s="374"/>
      <c r="F21" s="375"/>
      <c r="G21" s="374">
        <v>19738200</v>
      </c>
      <c r="H21" s="375"/>
    </row>
    <row r="22" spans="1:8" x14ac:dyDescent="0.25">
      <c r="A22" s="371">
        <v>44047</v>
      </c>
      <c r="B22" s="371" t="s">
        <v>337</v>
      </c>
      <c r="C22" s="372" t="s">
        <v>138</v>
      </c>
      <c r="D22" s="373" t="s">
        <v>146</v>
      </c>
      <c r="E22" s="374"/>
      <c r="F22" s="375"/>
      <c r="G22" s="374">
        <v>6290000</v>
      </c>
      <c r="H22" s="375"/>
    </row>
    <row r="23" spans="1:8" x14ac:dyDescent="0.25">
      <c r="A23" s="371">
        <v>44047</v>
      </c>
      <c r="B23" s="371" t="s">
        <v>338</v>
      </c>
      <c r="C23" s="372" t="s">
        <v>138</v>
      </c>
      <c r="D23" s="373" t="s">
        <v>147</v>
      </c>
      <c r="E23" s="374"/>
      <c r="F23" s="375"/>
      <c r="G23" s="374"/>
      <c r="H23" s="375">
        <v>5388000</v>
      </c>
    </row>
    <row r="24" spans="1:8" x14ac:dyDescent="0.25">
      <c r="A24" s="371">
        <v>44047</v>
      </c>
      <c r="B24" s="371" t="s">
        <v>339</v>
      </c>
      <c r="C24" s="372" t="s">
        <v>148</v>
      </c>
      <c r="D24" s="373" t="s">
        <v>149</v>
      </c>
      <c r="E24" s="374"/>
      <c r="F24" s="375"/>
      <c r="G24" s="374"/>
      <c r="H24" s="375">
        <v>420000</v>
      </c>
    </row>
    <row r="25" spans="1:8" x14ac:dyDescent="0.25">
      <c r="A25" s="371">
        <v>44047</v>
      </c>
      <c r="B25" s="371" t="s">
        <v>340</v>
      </c>
      <c r="C25" s="372" t="s">
        <v>134</v>
      </c>
      <c r="D25" s="373" t="s">
        <v>150</v>
      </c>
      <c r="E25" s="374"/>
      <c r="F25" s="375"/>
      <c r="G25" s="374"/>
      <c r="H25" s="375">
        <v>595000</v>
      </c>
    </row>
    <row r="26" spans="1:8" x14ac:dyDescent="0.25">
      <c r="A26" s="371">
        <v>44047</v>
      </c>
      <c r="B26" s="371" t="s">
        <v>341</v>
      </c>
      <c r="C26" s="372" t="s">
        <v>151</v>
      </c>
      <c r="D26" s="373" t="s">
        <v>152</v>
      </c>
      <c r="E26" s="374"/>
      <c r="F26" s="375"/>
      <c r="G26" s="374"/>
      <c r="H26" s="375">
        <f>1257000+1709000</f>
        <v>2966000</v>
      </c>
    </row>
    <row r="27" spans="1:8" x14ac:dyDescent="0.25">
      <c r="A27" s="371">
        <v>44047</v>
      </c>
      <c r="B27" s="371" t="s">
        <v>342</v>
      </c>
      <c r="C27" s="372" t="s">
        <v>134</v>
      </c>
      <c r="D27" s="373" t="s">
        <v>153</v>
      </c>
      <c r="E27" s="374"/>
      <c r="F27" s="375"/>
      <c r="G27" s="374"/>
      <c r="H27" s="375">
        <v>83000</v>
      </c>
    </row>
    <row r="28" spans="1:8" x14ac:dyDescent="0.25">
      <c r="A28" s="371">
        <v>44047</v>
      </c>
      <c r="B28" s="371" t="s">
        <v>311</v>
      </c>
      <c r="C28" s="372" t="s">
        <v>133</v>
      </c>
      <c r="D28" s="373" t="s">
        <v>383</v>
      </c>
      <c r="E28" s="374"/>
      <c r="F28" s="375">
        <f>H27+H26+H25+H24+H23</f>
        <v>9452000</v>
      </c>
      <c r="G28" s="374"/>
      <c r="H28" s="375"/>
    </row>
    <row r="29" spans="1:8" x14ac:dyDescent="0.25">
      <c r="A29" s="371">
        <v>44047</v>
      </c>
      <c r="B29" s="371" t="s">
        <v>355</v>
      </c>
      <c r="C29" s="372" t="s">
        <v>141</v>
      </c>
      <c r="D29" s="373" t="s">
        <v>154</v>
      </c>
      <c r="E29" s="374"/>
      <c r="F29" s="375"/>
      <c r="G29" s="374">
        <v>6300000</v>
      </c>
      <c r="H29" s="375"/>
    </row>
    <row r="30" spans="1:8" x14ac:dyDescent="0.25">
      <c r="A30" s="371">
        <v>44047</v>
      </c>
      <c r="B30" s="371" t="s">
        <v>379</v>
      </c>
      <c r="C30" s="372" t="s">
        <v>256</v>
      </c>
      <c r="D30" s="373" t="s">
        <v>257</v>
      </c>
      <c r="E30" s="374"/>
      <c r="F30" s="375"/>
      <c r="G30" s="374"/>
      <c r="H30" s="375">
        <v>40000</v>
      </c>
    </row>
    <row r="31" spans="1:8" x14ac:dyDescent="0.25">
      <c r="A31" s="371">
        <v>44048</v>
      </c>
      <c r="B31" s="371" t="s">
        <v>343</v>
      </c>
      <c r="C31" s="372" t="s">
        <v>133</v>
      </c>
      <c r="D31" s="373" t="s">
        <v>223</v>
      </c>
      <c r="E31" s="374"/>
      <c r="F31" s="375"/>
      <c r="G31" s="374"/>
      <c r="H31" s="375">
        <v>2934500</v>
      </c>
    </row>
    <row r="32" spans="1:8" x14ac:dyDescent="0.25">
      <c r="A32" s="371">
        <v>44048</v>
      </c>
      <c r="B32" s="371" t="s">
        <v>312</v>
      </c>
      <c r="C32" s="372" t="s">
        <v>133</v>
      </c>
      <c r="D32" s="373" t="s">
        <v>385</v>
      </c>
      <c r="E32" s="374"/>
      <c r="F32" s="375">
        <v>5737500</v>
      </c>
      <c r="G32" s="374"/>
      <c r="H32" s="375"/>
    </row>
    <row r="33" spans="1:8" x14ac:dyDescent="0.25">
      <c r="A33" s="371">
        <v>44048</v>
      </c>
      <c r="B33" s="371" t="s">
        <v>344</v>
      </c>
      <c r="C33" s="372" t="s">
        <v>141</v>
      </c>
      <c r="D33" s="373" t="s">
        <v>155</v>
      </c>
      <c r="E33" s="374"/>
      <c r="F33" s="375"/>
      <c r="G33" s="374">
        <v>10800000</v>
      </c>
      <c r="H33" s="375"/>
    </row>
    <row r="34" spans="1:8" x14ac:dyDescent="0.25">
      <c r="A34" s="371">
        <v>44048</v>
      </c>
      <c r="B34" s="371" t="s">
        <v>379</v>
      </c>
      <c r="C34" s="372" t="s">
        <v>256</v>
      </c>
      <c r="D34" s="373" t="s">
        <v>257</v>
      </c>
      <c r="E34" s="374"/>
      <c r="F34" s="375"/>
      <c r="G34" s="374"/>
      <c r="H34" s="375">
        <v>65000</v>
      </c>
    </row>
    <row r="35" spans="1:8" x14ac:dyDescent="0.25">
      <c r="A35" s="371">
        <v>44049</v>
      </c>
      <c r="B35" s="371" t="s">
        <v>313</v>
      </c>
      <c r="C35" s="372" t="s">
        <v>133</v>
      </c>
      <c r="D35" s="373" t="s">
        <v>161</v>
      </c>
      <c r="E35" s="374">
        <v>30000000</v>
      </c>
      <c r="F35" s="375"/>
      <c r="G35" s="374"/>
      <c r="H35" s="375"/>
    </row>
    <row r="36" spans="1:8" x14ac:dyDescent="0.25">
      <c r="A36" s="371">
        <v>44049</v>
      </c>
      <c r="B36" s="371" t="s">
        <v>379</v>
      </c>
      <c r="C36" s="372" t="s">
        <v>256</v>
      </c>
      <c r="D36" s="373" t="s">
        <v>257</v>
      </c>
      <c r="E36" s="374"/>
      <c r="F36" s="375"/>
      <c r="G36" s="374"/>
      <c r="H36" s="375">
        <v>40000</v>
      </c>
    </row>
    <row r="37" spans="1:8" x14ac:dyDescent="0.25">
      <c r="A37" s="371">
        <v>44049</v>
      </c>
      <c r="B37" s="371" t="s">
        <v>379</v>
      </c>
      <c r="C37" s="372" t="s">
        <v>256</v>
      </c>
      <c r="D37" s="373" t="s">
        <v>257</v>
      </c>
      <c r="E37" s="374"/>
      <c r="F37" s="375"/>
      <c r="G37" s="374"/>
      <c r="H37" s="375">
        <v>65000</v>
      </c>
    </row>
    <row r="38" spans="1:8" x14ac:dyDescent="0.25">
      <c r="A38" s="371">
        <v>44050</v>
      </c>
      <c r="B38" s="371" t="s">
        <v>379</v>
      </c>
      <c r="C38" s="372" t="s">
        <v>256</v>
      </c>
      <c r="D38" s="373" t="s">
        <v>257</v>
      </c>
      <c r="E38" s="374"/>
      <c r="F38" s="375"/>
      <c r="G38" s="374"/>
      <c r="H38" s="375">
        <v>40000</v>
      </c>
    </row>
    <row r="39" spans="1:8" x14ac:dyDescent="0.25">
      <c r="A39" s="371">
        <v>44051</v>
      </c>
      <c r="B39" s="371" t="s">
        <v>380</v>
      </c>
      <c r="C39" s="372" t="s">
        <v>162</v>
      </c>
      <c r="D39" s="373" t="s">
        <v>299</v>
      </c>
      <c r="E39" s="374"/>
      <c r="F39" s="375"/>
      <c r="G39" s="374"/>
      <c r="H39" s="375">
        <v>1018000</v>
      </c>
    </row>
    <row r="40" spans="1:8" x14ac:dyDescent="0.25">
      <c r="A40" s="371">
        <v>44051</v>
      </c>
      <c r="B40" s="371" t="s">
        <v>345</v>
      </c>
      <c r="C40" s="372" t="s">
        <v>133</v>
      </c>
      <c r="D40" s="373" t="s">
        <v>223</v>
      </c>
      <c r="E40" s="374"/>
      <c r="F40" s="375"/>
      <c r="G40" s="374"/>
      <c r="H40" s="375">
        <v>6208000</v>
      </c>
    </row>
    <row r="41" spans="1:8" x14ac:dyDescent="0.25">
      <c r="A41" s="371">
        <v>44051</v>
      </c>
      <c r="B41" s="371" t="s">
        <v>346</v>
      </c>
      <c r="C41" s="372" t="s">
        <v>134</v>
      </c>
      <c r="D41" s="373" t="s">
        <v>301</v>
      </c>
      <c r="E41" s="374"/>
      <c r="F41" s="375"/>
      <c r="G41" s="374"/>
      <c r="H41" s="375">
        <v>7200001</v>
      </c>
    </row>
    <row r="42" spans="1:8" x14ac:dyDescent="0.25">
      <c r="A42" s="371">
        <v>44051</v>
      </c>
      <c r="B42" s="371" t="s">
        <v>347</v>
      </c>
      <c r="C42" s="372" t="s">
        <v>134</v>
      </c>
      <c r="D42" s="373" t="s">
        <v>302</v>
      </c>
      <c r="E42" s="374"/>
      <c r="F42" s="375"/>
      <c r="G42" s="374"/>
      <c r="H42" s="375">
        <v>7490000</v>
      </c>
    </row>
    <row r="43" spans="1:8" x14ac:dyDescent="0.25">
      <c r="A43" s="371">
        <v>44053</v>
      </c>
      <c r="B43" s="371" t="s">
        <v>348</v>
      </c>
      <c r="C43" s="372" t="s">
        <v>134</v>
      </c>
      <c r="D43" s="373" t="s">
        <v>156</v>
      </c>
      <c r="E43" s="374"/>
      <c r="F43" s="375"/>
      <c r="G43" s="374">
        <v>3000000</v>
      </c>
      <c r="H43" s="375"/>
    </row>
    <row r="44" spans="1:8" x14ac:dyDescent="0.25">
      <c r="A44" s="371">
        <v>44053</v>
      </c>
      <c r="B44" s="371" t="s">
        <v>314</v>
      </c>
      <c r="C44" s="372" t="s">
        <v>133</v>
      </c>
      <c r="D44" s="373" t="s">
        <v>160</v>
      </c>
      <c r="E44" s="374">
        <v>100000000</v>
      </c>
      <c r="F44" s="375"/>
      <c r="G44" s="374"/>
      <c r="H44" s="375"/>
    </row>
    <row r="45" spans="1:8" x14ac:dyDescent="0.25">
      <c r="A45" s="371">
        <v>44054</v>
      </c>
      <c r="B45" s="371" t="s">
        <v>349</v>
      </c>
      <c r="C45" s="372" t="s">
        <v>141</v>
      </c>
      <c r="D45" s="373" t="s">
        <v>293</v>
      </c>
      <c r="E45" s="374"/>
      <c r="F45" s="375"/>
      <c r="G45" s="374">
        <v>10000000</v>
      </c>
      <c r="H45" s="375"/>
    </row>
    <row r="46" spans="1:8" x14ac:dyDescent="0.25">
      <c r="A46" s="371">
        <v>44054</v>
      </c>
      <c r="B46" s="371" t="s">
        <v>315</v>
      </c>
      <c r="C46" s="372" t="s">
        <v>133</v>
      </c>
      <c r="D46" s="373" t="s">
        <v>161</v>
      </c>
      <c r="E46" s="374">
        <v>20000000</v>
      </c>
      <c r="F46" s="375"/>
      <c r="G46" s="374"/>
      <c r="H46" s="375"/>
    </row>
    <row r="47" spans="1:8" x14ac:dyDescent="0.25">
      <c r="A47" s="371">
        <v>44054</v>
      </c>
      <c r="B47" s="371" t="s">
        <v>350</v>
      </c>
      <c r="C47" s="372" t="s">
        <v>134</v>
      </c>
      <c r="D47" s="373" t="s">
        <v>259</v>
      </c>
      <c r="E47" s="374"/>
      <c r="F47" s="375"/>
      <c r="G47" s="374"/>
      <c r="H47" s="375">
        <v>800000</v>
      </c>
    </row>
    <row r="48" spans="1:8" x14ac:dyDescent="0.25">
      <c r="A48" s="371">
        <v>44055</v>
      </c>
      <c r="B48" s="371" t="s">
        <v>316</v>
      </c>
      <c r="C48" s="372" t="s">
        <v>133</v>
      </c>
      <c r="D48" s="373" t="s">
        <v>384</v>
      </c>
      <c r="E48" s="374"/>
      <c r="F48" s="375">
        <v>554600</v>
      </c>
      <c r="G48" s="374"/>
      <c r="H48" s="375"/>
    </row>
    <row r="49" spans="1:8" x14ac:dyDescent="0.25">
      <c r="A49" s="371">
        <v>44055</v>
      </c>
      <c r="B49" s="371" t="s">
        <v>317</v>
      </c>
      <c r="C49" s="372" t="s">
        <v>133</v>
      </c>
      <c r="D49" s="373" t="s">
        <v>294</v>
      </c>
      <c r="E49" s="374">
        <v>100000000</v>
      </c>
      <c r="F49" s="375"/>
      <c r="G49" s="374"/>
      <c r="H49" s="375"/>
    </row>
    <row r="50" spans="1:8" x14ac:dyDescent="0.25">
      <c r="A50" s="371">
        <v>44055</v>
      </c>
      <c r="B50" s="371" t="s">
        <v>351</v>
      </c>
      <c r="C50" s="372" t="s">
        <v>141</v>
      </c>
      <c r="D50" s="373" t="s">
        <v>157</v>
      </c>
      <c r="E50" s="374"/>
      <c r="F50" s="375"/>
      <c r="G50" s="374">
        <v>5200000</v>
      </c>
      <c r="H50" s="375"/>
    </row>
    <row r="51" spans="1:8" x14ac:dyDescent="0.25">
      <c r="A51" s="371">
        <v>44055</v>
      </c>
      <c r="B51" s="371" t="s">
        <v>352</v>
      </c>
      <c r="C51" s="372" t="s">
        <v>138</v>
      </c>
      <c r="D51" s="373" t="s">
        <v>158</v>
      </c>
      <c r="E51" s="374"/>
      <c r="F51" s="375"/>
      <c r="G51" s="374">
        <v>7000000</v>
      </c>
      <c r="H51" s="375"/>
    </row>
    <row r="52" spans="1:8" x14ac:dyDescent="0.25">
      <c r="A52" s="371">
        <v>44055</v>
      </c>
      <c r="B52" s="371" t="s">
        <v>318</v>
      </c>
      <c r="C52" s="372" t="s">
        <v>133</v>
      </c>
      <c r="D52" s="373" t="s">
        <v>411</v>
      </c>
      <c r="E52" s="374"/>
      <c r="F52" s="375">
        <v>6655200</v>
      </c>
      <c r="G52" s="374"/>
      <c r="H52" s="375"/>
    </row>
    <row r="53" spans="1:8" x14ac:dyDescent="0.25">
      <c r="A53" s="371">
        <v>44055</v>
      </c>
      <c r="B53" s="371" t="s">
        <v>353</v>
      </c>
      <c r="C53" s="372" t="s">
        <v>141</v>
      </c>
      <c r="D53" s="373" t="s">
        <v>412</v>
      </c>
      <c r="E53" s="374"/>
      <c r="F53" s="375"/>
      <c r="G53" s="374">
        <v>4770000</v>
      </c>
      <c r="H53" s="375"/>
    </row>
    <row r="54" spans="1:8" s="388" customFormat="1" x14ac:dyDescent="0.25">
      <c r="A54" s="454">
        <v>44056</v>
      </c>
      <c r="B54" s="454" t="s">
        <v>354</v>
      </c>
      <c r="C54" s="455" t="s">
        <v>133</v>
      </c>
      <c r="D54" s="453" t="s">
        <v>388</v>
      </c>
      <c r="E54" s="456"/>
      <c r="F54" s="324"/>
      <c r="G54" s="456"/>
      <c r="H54" s="324">
        <v>3292200</v>
      </c>
    </row>
    <row r="55" spans="1:8" x14ac:dyDescent="0.25">
      <c r="A55" s="371">
        <v>44056</v>
      </c>
      <c r="B55" s="371" t="s">
        <v>379</v>
      </c>
      <c r="C55" s="372" t="s">
        <v>256</v>
      </c>
      <c r="D55" s="373" t="s">
        <v>295</v>
      </c>
      <c r="E55" s="374"/>
      <c r="F55" s="375"/>
      <c r="G55" s="374"/>
      <c r="H55" s="375">
        <v>25000</v>
      </c>
    </row>
    <row r="56" spans="1:8" x14ac:dyDescent="0.25">
      <c r="A56" s="371">
        <v>44056</v>
      </c>
      <c r="B56" s="371" t="s">
        <v>379</v>
      </c>
      <c r="C56" s="372" t="s">
        <v>256</v>
      </c>
      <c r="D56" s="373" t="s">
        <v>257</v>
      </c>
      <c r="E56" s="374"/>
      <c r="F56" s="375"/>
      <c r="G56" s="374"/>
      <c r="H56" s="375">
        <v>40000</v>
      </c>
    </row>
    <row r="57" spans="1:8" x14ac:dyDescent="0.25">
      <c r="A57" s="371">
        <v>44056</v>
      </c>
      <c r="B57" s="371" t="s">
        <v>379</v>
      </c>
      <c r="C57" s="372" t="s">
        <v>256</v>
      </c>
      <c r="D57" s="373" t="s">
        <v>257</v>
      </c>
      <c r="E57" s="374"/>
      <c r="F57" s="375"/>
      <c r="G57" s="374"/>
      <c r="H57" s="375">
        <v>40000</v>
      </c>
    </row>
    <row r="58" spans="1:8" x14ac:dyDescent="0.25">
      <c r="A58" s="371">
        <v>44056</v>
      </c>
      <c r="B58" s="371" t="s">
        <v>319</v>
      </c>
      <c r="C58" s="372" t="s">
        <v>133</v>
      </c>
      <c r="D58" s="373" t="s">
        <v>410</v>
      </c>
      <c r="E58" s="374"/>
      <c r="F58" s="375">
        <v>6867600</v>
      </c>
      <c r="G58" s="374"/>
      <c r="H58" s="375"/>
    </row>
    <row r="59" spans="1:8" x14ac:dyDescent="0.25">
      <c r="A59" s="371">
        <v>44056</v>
      </c>
      <c r="B59" s="371" t="s">
        <v>320</v>
      </c>
      <c r="C59" s="372" t="s">
        <v>133</v>
      </c>
      <c r="D59" s="373" t="s">
        <v>387</v>
      </c>
      <c r="E59" s="374"/>
      <c r="F59" s="375">
        <v>1354050</v>
      </c>
      <c r="G59" s="374"/>
      <c r="H59" s="375"/>
    </row>
    <row r="60" spans="1:8" x14ac:dyDescent="0.25">
      <c r="A60" s="371">
        <v>44057</v>
      </c>
      <c r="B60" s="371" t="s">
        <v>379</v>
      </c>
      <c r="C60" s="372" t="s">
        <v>256</v>
      </c>
      <c r="D60" s="373" t="s">
        <v>257</v>
      </c>
      <c r="E60" s="374"/>
      <c r="F60" s="375"/>
      <c r="G60" s="374"/>
      <c r="H60" s="375">
        <v>40000</v>
      </c>
    </row>
    <row r="61" spans="1:8" x14ac:dyDescent="0.25">
      <c r="A61" s="371">
        <v>44057</v>
      </c>
      <c r="B61" s="371" t="s">
        <v>356</v>
      </c>
      <c r="C61" s="372" t="s">
        <v>141</v>
      </c>
      <c r="D61" s="373" t="s">
        <v>157</v>
      </c>
      <c r="E61" s="374"/>
      <c r="F61" s="375"/>
      <c r="G61" s="374">
        <v>2080000</v>
      </c>
      <c r="H61" s="375"/>
    </row>
    <row r="62" spans="1:8" x14ac:dyDescent="0.25">
      <c r="A62" s="371">
        <v>44057</v>
      </c>
      <c r="B62" s="371" t="s">
        <v>357</v>
      </c>
      <c r="C62" s="372" t="s">
        <v>133</v>
      </c>
      <c r="D62" s="373" t="s">
        <v>159</v>
      </c>
      <c r="E62" s="374"/>
      <c r="F62" s="375"/>
      <c r="G62" s="374">
        <f>70*1650000</f>
        <v>115500000</v>
      </c>
      <c r="H62" s="375"/>
    </row>
    <row r="63" spans="1:8" x14ac:dyDescent="0.25">
      <c r="A63" s="371">
        <v>44057</v>
      </c>
      <c r="B63" s="371" t="s">
        <v>379</v>
      </c>
      <c r="C63" s="372" t="s">
        <v>256</v>
      </c>
      <c r="D63" s="373" t="s">
        <v>257</v>
      </c>
      <c r="E63" s="374"/>
      <c r="F63" s="375"/>
      <c r="G63" s="374"/>
      <c r="H63" s="375">
        <v>40000</v>
      </c>
    </row>
    <row r="64" spans="1:8" x14ac:dyDescent="0.25">
      <c r="A64" s="371">
        <v>44058</v>
      </c>
      <c r="B64" s="371" t="s">
        <v>379</v>
      </c>
      <c r="C64" s="372" t="s">
        <v>256</v>
      </c>
      <c r="D64" s="373" t="s">
        <v>257</v>
      </c>
      <c r="E64" s="374"/>
      <c r="F64" s="375"/>
      <c r="G64" s="374"/>
      <c r="H64" s="375">
        <v>40000</v>
      </c>
    </row>
    <row r="65" spans="1:8" x14ac:dyDescent="0.25">
      <c r="A65" s="371">
        <v>44058</v>
      </c>
      <c r="B65" s="371" t="s">
        <v>358</v>
      </c>
      <c r="C65" s="372" t="s">
        <v>134</v>
      </c>
      <c r="D65" s="373" t="s">
        <v>135</v>
      </c>
      <c r="E65" s="374"/>
      <c r="F65" s="375"/>
      <c r="G65" s="374">
        <v>3000000</v>
      </c>
      <c r="H65" s="375"/>
    </row>
    <row r="66" spans="1:8" x14ac:dyDescent="0.25">
      <c r="A66" s="371">
        <v>44059</v>
      </c>
      <c r="B66" s="371" t="s">
        <v>379</v>
      </c>
      <c r="C66" s="372" t="s">
        <v>256</v>
      </c>
      <c r="D66" s="373" t="s">
        <v>257</v>
      </c>
      <c r="E66" s="374"/>
      <c r="F66" s="375"/>
      <c r="G66" s="374"/>
      <c r="H66" s="375">
        <v>40000</v>
      </c>
    </row>
    <row r="67" spans="1:8" x14ac:dyDescent="0.25">
      <c r="A67" s="371">
        <v>44060</v>
      </c>
      <c r="B67" s="371" t="s">
        <v>380</v>
      </c>
      <c r="C67" s="372" t="s">
        <v>162</v>
      </c>
      <c r="D67" s="373" t="s">
        <v>164</v>
      </c>
      <c r="E67" s="374"/>
      <c r="F67" s="375"/>
      <c r="G67" s="374">
        <v>1748900</v>
      </c>
      <c r="H67" s="375"/>
    </row>
    <row r="68" spans="1:8" x14ac:dyDescent="0.25">
      <c r="A68" s="371">
        <v>44060</v>
      </c>
      <c r="B68" s="371" t="s">
        <v>321</v>
      </c>
      <c r="C68" s="372" t="s">
        <v>133</v>
      </c>
      <c r="D68" s="373" t="s">
        <v>161</v>
      </c>
      <c r="E68" s="374">
        <v>8000000</v>
      </c>
      <c r="F68" s="375"/>
      <c r="G68" s="374"/>
      <c r="H68" s="375"/>
    </row>
    <row r="69" spans="1:8" x14ac:dyDescent="0.25">
      <c r="A69" s="371">
        <v>44060</v>
      </c>
      <c r="B69" s="371" t="s">
        <v>322</v>
      </c>
      <c r="C69" s="372" t="s">
        <v>133</v>
      </c>
      <c r="D69" s="373" t="s">
        <v>409</v>
      </c>
      <c r="E69" s="374"/>
      <c r="F69" s="375">
        <v>16284000</v>
      </c>
      <c r="G69" s="374"/>
      <c r="H69" s="375"/>
    </row>
    <row r="70" spans="1:8" x14ac:dyDescent="0.25">
      <c r="A70" s="371">
        <v>44060</v>
      </c>
      <c r="B70" s="371" t="s">
        <v>359</v>
      </c>
      <c r="C70" s="372" t="s">
        <v>148</v>
      </c>
      <c r="D70" s="373" t="s">
        <v>305</v>
      </c>
      <c r="E70" s="374"/>
      <c r="F70" s="375"/>
      <c r="G70" s="374"/>
      <c r="H70" s="375">
        <v>250000</v>
      </c>
    </row>
    <row r="71" spans="1:8" x14ac:dyDescent="0.25">
      <c r="A71" s="371">
        <v>44060</v>
      </c>
      <c r="B71" s="371" t="s">
        <v>360</v>
      </c>
      <c r="C71" s="372" t="s">
        <v>138</v>
      </c>
      <c r="D71" s="373" t="s">
        <v>286</v>
      </c>
      <c r="E71" s="374"/>
      <c r="F71" s="375"/>
      <c r="G71" s="374">
        <v>2000000</v>
      </c>
      <c r="H71" s="375"/>
    </row>
    <row r="72" spans="1:8" x14ac:dyDescent="0.25">
      <c r="A72" s="371">
        <v>44060</v>
      </c>
      <c r="B72" s="371" t="s">
        <v>361</v>
      </c>
      <c r="C72" s="372" t="s">
        <v>136</v>
      </c>
      <c r="D72" s="373" t="s">
        <v>137</v>
      </c>
      <c r="E72" s="374"/>
      <c r="F72" s="375"/>
      <c r="G72" s="374">
        <v>3640000</v>
      </c>
      <c r="H72" s="375"/>
    </row>
    <row r="73" spans="1:8" x14ac:dyDescent="0.25">
      <c r="A73" s="371">
        <v>44060</v>
      </c>
      <c r="B73" s="371" t="s">
        <v>362</v>
      </c>
      <c r="C73" s="372" t="s">
        <v>138</v>
      </c>
      <c r="D73" s="373" t="s">
        <v>139</v>
      </c>
      <c r="E73" s="374"/>
      <c r="F73" s="375"/>
      <c r="G73" s="374">
        <v>3000000</v>
      </c>
      <c r="H73" s="375"/>
    </row>
    <row r="74" spans="1:8" x14ac:dyDescent="0.25">
      <c r="A74" s="371">
        <v>44061</v>
      </c>
      <c r="B74" s="371" t="s">
        <v>323</v>
      </c>
      <c r="C74" s="372" t="s">
        <v>133</v>
      </c>
      <c r="D74" s="373" t="s">
        <v>160</v>
      </c>
      <c r="E74" s="374">
        <v>100000000</v>
      </c>
      <c r="F74" s="375"/>
      <c r="G74" s="374"/>
      <c r="H74" s="375"/>
    </row>
    <row r="75" spans="1:8" x14ac:dyDescent="0.25">
      <c r="A75" s="371">
        <v>44061</v>
      </c>
      <c r="B75" s="371" t="s">
        <v>324</v>
      </c>
      <c r="C75" s="372" t="s">
        <v>133</v>
      </c>
      <c r="D75" s="373" t="s">
        <v>408</v>
      </c>
      <c r="E75" s="374"/>
      <c r="F75" s="375">
        <v>3363000</v>
      </c>
      <c r="G75" s="374"/>
      <c r="H75" s="375"/>
    </row>
    <row r="76" spans="1:8" x14ac:dyDescent="0.25">
      <c r="A76" s="371">
        <v>44061</v>
      </c>
      <c r="B76" s="371" t="s">
        <v>363</v>
      </c>
      <c r="C76" s="372" t="s">
        <v>148</v>
      </c>
      <c r="D76" s="373" t="s">
        <v>303</v>
      </c>
      <c r="E76" s="374"/>
      <c r="F76" s="375"/>
      <c r="G76" s="374"/>
      <c r="H76" s="375">
        <v>700000</v>
      </c>
    </row>
    <row r="77" spans="1:8" x14ac:dyDescent="0.25">
      <c r="A77" s="371">
        <v>44061</v>
      </c>
      <c r="B77" s="371" t="s">
        <v>364</v>
      </c>
      <c r="C77" s="372" t="s">
        <v>134</v>
      </c>
      <c r="D77" s="373" t="s">
        <v>140</v>
      </c>
      <c r="E77" s="374"/>
      <c r="F77" s="375"/>
      <c r="G77" s="374">
        <v>1152000</v>
      </c>
      <c r="H77" s="375"/>
    </row>
    <row r="78" spans="1:8" x14ac:dyDescent="0.25">
      <c r="A78" s="371">
        <v>44061</v>
      </c>
      <c r="B78" s="371" t="s">
        <v>325</v>
      </c>
      <c r="C78" s="372" t="s">
        <v>133</v>
      </c>
      <c r="D78" s="373" t="s">
        <v>407</v>
      </c>
      <c r="E78" s="374"/>
      <c r="F78" s="375">
        <v>1430750</v>
      </c>
      <c r="G78" s="374"/>
      <c r="H78" s="375"/>
    </row>
    <row r="79" spans="1:8" x14ac:dyDescent="0.25">
      <c r="A79" s="371">
        <v>44062</v>
      </c>
      <c r="B79" s="371" t="s">
        <v>365</v>
      </c>
      <c r="C79" s="372" t="s">
        <v>134</v>
      </c>
      <c r="D79" s="373" t="s">
        <v>289</v>
      </c>
      <c r="E79" s="374"/>
      <c r="F79" s="375"/>
      <c r="G79" s="374"/>
      <c r="H79" s="375">
        <v>1000000</v>
      </c>
    </row>
    <row r="80" spans="1:8" x14ac:dyDescent="0.25">
      <c r="A80" s="371">
        <v>44062</v>
      </c>
      <c r="B80" s="371" t="s">
        <v>366</v>
      </c>
      <c r="C80" s="372" t="s">
        <v>133</v>
      </c>
      <c r="D80" s="373" t="s">
        <v>290</v>
      </c>
      <c r="E80" s="374"/>
      <c r="F80" s="375"/>
      <c r="G80" s="374"/>
      <c r="H80" s="375">
        <v>3880000</v>
      </c>
    </row>
    <row r="81" spans="1:8" x14ac:dyDescent="0.25">
      <c r="A81" s="371">
        <v>44062</v>
      </c>
      <c r="B81" s="371" t="s">
        <v>367</v>
      </c>
      <c r="C81" s="372" t="s">
        <v>133</v>
      </c>
      <c r="D81" s="373" t="s">
        <v>291</v>
      </c>
      <c r="E81" s="374"/>
      <c r="F81" s="375"/>
      <c r="G81" s="374"/>
      <c r="H81" s="375">
        <f>30240000-H80</f>
        <v>26360000</v>
      </c>
    </row>
    <row r="82" spans="1:8" x14ac:dyDescent="0.25">
      <c r="A82" s="371">
        <v>44062</v>
      </c>
      <c r="B82" s="371" t="s">
        <v>368</v>
      </c>
      <c r="C82" s="372" t="s">
        <v>141</v>
      </c>
      <c r="D82" s="373" t="s">
        <v>142</v>
      </c>
      <c r="E82" s="374"/>
      <c r="F82" s="375"/>
      <c r="G82" s="374">
        <v>10000000</v>
      </c>
      <c r="H82" s="375"/>
    </row>
    <row r="83" spans="1:8" x14ac:dyDescent="0.25">
      <c r="A83" s="371">
        <v>44062</v>
      </c>
      <c r="B83" s="371" t="s">
        <v>369</v>
      </c>
      <c r="C83" s="372" t="s">
        <v>134</v>
      </c>
      <c r="D83" s="457" t="s">
        <v>143</v>
      </c>
      <c r="E83" s="374"/>
      <c r="F83" s="375"/>
      <c r="G83" s="374">
        <v>9500000</v>
      </c>
      <c r="H83" s="375"/>
    </row>
    <row r="84" spans="1:8" x14ac:dyDescent="0.25">
      <c r="A84" s="371">
        <v>44062</v>
      </c>
      <c r="B84" s="371" t="s">
        <v>370</v>
      </c>
      <c r="C84" s="372" t="s">
        <v>148</v>
      </c>
      <c r="D84" s="457" t="s">
        <v>255</v>
      </c>
      <c r="E84" s="374"/>
      <c r="F84" s="375"/>
      <c r="G84" s="374"/>
      <c r="H84" s="375">
        <v>980000</v>
      </c>
    </row>
    <row r="85" spans="1:8" x14ac:dyDescent="0.25">
      <c r="A85" s="371">
        <v>44063</v>
      </c>
      <c r="B85" s="371" t="s">
        <v>326</v>
      </c>
      <c r="C85" s="372" t="s">
        <v>133</v>
      </c>
      <c r="D85" s="457" t="s">
        <v>403</v>
      </c>
      <c r="E85" s="374"/>
      <c r="F85" s="375">
        <v>6584400</v>
      </c>
      <c r="G85" s="374"/>
      <c r="H85" s="375"/>
    </row>
    <row r="86" spans="1:8" x14ac:dyDescent="0.25">
      <c r="A86" s="371">
        <v>44063</v>
      </c>
      <c r="B86" s="371" t="s">
        <v>371</v>
      </c>
      <c r="C86" s="372" t="s">
        <v>148</v>
      </c>
      <c r="D86" s="457" t="s">
        <v>304</v>
      </c>
      <c r="E86" s="374"/>
      <c r="F86" s="375"/>
      <c r="G86" s="374"/>
      <c r="H86" s="375">
        <v>100000</v>
      </c>
    </row>
    <row r="87" spans="1:8" ht="15.75" customHeight="1" x14ac:dyDescent="0.25">
      <c r="A87" s="371">
        <v>44064</v>
      </c>
      <c r="B87" s="371" t="s">
        <v>380</v>
      </c>
      <c r="C87" s="372" t="s">
        <v>162</v>
      </c>
      <c r="D87" s="373" t="s">
        <v>163</v>
      </c>
      <c r="E87" s="374"/>
      <c r="F87" s="375"/>
      <c r="G87" s="374">
        <v>849900</v>
      </c>
      <c r="H87" s="376"/>
    </row>
    <row r="88" spans="1:8" ht="15.75" customHeight="1" x14ac:dyDescent="0.25">
      <c r="A88" s="371">
        <v>44064</v>
      </c>
      <c r="B88" s="371" t="s">
        <v>379</v>
      </c>
      <c r="C88" s="372" t="s">
        <v>256</v>
      </c>
      <c r="D88" s="373" t="s">
        <v>258</v>
      </c>
      <c r="E88" s="374"/>
      <c r="F88" s="375"/>
      <c r="G88" s="374"/>
      <c r="H88" s="376">
        <v>849900</v>
      </c>
    </row>
    <row r="89" spans="1:8" ht="15.75" customHeight="1" x14ac:dyDescent="0.25">
      <c r="A89" s="371">
        <v>44064</v>
      </c>
      <c r="B89" s="371" t="s">
        <v>327</v>
      </c>
      <c r="C89" s="372" t="s">
        <v>133</v>
      </c>
      <c r="D89" s="373" t="s">
        <v>294</v>
      </c>
      <c r="E89" s="374">
        <v>80000000</v>
      </c>
      <c r="F89" s="375"/>
      <c r="G89" s="374"/>
      <c r="H89" s="376"/>
    </row>
    <row r="90" spans="1:8" x14ac:dyDescent="0.25">
      <c r="A90" s="371">
        <v>44064</v>
      </c>
      <c r="B90" s="371" t="s">
        <v>372</v>
      </c>
      <c r="C90" s="372" t="s">
        <v>133</v>
      </c>
      <c r="D90" s="373" t="s">
        <v>165</v>
      </c>
      <c r="E90" s="374"/>
      <c r="F90" s="375"/>
      <c r="G90" s="374">
        <f>105*1650000</f>
        <v>173250000</v>
      </c>
      <c r="H90" s="376"/>
    </row>
    <row r="91" spans="1:8" x14ac:dyDescent="0.25">
      <c r="A91" s="371">
        <v>44064</v>
      </c>
      <c r="B91" s="371" t="s">
        <v>379</v>
      </c>
      <c r="C91" s="372" t="s">
        <v>256</v>
      </c>
      <c r="D91" s="373" t="s">
        <v>257</v>
      </c>
      <c r="E91" s="374"/>
      <c r="F91" s="375"/>
      <c r="G91" s="374"/>
      <c r="H91" s="376">
        <v>40000</v>
      </c>
    </row>
    <row r="92" spans="1:8" x14ac:dyDescent="0.25">
      <c r="A92" s="371">
        <v>44065</v>
      </c>
      <c r="B92" s="371" t="s">
        <v>379</v>
      </c>
      <c r="C92" s="372" t="s">
        <v>256</v>
      </c>
      <c r="D92" s="373" t="s">
        <v>258</v>
      </c>
      <c r="E92" s="374"/>
      <c r="F92" s="375"/>
      <c r="G92" s="374"/>
      <c r="H92" s="376">
        <v>1014560</v>
      </c>
    </row>
    <row r="93" spans="1:8" x14ac:dyDescent="0.25">
      <c r="A93" s="371">
        <v>44065</v>
      </c>
      <c r="B93" s="371" t="s">
        <v>379</v>
      </c>
      <c r="C93" s="372" t="s">
        <v>256</v>
      </c>
      <c r="D93" s="373" t="s">
        <v>257</v>
      </c>
      <c r="E93" s="374"/>
      <c r="F93" s="375"/>
      <c r="G93" s="374"/>
      <c r="H93" s="376">
        <v>40000</v>
      </c>
    </row>
    <row r="94" spans="1:8" x14ac:dyDescent="0.25">
      <c r="A94" s="371">
        <v>44065</v>
      </c>
      <c r="B94" s="371" t="s">
        <v>373</v>
      </c>
      <c r="C94" s="372" t="s">
        <v>141</v>
      </c>
      <c r="D94" s="373" t="s">
        <v>254</v>
      </c>
      <c r="E94" s="374"/>
      <c r="F94" s="375"/>
      <c r="G94" s="374">
        <v>16000000</v>
      </c>
      <c r="H94" s="376"/>
    </row>
    <row r="95" spans="1:8" x14ac:dyDescent="0.25">
      <c r="A95" s="371">
        <v>44066</v>
      </c>
      <c r="B95" s="371" t="s">
        <v>379</v>
      </c>
      <c r="C95" s="372" t="s">
        <v>256</v>
      </c>
      <c r="D95" s="373" t="s">
        <v>257</v>
      </c>
      <c r="E95" s="374"/>
      <c r="F95" s="375"/>
      <c r="G95" s="374"/>
      <c r="H95" s="376">
        <v>40000</v>
      </c>
    </row>
    <row r="96" spans="1:8" x14ac:dyDescent="0.25">
      <c r="A96" s="371">
        <v>44066</v>
      </c>
      <c r="B96" s="371" t="s">
        <v>379</v>
      </c>
      <c r="C96" s="372" t="s">
        <v>256</v>
      </c>
      <c r="D96" s="373" t="s">
        <v>257</v>
      </c>
      <c r="E96" s="374"/>
      <c r="F96" s="375"/>
      <c r="G96" s="374"/>
      <c r="H96" s="376">
        <v>200000</v>
      </c>
    </row>
    <row r="97" spans="1:8" x14ac:dyDescent="0.25">
      <c r="A97" s="371">
        <v>44067</v>
      </c>
      <c r="B97" s="371" t="s">
        <v>379</v>
      </c>
      <c r="C97" s="372" t="s">
        <v>256</v>
      </c>
      <c r="D97" s="373" t="s">
        <v>258</v>
      </c>
      <c r="E97" s="374"/>
      <c r="F97" s="375"/>
      <c r="G97" s="374"/>
      <c r="H97" s="376">
        <v>500000</v>
      </c>
    </row>
    <row r="98" spans="1:8" x14ac:dyDescent="0.25">
      <c r="A98" s="371">
        <v>44068</v>
      </c>
      <c r="B98" s="371" t="s">
        <v>328</v>
      </c>
      <c r="C98" s="372" t="s">
        <v>133</v>
      </c>
      <c r="D98" s="373" t="s">
        <v>161</v>
      </c>
      <c r="E98" s="374">
        <v>10000000</v>
      </c>
      <c r="F98" s="375"/>
      <c r="G98" s="374"/>
      <c r="H98" s="376"/>
    </row>
    <row r="99" spans="1:8" x14ac:dyDescent="0.25">
      <c r="A99" s="371">
        <v>44069</v>
      </c>
      <c r="B99" s="371" t="s">
        <v>379</v>
      </c>
      <c r="C99" s="372" t="s">
        <v>256</v>
      </c>
      <c r="D99" s="373" t="s">
        <v>258</v>
      </c>
      <c r="E99" s="374"/>
      <c r="F99" s="375"/>
      <c r="G99" s="374"/>
      <c r="H99" s="376">
        <v>1008000</v>
      </c>
    </row>
    <row r="100" spans="1:8" x14ac:dyDescent="0.25">
      <c r="A100" s="371">
        <v>44070</v>
      </c>
      <c r="B100" s="371" t="s">
        <v>374</v>
      </c>
      <c r="C100" s="372" t="s">
        <v>133</v>
      </c>
      <c r="D100" s="458" t="s">
        <v>253</v>
      </c>
      <c r="E100" s="374"/>
      <c r="F100" s="375"/>
      <c r="G100" s="374"/>
      <c r="H100" s="376">
        <f>50*1650000</f>
        <v>82500000</v>
      </c>
    </row>
    <row r="101" spans="1:8" x14ac:dyDescent="0.25">
      <c r="A101" s="371">
        <v>44070</v>
      </c>
      <c r="B101" s="371" t="s">
        <v>375</v>
      </c>
      <c r="C101" s="372" t="s">
        <v>148</v>
      </c>
      <c r="D101" s="458" t="s">
        <v>296</v>
      </c>
      <c r="E101" s="374"/>
      <c r="F101" s="375"/>
      <c r="G101" s="374"/>
      <c r="H101" s="376">
        <v>1000000</v>
      </c>
    </row>
    <row r="102" spans="1:8" ht="15" customHeight="1" x14ac:dyDescent="0.25">
      <c r="A102" s="371">
        <v>44070</v>
      </c>
      <c r="B102" s="371" t="s">
        <v>330</v>
      </c>
      <c r="C102" s="372" t="s">
        <v>133</v>
      </c>
      <c r="D102" s="458" t="s">
        <v>405</v>
      </c>
      <c r="E102" s="374"/>
      <c r="F102" s="375">
        <v>3327600</v>
      </c>
      <c r="G102" s="374"/>
      <c r="H102" s="376"/>
    </row>
    <row r="103" spans="1:8" x14ac:dyDescent="0.25">
      <c r="A103" s="371">
        <v>44071</v>
      </c>
      <c r="B103" s="371" t="s">
        <v>376</v>
      </c>
      <c r="C103" s="372" t="s">
        <v>138</v>
      </c>
      <c r="D103" s="457" t="s">
        <v>252</v>
      </c>
      <c r="E103" s="374"/>
      <c r="F103" s="375"/>
      <c r="G103" s="374"/>
      <c r="H103" s="376">
        <v>5000000</v>
      </c>
    </row>
    <row r="104" spans="1:8" x14ac:dyDescent="0.25">
      <c r="A104" s="371">
        <v>44071</v>
      </c>
      <c r="B104" s="371" t="s">
        <v>379</v>
      </c>
      <c r="C104" s="372" t="s">
        <v>256</v>
      </c>
      <c r="D104" s="373" t="s">
        <v>257</v>
      </c>
      <c r="E104" s="374"/>
      <c r="F104" s="375"/>
      <c r="G104" s="374"/>
      <c r="H104" s="376">
        <v>40000</v>
      </c>
    </row>
    <row r="105" spans="1:8" x14ac:dyDescent="0.25">
      <c r="A105" s="371">
        <v>44071</v>
      </c>
      <c r="B105" s="371" t="s">
        <v>329</v>
      </c>
      <c r="C105" s="372" t="s">
        <v>133</v>
      </c>
      <c r="D105" s="373" t="s">
        <v>406</v>
      </c>
      <c r="E105" s="374"/>
      <c r="F105" s="375">
        <v>225000</v>
      </c>
      <c r="G105" s="374"/>
      <c r="H105" s="376"/>
    </row>
    <row r="106" spans="1:8" x14ac:dyDescent="0.25">
      <c r="A106" s="371">
        <v>44073</v>
      </c>
      <c r="B106" s="371" t="s">
        <v>380</v>
      </c>
      <c r="C106" s="372" t="s">
        <v>162</v>
      </c>
      <c r="D106" s="373" t="s">
        <v>297</v>
      </c>
      <c r="E106" s="374"/>
      <c r="F106" s="375"/>
      <c r="G106" s="374"/>
      <c r="H106" s="376">
        <v>1736000</v>
      </c>
    </row>
    <row r="107" spans="1:8" x14ac:dyDescent="0.25">
      <c r="A107" s="371">
        <v>44073</v>
      </c>
      <c r="B107" s="371" t="s">
        <v>379</v>
      </c>
      <c r="C107" s="372" t="s">
        <v>256</v>
      </c>
      <c r="D107" s="373" t="s">
        <v>257</v>
      </c>
      <c r="E107" s="374"/>
      <c r="F107" s="375"/>
      <c r="G107" s="374"/>
      <c r="H107" s="376">
        <v>40000</v>
      </c>
    </row>
    <row r="108" spans="1:8" x14ac:dyDescent="0.25">
      <c r="A108" s="371">
        <v>44073</v>
      </c>
      <c r="B108" s="371" t="s">
        <v>379</v>
      </c>
      <c r="C108" s="372" t="s">
        <v>256</v>
      </c>
      <c r="D108" s="373" t="s">
        <v>257</v>
      </c>
      <c r="E108" s="374"/>
      <c r="F108" s="375"/>
      <c r="G108" s="374"/>
      <c r="H108" s="376">
        <v>40000</v>
      </c>
    </row>
    <row r="109" spans="1:8" x14ac:dyDescent="0.25">
      <c r="A109" s="371">
        <v>44074</v>
      </c>
      <c r="B109" s="371" t="s">
        <v>379</v>
      </c>
      <c r="C109" s="372" t="s">
        <v>256</v>
      </c>
      <c r="D109" s="373" t="s">
        <v>257</v>
      </c>
      <c r="E109" s="374"/>
      <c r="F109" s="375"/>
      <c r="G109" s="374"/>
      <c r="H109" s="376">
        <f>15000*6</f>
        <v>90000</v>
      </c>
    </row>
    <row r="110" spans="1:8" x14ac:dyDescent="0.25">
      <c r="A110" s="371">
        <v>44074</v>
      </c>
      <c r="B110" s="371" t="s">
        <v>378</v>
      </c>
      <c r="C110" s="372" t="s">
        <v>141</v>
      </c>
      <c r="D110" s="373" t="s">
        <v>287</v>
      </c>
      <c r="E110" s="374"/>
      <c r="F110" s="375"/>
      <c r="G110" s="374">
        <v>9800000</v>
      </c>
      <c r="H110" s="376"/>
    </row>
    <row r="111" spans="1:8" x14ac:dyDescent="0.25">
      <c r="A111" s="371">
        <v>44074</v>
      </c>
      <c r="B111" s="371" t="s">
        <v>377</v>
      </c>
      <c r="C111" s="372" t="s">
        <v>141</v>
      </c>
      <c r="D111" s="373" t="s">
        <v>288</v>
      </c>
      <c r="E111" s="374"/>
      <c r="F111" s="375"/>
      <c r="G111" s="374"/>
      <c r="H111" s="376">
        <v>980000</v>
      </c>
    </row>
    <row r="112" spans="1:8" s="378" customFormat="1" ht="14.25" x14ac:dyDescent="0.2">
      <c r="A112" s="484" t="s">
        <v>10</v>
      </c>
      <c r="B112" s="485"/>
      <c r="C112" s="485"/>
      <c r="D112" s="486"/>
      <c r="E112" s="377">
        <f>SUM(E8:E111)</f>
        <v>499097400</v>
      </c>
      <c r="F112" s="377">
        <f t="shared" ref="F112:H112" si="0">SUM(F8:F111)</f>
        <v>67529200</v>
      </c>
      <c r="G112" s="377">
        <f t="shared" si="0"/>
        <v>435619000</v>
      </c>
      <c r="H112" s="377">
        <f t="shared" si="0"/>
        <v>203876761</v>
      </c>
    </row>
    <row r="113" spans="1:8" s="378" customFormat="1" ht="14.25" x14ac:dyDescent="0.2">
      <c r="A113" s="379"/>
      <c r="B113" s="379"/>
      <c r="C113" s="380"/>
      <c r="D113" s="380"/>
      <c r="E113" s="381"/>
      <c r="F113" s="381"/>
      <c r="G113" s="381"/>
      <c r="H113" s="381"/>
    </row>
    <row r="114" spans="1:8" s="378" customFormat="1" ht="18.75" x14ac:dyDescent="0.3">
      <c r="A114" s="496" t="s">
        <v>81</v>
      </c>
      <c r="B114" s="496"/>
      <c r="C114" s="496"/>
      <c r="D114" s="380"/>
      <c r="E114" s="381"/>
      <c r="F114" s="381"/>
      <c r="G114" s="381"/>
      <c r="H114" s="381"/>
    </row>
    <row r="115" spans="1:8" s="378" customFormat="1" ht="18.75" x14ac:dyDescent="0.3">
      <c r="A115" s="451"/>
      <c r="B115" s="451"/>
      <c r="C115" s="451"/>
      <c r="D115" s="380"/>
      <c r="E115" s="381"/>
      <c r="F115" s="381"/>
      <c r="G115" s="381"/>
      <c r="H115" s="381"/>
    </row>
    <row r="116" spans="1:8" s="378" customFormat="1" ht="18.75" x14ac:dyDescent="0.3">
      <c r="A116" s="451"/>
      <c r="B116" s="494" t="s">
        <v>112</v>
      </c>
      <c r="C116" s="494"/>
      <c r="D116" s="494"/>
      <c r="E116" s="381"/>
      <c r="F116" s="381"/>
      <c r="G116" s="381"/>
      <c r="H116" s="381"/>
    </row>
    <row r="117" spans="1:8" s="367" customFormat="1" x14ac:dyDescent="0.25">
      <c r="A117" s="488" t="s">
        <v>4</v>
      </c>
      <c r="B117" s="490" t="s">
        <v>306</v>
      </c>
      <c r="C117" s="488" t="s">
        <v>5</v>
      </c>
      <c r="D117" s="492" t="s">
        <v>6</v>
      </c>
      <c r="E117" s="495" t="s">
        <v>7</v>
      </c>
      <c r="F117" s="495"/>
      <c r="G117" s="495" t="s">
        <v>8</v>
      </c>
      <c r="H117" s="495"/>
    </row>
    <row r="118" spans="1:8" s="367" customFormat="1" ht="14.45" customHeight="1" x14ac:dyDescent="0.25">
      <c r="A118" s="489"/>
      <c r="B118" s="491"/>
      <c r="C118" s="489"/>
      <c r="D118" s="493"/>
      <c r="E118" s="370" t="s">
        <v>80</v>
      </c>
      <c r="F118" s="370" t="s">
        <v>56</v>
      </c>
      <c r="G118" s="370" t="s">
        <v>80</v>
      </c>
      <c r="H118" s="370" t="s">
        <v>56</v>
      </c>
    </row>
    <row r="119" spans="1:8" s="378" customFormat="1" x14ac:dyDescent="0.25">
      <c r="A119" s="371">
        <v>44045</v>
      </c>
      <c r="B119" s="371" t="s">
        <v>335</v>
      </c>
      <c r="C119" s="372" t="s">
        <v>141</v>
      </c>
      <c r="D119" s="373" t="s">
        <v>144</v>
      </c>
      <c r="E119" s="374"/>
      <c r="F119" s="375"/>
      <c r="G119" s="374">
        <v>10000000</v>
      </c>
      <c r="H119" s="375"/>
    </row>
    <row r="120" spans="1:8" s="378" customFormat="1" x14ac:dyDescent="0.25">
      <c r="A120" s="371">
        <v>44047</v>
      </c>
      <c r="B120" s="371" t="s">
        <v>355</v>
      </c>
      <c r="C120" s="372" t="s">
        <v>141</v>
      </c>
      <c r="D120" s="373" t="s">
        <v>154</v>
      </c>
      <c r="E120" s="374"/>
      <c r="F120" s="375"/>
      <c r="G120" s="374">
        <v>6300000</v>
      </c>
      <c r="H120" s="375"/>
    </row>
    <row r="121" spans="1:8" s="378" customFormat="1" x14ac:dyDescent="0.25">
      <c r="A121" s="371">
        <v>44048</v>
      </c>
      <c r="B121" s="371" t="s">
        <v>344</v>
      </c>
      <c r="C121" s="372" t="s">
        <v>141</v>
      </c>
      <c r="D121" s="373" t="s">
        <v>155</v>
      </c>
      <c r="E121" s="374"/>
      <c r="F121" s="375"/>
      <c r="G121" s="374">
        <v>10800000</v>
      </c>
      <c r="H121" s="375"/>
    </row>
    <row r="122" spans="1:8" s="378" customFormat="1" x14ac:dyDescent="0.25">
      <c r="A122" s="371">
        <v>44054</v>
      </c>
      <c r="B122" s="371" t="s">
        <v>349</v>
      </c>
      <c r="C122" s="372" t="s">
        <v>141</v>
      </c>
      <c r="D122" s="373" t="s">
        <v>293</v>
      </c>
      <c r="E122" s="374"/>
      <c r="F122" s="375"/>
      <c r="G122" s="374">
        <v>10000000</v>
      </c>
      <c r="H122" s="375"/>
    </row>
    <row r="123" spans="1:8" s="378" customFormat="1" x14ac:dyDescent="0.25">
      <c r="A123" s="371">
        <v>44055</v>
      </c>
      <c r="B123" s="371" t="s">
        <v>351</v>
      </c>
      <c r="C123" s="372" t="s">
        <v>141</v>
      </c>
      <c r="D123" s="373" t="s">
        <v>157</v>
      </c>
      <c r="E123" s="374"/>
      <c r="F123" s="375"/>
      <c r="G123" s="374">
        <v>5200000</v>
      </c>
      <c r="H123" s="375"/>
    </row>
    <row r="124" spans="1:8" s="378" customFormat="1" x14ac:dyDescent="0.25">
      <c r="A124" s="371">
        <v>44055</v>
      </c>
      <c r="B124" s="371" t="s">
        <v>353</v>
      </c>
      <c r="C124" s="372" t="s">
        <v>141</v>
      </c>
      <c r="D124" s="373" t="s">
        <v>412</v>
      </c>
      <c r="E124" s="374"/>
      <c r="F124" s="375"/>
      <c r="G124" s="374">
        <v>4770000</v>
      </c>
      <c r="H124" s="375"/>
    </row>
    <row r="125" spans="1:8" s="378" customFormat="1" x14ac:dyDescent="0.25">
      <c r="A125" s="371">
        <v>44057</v>
      </c>
      <c r="B125" s="371" t="s">
        <v>356</v>
      </c>
      <c r="C125" s="372" t="s">
        <v>141</v>
      </c>
      <c r="D125" s="373" t="s">
        <v>157</v>
      </c>
      <c r="E125" s="374"/>
      <c r="F125" s="375"/>
      <c r="G125" s="374">
        <v>2080000</v>
      </c>
      <c r="H125" s="375"/>
    </row>
    <row r="126" spans="1:8" s="378" customFormat="1" x14ac:dyDescent="0.25">
      <c r="A126" s="371">
        <v>44062</v>
      </c>
      <c r="B126" s="371" t="s">
        <v>368</v>
      </c>
      <c r="C126" s="372" t="s">
        <v>141</v>
      </c>
      <c r="D126" s="373" t="s">
        <v>142</v>
      </c>
      <c r="E126" s="374"/>
      <c r="F126" s="375"/>
      <c r="G126" s="374">
        <v>10000000</v>
      </c>
      <c r="H126" s="375"/>
    </row>
    <row r="127" spans="1:8" x14ac:dyDescent="0.25">
      <c r="A127" s="371">
        <v>44065</v>
      </c>
      <c r="B127" s="371" t="s">
        <v>373</v>
      </c>
      <c r="C127" s="372" t="s">
        <v>141</v>
      </c>
      <c r="D127" s="373" t="s">
        <v>254</v>
      </c>
      <c r="E127" s="374"/>
      <c r="F127" s="375"/>
      <c r="G127" s="374">
        <v>16000000</v>
      </c>
      <c r="H127" s="376"/>
    </row>
    <row r="128" spans="1:8" s="378" customFormat="1" x14ac:dyDescent="0.25">
      <c r="A128" s="371">
        <v>44074</v>
      </c>
      <c r="B128" s="371" t="s">
        <v>378</v>
      </c>
      <c r="C128" s="372" t="s">
        <v>141</v>
      </c>
      <c r="D128" s="373" t="s">
        <v>287</v>
      </c>
      <c r="E128" s="374"/>
      <c r="F128" s="375"/>
      <c r="G128" s="374">
        <v>9800000</v>
      </c>
      <c r="H128" s="376"/>
    </row>
    <row r="129" spans="1:8" s="378" customFormat="1" x14ac:dyDescent="0.25">
      <c r="A129" s="459">
        <v>44074</v>
      </c>
      <c r="B129" s="459" t="s">
        <v>377</v>
      </c>
      <c r="C129" s="460" t="s">
        <v>141</v>
      </c>
      <c r="D129" s="461" t="s">
        <v>288</v>
      </c>
      <c r="E129" s="462"/>
      <c r="F129" s="463"/>
      <c r="G129" s="462"/>
      <c r="H129" s="464">
        <v>980000</v>
      </c>
    </row>
    <row r="130" spans="1:8" s="378" customFormat="1" ht="14.25" x14ac:dyDescent="0.2">
      <c r="A130" s="484" t="s">
        <v>10</v>
      </c>
      <c r="B130" s="485"/>
      <c r="C130" s="485"/>
      <c r="D130" s="486"/>
      <c r="E130" s="377"/>
      <c r="F130" s="377"/>
      <c r="G130" s="377">
        <f>SUBTOTAL(9,G119:G129)</f>
        <v>84950000</v>
      </c>
      <c r="H130" s="377">
        <f>SUBTOTAL(9,H119:H129)</f>
        <v>980000</v>
      </c>
    </row>
    <row r="131" spans="1:8" s="378" customFormat="1" ht="18.75" x14ac:dyDescent="0.3">
      <c r="A131" s="451"/>
      <c r="B131" s="451"/>
      <c r="C131" s="451"/>
      <c r="D131" s="380"/>
      <c r="E131" s="381"/>
      <c r="F131" s="381"/>
      <c r="G131" s="381"/>
      <c r="H131" s="381"/>
    </row>
    <row r="132" spans="1:8" s="378" customFormat="1" ht="18.75" x14ac:dyDescent="0.3">
      <c r="A132" s="451"/>
      <c r="B132" s="487" t="s">
        <v>9</v>
      </c>
      <c r="C132" s="487"/>
      <c r="D132" s="487"/>
      <c r="E132" s="381"/>
      <c r="F132" s="381"/>
      <c r="G132" s="381"/>
      <c r="H132" s="381"/>
    </row>
    <row r="133" spans="1:8" s="367" customFormat="1" x14ac:dyDescent="0.25">
      <c r="A133" s="488" t="s">
        <v>4</v>
      </c>
      <c r="B133" s="490" t="s">
        <v>306</v>
      </c>
      <c r="C133" s="488" t="s">
        <v>5</v>
      </c>
      <c r="D133" s="492" t="s">
        <v>6</v>
      </c>
      <c r="E133" s="495" t="s">
        <v>7</v>
      </c>
      <c r="F133" s="495"/>
      <c r="G133" s="495" t="s">
        <v>8</v>
      </c>
      <c r="H133" s="495"/>
    </row>
    <row r="134" spans="1:8" s="367" customFormat="1" ht="14.45" customHeight="1" x14ac:dyDescent="0.25">
      <c r="A134" s="489"/>
      <c r="B134" s="491"/>
      <c r="C134" s="489"/>
      <c r="D134" s="493"/>
      <c r="E134" s="370" t="s">
        <v>80</v>
      </c>
      <c r="F134" s="370" t="s">
        <v>56</v>
      </c>
      <c r="G134" s="370" t="s">
        <v>80</v>
      </c>
      <c r="H134" s="370" t="s">
        <v>56</v>
      </c>
    </row>
    <row r="135" spans="1:8" s="378" customFormat="1" x14ac:dyDescent="0.25">
      <c r="A135" s="371">
        <v>44047</v>
      </c>
      <c r="B135" s="371" t="s">
        <v>379</v>
      </c>
      <c r="C135" s="372" t="s">
        <v>256</v>
      </c>
      <c r="D135" s="373" t="s">
        <v>257</v>
      </c>
      <c r="E135" s="374"/>
      <c r="F135" s="375"/>
      <c r="G135" s="374"/>
      <c r="H135" s="375">
        <v>40000</v>
      </c>
    </row>
    <row r="136" spans="1:8" s="378" customFormat="1" x14ac:dyDescent="0.25">
      <c r="A136" s="371">
        <v>44048</v>
      </c>
      <c r="B136" s="371" t="s">
        <v>379</v>
      </c>
      <c r="C136" s="372" t="s">
        <v>256</v>
      </c>
      <c r="D136" s="373" t="s">
        <v>257</v>
      </c>
      <c r="E136" s="374"/>
      <c r="F136" s="375"/>
      <c r="G136" s="374"/>
      <c r="H136" s="375">
        <v>65000</v>
      </c>
    </row>
    <row r="137" spans="1:8" s="378" customFormat="1" x14ac:dyDescent="0.25">
      <c r="A137" s="371">
        <v>44049</v>
      </c>
      <c r="B137" s="371" t="s">
        <v>379</v>
      </c>
      <c r="C137" s="372" t="s">
        <v>256</v>
      </c>
      <c r="D137" s="373" t="s">
        <v>257</v>
      </c>
      <c r="E137" s="374"/>
      <c r="F137" s="375"/>
      <c r="G137" s="374"/>
      <c r="H137" s="375">
        <v>40000</v>
      </c>
    </row>
    <row r="138" spans="1:8" s="378" customFormat="1" x14ac:dyDescent="0.25">
      <c r="A138" s="371">
        <v>44049</v>
      </c>
      <c r="B138" s="371" t="s">
        <v>379</v>
      </c>
      <c r="C138" s="372" t="s">
        <v>256</v>
      </c>
      <c r="D138" s="373" t="s">
        <v>257</v>
      </c>
      <c r="E138" s="374"/>
      <c r="F138" s="375"/>
      <c r="G138" s="374"/>
      <c r="H138" s="375">
        <v>65000</v>
      </c>
    </row>
    <row r="139" spans="1:8" s="378" customFormat="1" x14ac:dyDescent="0.25">
      <c r="A139" s="371">
        <v>44050</v>
      </c>
      <c r="B139" s="371" t="s">
        <v>379</v>
      </c>
      <c r="C139" s="372" t="s">
        <v>256</v>
      </c>
      <c r="D139" s="373" t="s">
        <v>257</v>
      </c>
      <c r="E139" s="374"/>
      <c r="F139" s="375"/>
      <c r="G139" s="374"/>
      <c r="H139" s="375">
        <v>40000</v>
      </c>
    </row>
    <row r="140" spans="1:8" s="378" customFormat="1" x14ac:dyDescent="0.25">
      <c r="A140" s="371">
        <v>44056</v>
      </c>
      <c r="B140" s="371" t="s">
        <v>379</v>
      </c>
      <c r="C140" s="372" t="s">
        <v>256</v>
      </c>
      <c r="D140" s="373" t="s">
        <v>295</v>
      </c>
      <c r="E140" s="374"/>
      <c r="F140" s="375"/>
      <c r="G140" s="374"/>
      <c r="H140" s="375">
        <v>25000</v>
      </c>
    </row>
    <row r="141" spans="1:8" s="378" customFormat="1" x14ac:dyDescent="0.25">
      <c r="A141" s="371">
        <v>44056</v>
      </c>
      <c r="B141" s="371" t="s">
        <v>379</v>
      </c>
      <c r="C141" s="372" t="s">
        <v>256</v>
      </c>
      <c r="D141" s="373" t="s">
        <v>257</v>
      </c>
      <c r="E141" s="374"/>
      <c r="F141" s="375"/>
      <c r="G141" s="374"/>
      <c r="H141" s="375">
        <v>40000</v>
      </c>
    </row>
    <row r="142" spans="1:8" s="378" customFormat="1" x14ac:dyDescent="0.25">
      <c r="A142" s="371">
        <v>44056</v>
      </c>
      <c r="B142" s="371" t="s">
        <v>379</v>
      </c>
      <c r="C142" s="372" t="s">
        <v>256</v>
      </c>
      <c r="D142" s="373" t="s">
        <v>257</v>
      </c>
      <c r="E142" s="374"/>
      <c r="F142" s="375"/>
      <c r="G142" s="374"/>
      <c r="H142" s="375">
        <v>40000</v>
      </c>
    </row>
    <row r="143" spans="1:8" s="378" customFormat="1" x14ac:dyDescent="0.25">
      <c r="A143" s="371">
        <v>44057</v>
      </c>
      <c r="B143" s="371" t="s">
        <v>379</v>
      </c>
      <c r="C143" s="372" t="s">
        <v>256</v>
      </c>
      <c r="D143" s="373" t="s">
        <v>257</v>
      </c>
      <c r="E143" s="374"/>
      <c r="F143" s="375"/>
      <c r="G143" s="374"/>
      <c r="H143" s="375">
        <v>40000</v>
      </c>
    </row>
    <row r="144" spans="1:8" s="378" customFormat="1" x14ac:dyDescent="0.25">
      <c r="A144" s="371">
        <v>44057</v>
      </c>
      <c r="B144" s="371" t="s">
        <v>379</v>
      </c>
      <c r="C144" s="372" t="s">
        <v>256</v>
      </c>
      <c r="D144" s="373" t="s">
        <v>257</v>
      </c>
      <c r="E144" s="374"/>
      <c r="F144" s="375"/>
      <c r="G144" s="374"/>
      <c r="H144" s="375">
        <v>40000</v>
      </c>
    </row>
    <row r="145" spans="1:8" s="378" customFormat="1" x14ac:dyDescent="0.25">
      <c r="A145" s="371">
        <v>44058</v>
      </c>
      <c r="B145" s="371" t="s">
        <v>379</v>
      </c>
      <c r="C145" s="372" t="s">
        <v>256</v>
      </c>
      <c r="D145" s="373" t="s">
        <v>257</v>
      </c>
      <c r="E145" s="374"/>
      <c r="F145" s="375"/>
      <c r="G145" s="374"/>
      <c r="H145" s="375">
        <v>40000</v>
      </c>
    </row>
    <row r="146" spans="1:8" s="378" customFormat="1" x14ac:dyDescent="0.25">
      <c r="A146" s="371">
        <v>44059</v>
      </c>
      <c r="B146" s="371" t="s">
        <v>379</v>
      </c>
      <c r="C146" s="372" t="s">
        <v>256</v>
      </c>
      <c r="D146" s="373" t="s">
        <v>257</v>
      </c>
      <c r="E146" s="374"/>
      <c r="F146" s="375"/>
      <c r="G146" s="374"/>
      <c r="H146" s="375">
        <v>40000</v>
      </c>
    </row>
    <row r="147" spans="1:8" s="378" customFormat="1" x14ac:dyDescent="0.25">
      <c r="A147" s="371">
        <v>44064</v>
      </c>
      <c r="B147" s="371" t="s">
        <v>379</v>
      </c>
      <c r="C147" s="372" t="s">
        <v>256</v>
      </c>
      <c r="D147" s="373" t="s">
        <v>258</v>
      </c>
      <c r="E147" s="374"/>
      <c r="F147" s="375"/>
      <c r="G147" s="374"/>
      <c r="H147" s="376">
        <v>849900</v>
      </c>
    </row>
    <row r="148" spans="1:8" s="383" customFormat="1" x14ac:dyDescent="0.25">
      <c r="A148" s="371">
        <v>44064</v>
      </c>
      <c r="B148" s="371" t="s">
        <v>379</v>
      </c>
      <c r="C148" s="372" t="s">
        <v>256</v>
      </c>
      <c r="D148" s="373" t="s">
        <v>257</v>
      </c>
      <c r="E148" s="374"/>
      <c r="F148" s="375"/>
      <c r="G148" s="374"/>
      <c r="H148" s="376">
        <v>40000</v>
      </c>
    </row>
    <row r="149" spans="1:8" s="383" customFormat="1" x14ac:dyDescent="0.25">
      <c r="A149" s="371">
        <v>44065</v>
      </c>
      <c r="B149" s="371" t="s">
        <v>379</v>
      </c>
      <c r="C149" s="372" t="s">
        <v>256</v>
      </c>
      <c r="D149" s="373" t="s">
        <v>258</v>
      </c>
      <c r="E149" s="374"/>
      <c r="F149" s="375"/>
      <c r="G149" s="374"/>
      <c r="H149" s="376">
        <v>1014560</v>
      </c>
    </row>
    <row r="150" spans="1:8" x14ac:dyDescent="0.25">
      <c r="A150" s="371">
        <v>44065</v>
      </c>
      <c r="B150" s="371" t="s">
        <v>379</v>
      </c>
      <c r="C150" s="372" t="s">
        <v>256</v>
      </c>
      <c r="D150" s="373" t="s">
        <v>257</v>
      </c>
      <c r="E150" s="374"/>
      <c r="F150" s="375"/>
      <c r="G150" s="374"/>
      <c r="H150" s="376">
        <v>40000</v>
      </c>
    </row>
    <row r="151" spans="1:8" x14ac:dyDescent="0.25">
      <c r="A151" s="371">
        <v>44066</v>
      </c>
      <c r="B151" s="371" t="s">
        <v>379</v>
      </c>
      <c r="C151" s="372" t="s">
        <v>256</v>
      </c>
      <c r="D151" s="373" t="s">
        <v>257</v>
      </c>
      <c r="E151" s="374"/>
      <c r="F151" s="375"/>
      <c r="G151" s="374"/>
      <c r="H151" s="376">
        <v>40000</v>
      </c>
    </row>
    <row r="152" spans="1:8" x14ac:dyDescent="0.25">
      <c r="A152" s="371">
        <v>44066</v>
      </c>
      <c r="B152" s="371" t="s">
        <v>379</v>
      </c>
      <c r="C152" s="372" t="s">
        <v>256</v>
      </c>
      <c r="D152" s="373" t="s">
        <v>257</v>
      </c>
      <c r="E152" s="374"/>
      <c r="F152" s="375"/>
      <c r="G152" s="374"/>
      <c r="H152" s="376">
        <v>200000</v>
      </c>
    </row>
    <row r="153" spans="1:8" x14ac:dyDescent="0.25">
      <c r="A153" s="371">
        <v>44067</v>
      </c>
      <c r="B153" s="371" t="s">
        <v>379</v>
      </c>
      <c r="C153" s="372" t="s">
        <v>256</v>
      </c>
      <c r="D153" s="373" t="s">
        <v>258</v>
      </c>
      <c r="E153" s="374"/>
      <c r="F153" s="375"/>
      <c r="G153" s="374"/>
      <c r="H153" s="376">
        <v>500000</v>
      </c>
    </row>
    <row r="154" spans="1:8" x14ac:dyDescent="0.25">
      <c r="A154" s="371">
        <v>44069</v>
      </c>
      <c r="B154" s="371" t="s">
        <v>379</v>
      </c>
      <c r="C154" s="372" t="s">
        <v>256</v>
      </c>
      <c r="D154" s="373" t="s">
        <v>258</v>
      </c>
      <c r="E154" s="374"/>
      <c r="F154" s="375"/>
      <c r="G154" s="374"/>
      <c r="H154" s="376">
        <v>1008000</v>
      </c>
    </row>
    <row r="155" spans="1:8" x14ac:dyDescent="0.25">
      <c r="A155" s="371">
        <v>44071</v>
      </c>
      <c r="B155" s="371" t="s">
        <v>379</v>
      </c>
      <c r="C155" s="372" t="s">
        <v>256</v>
      </c>
      <c r="D155" s="373" t="s">
        <v>257</v>
      </c>
      <c r="E155" s="374"/>
      <c r="F155" s="375"/>
      <c r="G155" s="374"/>
      <c r="H155" s="376">
        <v>40000</v>
      </c>
    </row>
    <row r="156" spans="1:8" x14ac:dyDescent="0.25">
      <c r="A156" s="371">
        <v>44073</v>
      </c>
      <c r="B156" s="371" t="s">
        <v>379</v>
      </c>
      <c r="C156" s="372" t="s">
        <v>256</v>
      </c>
      <c r="D156" s="373" t="s">
        <v>257</v>
      </c>
      <c r="E156" s="374"/>
      <c r="F156" s="375"/>
      <c r="G156" s="374"/>
      <c r="H156" s="376">
        <v>40000</v>
      </c>
    </row>
    <row r="157" spans="1:8" x14ac:dyDescent="0.25">
      <c r="A157" s="371">
        <v>44073</v>
      </c>
      <c r="B157" s="371" t="s">
        <v>379</v>
      </c>
      <c r="C157" s="372" t="s">
        <v>256</v>
      </c>
      <c r="D157" s="373" t="s">
        <v>257</v>
      </c>
      <c r="E157" s="374"/>
      <c r="F157" s="375"/>
      <c r="G157" s="374"/>
      <c r="H157" s="376">
        <v>40000</v>
      </c>
    </row>
    <row r="158" spans="1:8" x14ac:dyDescent="0.25">
      <c r="A158" s="459">
        <v>44074</v>
      </c>
      <c r="B158" s="459" t="s">
        <v>379</v>
      </c>
      <c r="C158" s="460" t="s">
        <v>256</v>
      </c>
      <c r="D158" s="461" t="s">
        <v>257</v>
      </c>
      <c r="E158" s="462"/>
      <c r="F158" s="463"/>
      <c r="G158" s="462"/>
      <c r="H158" s="464">
        <v>90000</v>
      </c>
    </row>
    <row r="159" spans="1:8" x14ac:dyDescent="0.25">
      <c r="A159" s="484" t="s">
        <v>10</v>
      </c>
      <c r="B159" s="485"/>
      <c r="C159" s="485"/>
      <c r="D159" s="486"/>
      <c r="E159" s="465"/>
      <c r="F159" s="465"/>
      <c r="G159" s="465"/>
      <c r="H159" s="377">
        <f>SUBTOTAL(9,H135:H158)</f>
        <v>4417460</v>
      </c>
    </row>
    <row r="161" spans="1:8" s="378" customFormat="1" ht="18.75" x14ac:dyDescent="0.3">
      <c r="A161" s="451"/>
      <c r="B161" s="487" t="s">
        <v>413</v>
      </c>
      <c r="C161" s="487"/>
      <c r="D161" s="487"/>
      <c r="E161" s="381"/>
      <c r="F161" s="381"/>
      <c r="G161" s="381"/>
      <c r="H161" s="381"/>
    </row>
    <row r="162" spans="1:8" s="367" customFormat="1" x14ac:dyDescent="0.25">
      <c r="A162" s="488" t="s">
        <v>4</v>
      </c>
      <c r="B162" s="490" t="s">
        <v>306</v>
      </c>
      <c r="C162" s="488" t="s">
        <v>5</v>
      </c>
      <c r="D162" s="492" t="s">
        <v>6</v>
      </c>
      <c r="E162" s="495" t="s">
        <v>7</v>
      </c>
      <c r="F162" s="495"/>
      <c r="G162" s="495" t="s">
        <v>8</v>
      </c>
      <c r="H162" s="495"/>
    </row>
    <row r="163" spans="1:8" s="367" customFormat="1" ht="14.45" customHeight="1" x14ac:dyDescent="0.25">
      <c r="A163" s="489"/>
      <c r="B163" s="491"/>
      <c r="C163" s="489"/>
      <c r="D163" s="493"/>
      <c r="E163" s="370" t="s">
        <v>80</v>
      </c>
      <c r="F163" s="370" t="s">
        <v>56</v>
      </c>
      <c r="G163" s="370" t="s">
        <v>80</v>
      </c>
      <c r="H163" s="370" t="s">
        <v>56</v>
      </c>
    </row>
    <row r="164" spans="1:8" x14ac:dyDescent="0.25">
      <c r="A164" s="371">
        <v>43974</v>
      </c>
      <c r="B164" s="371" t="s">
        <v>331</v>
      </c>
      <c r="C164" s="372" t="s">
        <v>133</v>
      </c>
      <c r="D164" s="373" t="s">
        <v>389</v>
      </c>
      <c r="E164" s="374"/>
      <c r="F164" s="375"/>
      <c r="G164" s="374"/>
      <c r="H164" s="375">
        <v>3433800</v>
      </c>
    </row>
    <row r="165" spans="1:8" x14ac:dyDescent="0.25">
      <c r="A165" s="371">
        <v>44011</v>
      </c>
      <c r="B165" s="371" t="s">
        <v>332</v>
      </c>
      <c r="C165" s="372" t="s">
        <v>133</v>
      </c>
      <c r="D165" s="373" t="s">
        <v>390</v>
      </c>
      <c r="E165" s="374"/>
      <c r="F165" s="375"/>
      <c r="G165" s="374"/>
      <c r="H165" s="375">
        <v>3433800</v>
      </c>
    </row>
    <row r="166" spans="1:8" x14ac:dyDescent="0.25">
      <c r="A166" s="371">
        <v>44045</v>
      </c>
      <c r="B166" s="371" t="s">
        <v>307</v>
      </c>
      <c r="C166" s="372" t="s">
        <v>133</v>
      </c>
      <c r="D166" s="373" t="s">
        <v>382</v>
      </c>
      <c r="E166" s="374"/>
      <c r="F166" s="375">
        <v>5044500</v>
      </c>
      <c r="G166" s="374"/>
      <c r="H166" s="375"/>
    </row>
    <row r="167" spans="1:8" x14ac:dyDescent="0.25">
      <c r="A167" s="371">
        <v>44045</v>
      </c>
      <c r="B167" s="371" t="s">
        <v>333</v>
      </c>
      <c r="C167" s="372" t="s">
        <v>133</v>
      </c>
      <c r="D167" s="373" t="s">
        <v>223</v>
      </c>
      <c r="E167" s="374"/>
      <c r="F167" s="375"/>
      <c r="G167" s="374"/>
      <c r="H167" s="375">
        <v>5525000</v>
      </c>
    </row>
    <row r="168" spans="1:8" x14ac:dyDescent="0.25">
      <c r="A168" s="371">
        <v>44046</v>
      </c>
      <c r="B168" s="371" t="s">
        <v>336</v>
      </c>
      <c r="C168" s="372" t="s">
        <v>133</v>
      </c>
      <c r="D168" s="373" t="s">
        <v>224</v>
      </c>
      <c r="E168" s="374"/>
      <c r="F168" s="375"/>
      <c r="G168" s="374"/>
      <c r="H168" s="375">
        <v>21600000</v>
      </c>
    </row>
    <row r="169" spans="1:8" x14ac:dyDescent="0.25">
      <c r="A169" s="371">
        <v>44046</v>
      </c>
      <c r="B169" s="371" t="s">
        <v>308</v>
      </c>
      <c r="C169" s="372" t="s">
        <v>133</v>
      </c>
      <c r="D169" s="373" t="s">
        <v>292</v>
      </c>
      <c r="E169" s="374"/>
      <c r="F169" s="375">
        <v>649000</v>
      </c>
      <c r="G169" s="374"/>
      <c r="H169" s="375"/>
    </row>
    <row r="170" spans="1:8" x14ac:dyDescent="0.25">
      <c r="A170" s="371">
        <v>44046</v>
      </c>
      <c r="B170" s="371" t="s">
        <v>309</v>
      </c>
      <c r="C170" s="372" t="s">
        <v>133</v>
      </c>
      <c r="D170" s="373" t="s">
        <v>160</v>
      </c>
      <c r="E170" s="374">
        <v>50000000</v>
      </c>
      <c r="F170" s="375"/>
      <c r="G170" s="374"/>
      <c r="H170" s="375"/>
    </row>
    <row r="171" spans="1:8" x14ac:dyDescent="0.25">
      <c r="A171" s="371">
        <v>44047</v>
      </c>
      <c r="B171" s="371" t="s">
        <v>310</v>
      </c>
      <c r="C171" s="372" t="s">
        <v>133</v>
      </c>
      <c r="D171" s="373" t="s">
        <v>386</v>
      </c>
      <c r="E171" s="374">
        <v>1097400</v>
      </c>
      <c r="F171" s="375"/>
      <c r="G171" s="374"/>
      <c r="H171" s="375"/>
    </row>
    <row r="172" spans="1:8" x14ac:dyDescent="0.25">
      <c r="A172" s="371">
        <v>44047</v>
      </c>
      <c r="B172" s="371" t="s">
        <v>401</v>
      </c>
      <c r="C172" s="372" t="s">
        <v>133</v>
      </c>
      <c r="D172" s="373" t="s">
        <v>402</v>
      </c>
      <c r="E172" s="374"/>
      <c r="F172" s="375"/>
      <c r="G172" s="374">
        <v>19738200</v>
      </c>
      <c r="H172" s="375"/>
    </row>
    <row r="173" spans="1:8" x14ac:dyDescent="0.25">
      <c r="A173" s="371">
        <v>44047</v>
      </c>
      <c r="B173" s="371" t="s">
        <v>311</v>
      </c>
      <c r="C173" s="372" t="s">
        <v>133</v>
      </c>
      <c r="D173" s="373" t="s">
        <v>383</v>
      </c>
      <c r="E173" s="374"/>
      <c r="F173" s="375">
        <v>9452000</v>
      </c>
      <c r="G173" s="374"/>
      <c r="H173" s="375"/>
    </row>
    <row r="174" spans="1:8" x14ac:dyDescent="0.25">
      <c r="A174" s="371">
        <v>44048</v>
      </c>
      <c r="B174" s="371" t="s">
        <v>343</v>
      </c>
      <c r="C174" s="372" t="s">
        <v>133</v>
      </c>
      <c r="D174" s="373" t="s">
        <v>223</v>
      </c>
      <c r="E174" s="374"/>
      <c r="F174" s="375"/>
      <c r="G174" s="374"/>
      <c r="H174" s="375">
        <v>2934500</v>
      </c>
    </row>
    <row r="175" spans="1:8" x14ac:dyDescent="0.25">
      <c r="A175" s="371">
        <v>44048</v>
      </c>
      <c r="B175" s="371" t="s">
        <v>312</v>
      </c>
      <c r="C175" s="372" t="s">
        <v>133</v>
      </c>
      <c r="D175" s="373" t="s">
        <v>385</v>
      </c>
      <c r="E175" s="374"/>
      <c r="F175" s="375">
        <v>5737500</v>
      </c>
      <c r="G175" s="374"/>
      <c r="H175" s="375"/>
    </row>
    <row r="176" spans="1:8" x14ac:dyDescent="0.25">
      <c r="A176" s="371">
        <v>44049</v>
      </c>
      <c r="B176" s="371" t="s">
        <v>313</v>
      </c>
      <c r="C176" s="372" t="s">
        <v>133</v>
      </c>
      <c r="D176" s="373" t="s">
        <v>161</v>
      </c>
      <c r="E176" s="374">
        <v>30000000</v>
      </c>
      <c r="F176" s="375"/>
      <c r="G176" s="374"/>
      <c r="H176" s="375"/>
    </row>
    <row r="177" spans="1:8" x14ac:dyDescent="0.25">
      <c r="A177" s="371">
        <v>44051</v>
      </c>
      <c r="B177" s="371" t="s">
        <v>345</v>
      </c>
      <c r="C177" s="372" t="s">
        <v>133</v>
      </c>
      <c r="D177" s="373" t="s">
        <v>223</v>
      </c>
      <c r="E177" s="374"/>
      <c r="F177" s="375"/>
      <c r="G177" s="374"/>
      <c r="H177" s="375">
        <v>6208000</v>
      </c>
    </row>
    <row r="178" spans="1:8" x14ac:dyDescent="0.25">
      <c r="A178" s="371">
        <v>44053</v>
      </c>
      <c r="B178" s="371" t="s">
        <v>314</v>
      </c>
      <c r="C178" s="372" t="s">
        <v>133</v>
      </c>
      <c r="D178" s="373" t="s">
        <v>160</v>
      </c>
      <c r="E178" s="374">
        <v>100000000</v>
      </c>
      <c r="F178" s="375"/>
      <c r="G178" s="374"/>
      <c r="H178" s="375"/>
    </row>
    <row r="179" spans="1:8" x14ac:dyDescent="0.25">
      <c r="A179" s="371">
        <v>44054</v>
      </c>
      <c r="B179" s="371" t="s">
        <v>315</v>
      </c>
      <c r="C179" s="372" t="s">
        <v>133</v>
      </c>
      <c r="D179" s="373" t="s">
        <v>161</v>
      </c>
      <c r="E179" s="374">
        <v>20000000</v>
      </c>
      <c r="F179" s="375"/>
      <c r="G179" s="374"/>
      <c r="H179" s="375"/>
    </row>
    <row r="180" spans="1:8" x14ac:dyDescent="0.25">
      <c r="A180" s="371">
        <v>44055</v>
      </c>
      <c r="B180" s="371" t="s">
        <v>316</v>
      </c>
      <c r="C180" s="372" t="s">
        <v>133</v>
      </c>
      <c r="D180" s="373" t="s">
        <v>384</v>
      </c>
      <c r="E180" s="374"/>
      <c r="F180" s="375">
        <v>554600</v>
      </c>
      <c r="G180" s="374"/>
      <c r="H180" s="375"/>
    </row>
    <row r="181" spans="1:8" x14ac:dyDescent="0.25">
      <c r="A181" s="371">
        <v>44055</v>
      </c>
      <c r="B181" s="371" t="s">
        <v>317</v>
      </c>
      <c r="C181" s="372" t="s">
        <v>133</v>
      </c>
      <c r="D181" s="373" t="s">
        <v>294</v>
      </c>
      <c r="E181" s="374">
        <v>100000000</v>
      </c>
      <c r="F181" s="375"/>
      <c r="G181" s="374"/>
      <c r="H181" s="375"/>
    </row>
    <row r="182" spans="1:8" x14ac:dyDescent="0.25">
      <c r="A182" s="371">
        <v>44055</v>
      </c>
      <c r="B182" s="371" t="s">
        <v>318</v>
      </c>
      <c r="C182" s="372" t="s">
        <v>133</v>
      </c>
      <c r="D182" s="373" t="s">
        <v>411</v>
      </c>
      <c r="E182" s="374"/>
      <c r="F182" s="375">
        <v>6655200</v>
      </c>
      <c r="G182" s="374"/>
      <c r="H182" s="375"/>
    </row>
    <row r="183" spans="1:8" x14ac:dyDescent="0.25">
      <c r="A183" s="454">
        <v>44056</v>
      </c>
      <c r="B183" s="454" t="s">
        <v>354</v>
      </c>
      <c r="C183" s="455" t="s">
        <v>133</v>
      </c>
      <c r="D183" s="453" t="s">
        <v>388</v>
      </c>
      <c r="E183" s="456"/>
      <c r="F183" s="324"/>
      <c r="G183" s="456"/>
      <c r="H183" s="324">
        <v>3292200</v>
      </c>
    </row>
    <row r="184" spans="1:8" x14ac:dyDescent="0.25">
      <c r="A184" s="371">
        <v>44056</v>
      </c>
      <c r="B184" s="371" t="s">
        <v>319</v>
      </c>
      <c r="C184" s="372" t="s">
        <v>133</v>
      </c>
      <c r="D184" s="373" t="s">
        <v>410</v>
      </c>
      <c r="E184" s="374"/>
      <c r="F184" s="375">
        <v>6867600</v>
      </c>
      <c r="G184" s="374"/>
      <c r="H184" s="375"/>
    </row>
    <row r="185" spans="1:8" x14ac:dyDescent="0.25">
      <c r="A185" s="371">
        <v>44056</v>
      </c>
      <c r="B185" s="371" t="s">
        <v>320</v>
      </c>
      <c r="C185" s="372" t="s">
        <v>133</v>
      </c>
      <c r="D185" s="373" t="s">
        <v>387</v>
      </c>
      <c r="E185" s="374"/>
      <c r="F185" s="375">
        <v>1354050</v>
      </c>
      <c r="G185" s="374"/>
      <c r="H185" s="375"/>
    </row>
    <row r="186" spans="1:8" x14ac:dyDescent="0.25">
      <c r="A186" s="371">
        <v>44057</v>
      </c>
      <c r="B186" s="371" t="s">
        <v>357</v>
      </c>
      <c r="C186" s="372" t="s">
        <v>133</v>
      </c>
      <c r="D186" s="373" t="s">
        <v>159</v>
      </c>
      <c r="E186" s="374"/>
      <c r="F186" s="375"/>
      <c r="G186" s="374">
        <v>115500000</v>
      </c>
      <c r="H186" s="375"/>
    </row>
    <row r="187" spans="1:8" x14ac:dyDescent="0.25">
      <c r="A187" s="371">
        <v>44060</v>
      </c>
      <c r="B187" s="371" t="s">
        <v>321</v>
      </c>
      <c r="C187" s="372" t="s">
        <v>133</v>
      </c>
      <c r="D187" s="373" t="s">
        <v>161</v>
      </c>
      <c r="E187" s="374">
        <v>8000000</v>
      </c>
      <c r="F187" s="375"/>
      <c r="G187" s="374"/>
      <c r="H187" s="375"/>
    </row>
    <row r="188" spans="1:8" x14ac:dyDescent="0.25">
      <c r="A188" s="371">
        <v>44060</v>
      </c>
      <c r="B188" s="371" t="s">
        <v>322</v>
      </c>
      <c r="C188" s="372" t="s">
        <v>133</v>
      </c>
      <c r="D188" s="373" t="s">
        <v>409</v>
      </c>
      <c r="E188" s="374"/>
      <c r="F188" s="375">
        <v>16284000</v>
      </c>
      <c r="G188" s="374"/>
      <c r="H188" s="375"/>
    </row>
    <row r="189" spans="1:8" x14ac:dyDescent="0.25">
      <c r="A189" s="371">
        <v>44061</v>
      </c>
      <c r="B189" s="371" t="s">
        <v>323</v>
      </c>
      <c r="C189" s="372" t="s">
        <v>133</v>
      </c>
      <c r="D189" s="373" t="s">
        <v>160</v>
      </c>
      <c r="E189" s="374">
        <v>100000000</v>
      </c>
      <c r="F189" s="375"/>
      <c r="G189" s="374"/>
      <c r="H189" s="375"/>
    </row>
    <row r="190" spans="1:8" x14ac:dyDescent="0.25">
      <c r="A190" s="371">
        <v>44061</v>
      </c>
      <c r="B190" s="371" t="s">
        <v>324</v>
      </c>
      <c r="C190" s="372" t="s">
        <v>133</v>
      </c>
      <c r="D190" s="373" t="s">
        <v>408</v>
      </c>
      <c r="E190" s="374"/>
      <c r="F190" s="375">
        <v>3363000</v>
      </c>
      <c r="G190" s="374"/>
      <c r="H190" s="375"/>
    </row>
    <row r="191" spans="1:8" x14ac:dyDescent="0.25">
      <c r="A191" s="371">
        <v>44061</v>
      </c>
      <c r="B191" s="371" t="s">
        <v>325</v>
      </c>
      <c r="C191" s="372" t="s">
        <v>133</v>
      </c>
      <c r="D191" s="373" t="s">
        <v>407</v>
      </c>
      <c r="E191" s="374"/>
      <c r="F191" s="375">
        <v>1430750</v>
      </c>
      <c r="G191" s="374"/>
      <c r="H191" s="375"/>
    </row>
    <row r="192" spans="1:8" x14ac:dyDescent="0.25">
      <c r="A192" s="371">
        <v>44062</v>
      </c>
      <c r="B192" s="371" t="s">
        <v>366</v>
      </c>
      <c r="C192" s="372" t="s">
        <v>133</v>
      </c>
      <c r="D192" s="373" t="s">
        <v>290</v>
      </c>
      <c r="E192" s="374"/>
      <c r="F192" s="375"/>
      <c r="G192" s="374"/>
      <c r="H192" s="375">
        <v>3880000</v>
      </c>
    </row>
    <row r="193" spans="1:8" x14ac:dyDescent="0.25">
      <c r="A193" s="371">
        <v>44062</v>
      </c>
      <c r="B193" s="371" t="s">
        <v>367</v>
      </c>
      <c r="C193" s="372" t="s">
        <v>133</v>
      </c>
      <c r="D193" s="373" t="s">
        <v>291</v>
      </c>
      <c r="E193" s="374"/>
      <c r="F193" s="375"/>
      <c r="G193" s="374"/>
      <c r="H193" s="375">
        <v>26360000</v>
      </c>
    </row>
    <row r="194" spans="1:8" x14ac:dyDescent="0.25">
      <c r="A194" s="371">
        <v>44063</v>
      </c>
      <c r="B194" s="371" t="s">
        <v>326</v>
      </c>
      <c r="C194" s="372" t="s">
        <v>133</v>
      </c>
      <c r="D194" s="457" t="s">
        <v>403</v>
      </c>
      <c r="E194" s="374"/>
      <c r="F194" s="375">
        <v>6584400</v>
      </c>
      <c r="G194" s="374"/>
      <c r="H194" s="375"/>
    </row>
    <row r="195" spans="1:8" x14ac:dyDescent="0.25">
      <c r="A195" s="371">
        <v>44064</v>
      </c>
      <c r="B195" s="371" t="s">
        <v>327</v>
      </c>
      <c r="C195" s="372" t="s">
        <v>133</v>
      </c>
      <c r="D195" s="373" t="s">
        <v>294</v>
      </c>
      <c r="E195" s="374">
        <v>80000000</v>
      </c>
      <c r="F195" s="375"/>
      <c r="G195" s="374"/>
      <c r="H195" s="376"/>
    </row>
    <row r="196" spans="1:8" x14ac:dyDescent="0.25">
      <c r="A196" s="371">
        <v>44064</v>
      </c>
      <c r="B196" s="371" t="s">
        <v>372</v>
      </c>
      <c r="C196" s="372" t="s">
        <v>133</v>
      </c>
      <c r="D196" s="373" t="s">
        <v>165</v>
      </c>
      <c r="E196" s="374"/>
      <c r="F196" s="375"/>
      <c r="G196" s="374">
        <v>173250000</v>
      </c>
      <c r="H196" s="376"/>
    </row>
    <row r="197" spans="1:8" x14ac:dyDescent="0.25">
      <c r="A197" s="371">
        <v>44068</v>
      </c>
      <c r="B197" s="371" t="s">
        <v>328</v>
      </c>
      <c r="C197" s="372" t="s">
        <v>133</v>
      </c>
      <c r="D197" s="373" t="s">
        <v>161</v>
      </c>
      <c r="E197" s="374">
        <v>10000000</v>
      </c>
      <c r="F197" s="375"/>
      <c r="G197" s="374"/>
      <c r="H197" s="376"/>
    </row>
    <row r="198" spans="1:8" x14ac:dyDescent="0.25">
      <c r="A198" s="371">
        <v>44070</v>
      </c>
      <c r="B198" s="371" t="s">
        <v>374</v>
      </c>
      <c r="C198" s="372" t="s">
        <v>133</v>
      </c>
      <c r="D198" s="458" t="s">
        <v>253</v>
      </c>
      <c r="E198" s="374"/>
      <c r="F198" s="375"/>
      <c r="G198" s="374"/>
      <c r="H198" s="376">
        <v>82500000</v>
      </c>
    </row>
    <row r="199" spans="1:8" ht="20.25" customHeight="1" x14ac:dyDescent="0.25">
      <c r="A199" s="371">
        <v>44070</v>
      </c>
      <c r="B199" s="371" t="s">
        <v>330</v>
      </c>
      <c r="C199" s="372" t="s">
        <v>133</v>
      </c>
      <c r="D199" s="458" t="s">
        <v>405</v>
      </c>
      <c r="E199" s="374"/>
      <c r="F199" s="375">
        <v>3327600</v>
      </c>
      <c r="G199" s="374"/>
      <c r="H199" s="376"/>
    </row>
    <row r="200" spans="1:8" x14ac:dyDescent="0.25">
      <c r="A200" s="459">
        <v>44071</v>
      </c>
      <c r="B200" s="459" t="s">
        <v>329</v>
      </c>
      <c r="C200" s="460" t="s">
        <v>133</v>
      </c>
      <c r="D200" s="461" t="s">
        <v>406</v>
      </c>
      <c r="E200" s="462"/>
      <c r="F200" s="463">
        <v>225000</v>
      </c>
      <c r="G200" s="462"/>
      <c r="H200" s="464"/>
    </row>
    <row r="201" spans="1:8" x14ac:dyDescent="0.25">
      <c r="A201" s="484" t="s">
        <v>10</v>
      </c>
      <c r="B201" s="485"/>
      <c r="C201" s="485"/>
      <c r="D201" s="486"/>
      <c r="E201" s="377">
        <f>SUBTOTAL(9,E164:E200)</f>
        <v>499097400</v>
      </c>
      <c r="F201" s="377">
        <f t="shared" ref="F201:H201" si="1">SUBTOTAL(9,F164:F200)</f>
        <v>67529200</v>
      </c>
      <c r="G201" s="377">
        <f t="shared" si="1"/>
        <v>308488200</v>
      </c>
      <c r="H201" s="377">
        <f t="shared" si="1"/>
        <v>159167300</v>
      </c>
    </row>
    <row r="203" spans="1:8" s="378" customFormat="1" ht="18.75" x14ac:dyDescent="0.3">
      <c r="A203" s="451"/>
      <c r="B203" s="494" t="s">
        <v>11</v>
      </c>
      <c r="C203" s="494"/>
      <c r="D203" s="494"/>
      <c r="E203" s="381"/>
      <c r="F203" s="381"/>
      <c r="G203" s="381"/>
      <c r="H203" s="381"/>
    </row>
    <row r="204" spans="1:8" s="367" customFormat="1" x14ac:dyDescent="0.25">
      <c r="A204" s="488" t="s">
        <v>4</v>
      </c>
      <c r="B204" s="490" t="s">
        <v>306</v>
      </c>
      <c r="C204" s="488" t="s">
        <v>5</v>
      </c>
      <c r="D204" s="492" t="s">
        <v>6</v>
      </c>
      <c r="E204" s="495" t="s">
        <v>7</v>
      </c>
      <c r="F204" s="495"/>
      <c r="G204" s="495" t="s">
        <v>8</v>
      </c>
      <c r="H204" s="495"/>
    </row>
    <row r="205" spans="1:8" s="367" customFormat="1" ht="14.45" customHeight="1" x14ac:dyDescent="0.25">
      <c r="A205" s="489"/>
      <c r="B205" s="491"/>
      <c r="C205" s="489"/>
      <c r="D205" s="493"/>
      <c r="E205" s="370" t="s">
        <v>80</v>
      </c>
      <c r="F205" s="370" t="s">
        <v>56</v>
      </c>
      <c r="G205" s="370" t="s">
        <v>80</v>
      </c>
      <c r="H205" s="370" t="s">
        <v>56</v>
      </c>
    </row>
    <row r="206" spans="1:8" x14ac:dyDescent="0.25">
      <c r="A206" s="371">
        <v>44047</v>
      </c>
      <c r="B206" s="371" t="s">
        <v>337</v>
      </c>
      <c r="C206" s="372" t="s">
        <v>138</v>
      </c>
      <c r="D206" s="373" t="s">
        <v>146</v>
      </c>
      <c r="E206" s="374"/>
      <c r="F206" s="375"/>
      <c r="G206" s="374">
        <v>6290000</v>
      </c>
      <c r="H206" s="375"/>
    </row>
    <row r="207" spans="1:8" x14ac:dyDescent="0.25">
      <c r="A207" s="371">
        <v>44047</v>
      </c>
      <c r="B207" s="371" t="s">
        <v>338</v>
      </c>
      <c r="C207" s="372" t="s">
        <v>138</v>
      </c>
      <c r="D207" s="373" t="s">
        <v>147</v>
      </c>
      <c r="E207" s="374"/>
      <c r="F207" s="375"/>
      <c r="G207" s="374"/>
      <c r="H207" s="375">
        <v>5388000</v>
      </c>
    </row>
    <row r="208" spans="1:8" x14ac:dyDescent="0.25">
      <c r="A208" s="371">
        <v>44055</v>
      </c>
      <c r="B208" s="371" t="s">
        <v>352</v>
      </c>
      <c r="C208" s="372" t="s">
        <v>138</v>
      </c>
      <c r="D208" s="373" t="s">
        <v>158</v>
      </c>
      <c r="E208" s="374"/>
      <c r="F208" s="375"/>
      <c r="G208" s="374">
        <v>7000000</v>
      </c>
      <c r="H208" s="375"/>
    </row>
    <row r="209" spans="1:8" x14ac:dyDescent="0.25">
      <c r="A209" s="371">
        <v>44060</v>
      </c>
      <c r="B209" s="371" t="s">
        <v>360</v>
      </c>
      <c r="C209" s="372" t="s">
        <v>138</v>
      </c>
      <c r="D209" s="373" t="s">
        <v>286</v>
      </c>
      <c r="E209" s="374"/>
      <c r="F209" s="375"/>
      <c r="G209" s="374">
        <v>2000000</v>
      </c>
      <c r="H209" s="375"/>
    </row>
    <row r="210" spans="1:8" x14ac:dyDescent="0.25">
      <c r="A210" s="371">
        <v>44060</v>
      </c>
      <c r="B210" s="371" t="s">
        <v>362</v>
      </c>
      <c r="C210" s="372" t="s">
        <v>138</v>
      </c>
      <c r="D210" s="373" t="s">
        <v>139</v>
      </c>
      <c r="E210" s="374"/>
      <c r="F210" s="375"/>
      <c r="G210" s="374">
        <v>3000000</v>
      </c>
      <c r="H210" s="375"/>
    </row>
    <row r="211" spans="1:8" x14ac:dyDescent="0.25">
      <c r="A211" s="459">
        <v>44071</v>
      </c>
      <c r="B211" s="459" t="s">
        <v>376</v>
      </c>
      <c r="C211" s="460" t="s">
        <v>138</v>
      </c>
      <c r="D211" s="466" t="s">
        <v>252</v>
      </c>
      <c r="E211" s="462"/>
      <c r="F211" s="463"/>
      <c r="G211" s="462"/>
      <c r="H211" s="464">
        <v>5000000</v>
      </c>
    </row>
    <row r="212" spans="1:8" x14ac:dyDescent="0.25">
      <c r="A212" s="484" t="s">
        <v>10</v>
      </c>
      <c r="B212" s="485"/>
      <c r="C212" s="485"/>
      <c r="D212" s="486"/>
      <c r="E212" s="465"/>
      <c r="F212" s="465"/>
      <c r="G212" s="377">
        <f>SUBTOTAL(9,G206:G211)</f>
        <v>18290000</v>
      </c>
      <c r="H212" s="377">
        <f>SUBTOTAL(9,H206:H211)</f>
        <v>10388000</v>
      </c>
    </row>
    <row r="213" spans="1:8" x14ac:dyDescent="0.25">
      <c r="A213" s="380"/>
      <c r="B213" s="380"/>
      <c r="C213" s="380"/>
      <c r="D213" s="380"/>
      <c r="E213" s="673"/>
      <c r="F213" s="673"/>
      <c r="G213" s="381"/>
      <c r="H213" s="381"/>
    </row>
    <row r="215" spans="1:8" s="378" customFormat="1" ht="18.75" x14ac:dyDescent="0.3">
      <c r="A215" s="451"/>
      <c r="B215" s="494" t="s">
        <v>414</v>
      </c>
      <c r="C215" s="494"/>
      <c r="D215" s="494"/>
      <c r="E215" s="381"/>
      <c r="F215" s="381"/>
      <c r="G215" s="381"/>
      <c r="H215" s="381"/>
    </row>
    <row r="216" spans="1:8" s="367" customFormat="1" x14ac:dyDescent="0.25">
      <c r="A216" s="488" t="s">
        <v>4</v>
      </c>
      <c r="B216" s="490" t="s">
        <v>306</v>
      </c>
      <c r="C216" s="488" t="s">
        <v>5</v>
      </c>
      <c r="D216" s="492" t="s">
        <v>6</v>
      </c>
      <c r="E216" s="495" t="s">
        <v>7</v>
      </c>
      <c r="F216" s="495"/>
      <c r="G216" s="495" t="s">
        <v>8</v>
      </c>
      <c r="H216" s="495"/>
    </row>
    <row r="217" spans="1:8" s="367" customFormat="1" ht="14.45" customHeight="1" x14ac:dyDescent="0.25">
      <c r="A217" s="489"/>
      <c r="B217" s="491"/>
      <c r="C217" s="489"/>
      <c r="D217" s="493"/>
      <c r="E217" s="370" t="s">
        <v>80</v>
      </c>
      <c r="F217" s="370" t="s">
        <v>56</v>
      </c>
      <c r="G217" s="370" t="s">
        <v>80</v>
      </c>
      <c r="H217" s="370" t="s">
        <v>56</v>
      </c>
    </row>
    <row r="218" spans="1:8" x14ac:dyDescent="0.25">
      <c r="A218" s="371">
        <v>44039</v>
      </c>
      <c r="B218" s="371" t="s">
        <v>380</v>
      </c>
      <c r="C218" s="372" t="s">
        <v>162</v>
      </c>
      <c r="D218" s="373" t="s">
        <v>298</v>
      </c>
      <c r="E218" s="374"/>
      <c r="F218" s="375"/>
      <c r="G218" s="374"/>
      <c r="H218" s="375">
        <v>886000</v>
      </c>
    </row>
    <row r="219" spans="1:8" x14ac:dyDescent="0.25">
      <c r="A219" s="371">
        <v>44045</v>
      </c>
      <c r="B219" s="371" t="s">
        <v>380</v>
      </c>
      <c r="C219" s="372" t="s">
        <v>162</v>
      </c>
      <c r="D219" s="373" t="s">
        <v>298</v>
      </c>
      <c r="E219" s="374"/>
      <c r="F219" s="375"/>
      <c r="G219" s="374"/>
      <c r="H219" s="375">
        <v>280000</v>
      </c>
    </row>
    <row r="220" spans="1:8" x14ac:dyDescent="0.25">
      <c r="A220" s="371">
        <v>44045</v>
      </c>
      <c r="B220" s="371" t="s">
        <v>380</v>
      </c>
      <c r="C220" s="372" t="s">
        <v>162</v>
      </c>
      <c r="D220" s="373" t="s">
        <v>300</v>
      </c>
      <c r="E220" s="374"/>
      <c r="F220" s="375"/>
      <c r="G220" s="374"/>
      <c r="H220" s="375">
        <v>1420000</v>
      </c>
    </row>
    <row r="221" spans="1:8" x14ac:dyDescent="0.25">
      <c r="A221" s="371">
        <v>44051</v>
      </c>
      <c r="B221" s="371" t="s">
        <v>380</v>
      </c>
      <c r="C221" s="372" t="s">
        <v>162</v>
      </c>
      <c r="D221" s="373" t="s">
        <v>299</v>
      </c>
      <c r="E221" s="374"/>
      <c r="F221" s="375"/>
      <c r="G221" s="374"/>
      <c r="H221" s="375">
        <v>1018000</v>
      </c>
    </row>
    <row r="222" spans="1:8" x14ac:dyDescent="0.25">
      <c r="A222" s="371">
        <v>44060</v>
      </c>
      <c r="B222" s="371" t="s">
        <v>380</v>
      </c>
      <c r="C222" s="372" t="s">
        <v>162</v>
      </c>
      <c r="D222" s="373" t="s">
        <v>164</v>
      </c>
      <c r="E222" s="374"/>
      <c r="F222" s="375"/>
      <c r="G222" s="374">
        <v>1748900</v>
      </c>
      <c r="H222" s="375"/>
    </row>
    <row r="223" spans="1:8" x14ac:dyDescent="0.25">
      <c r="A223" s="371">
        <v>44064</v>
      </c>
      <c r="B223" s="371" t="s">
        <v>380</v>
      </c>
      <c r="C223" s="372" t="s">
        <v>162</v>
      </c>
      <c r="D223" s="373" t="s">
        <v>163</v>
      </c>
      <c r="E223" s="374"/>
      <c r="F223" s="375"/>
      <c r="G223" s="374">
        <v>849900</v>
      </c>
      <c r="H223" s="376"/>
    </row>
    <row r="224" spans="1:8" x14ac:dyDescent="0.25">
      <c r="A224" s="459">
        <v>44073</v>
      </c>
      <c r="B224" s="459" t="s">
        <v>380</v>
      </c>
      <c r="C224" s="460" t="s">
        <v>162</v>
      </c>
      <c r="D224" s="461" t="s">
        <v>297</v>
      </c>
      <c r="E224" s="462"/>
      <c r="F224" s="463"/>
      <c r="G224" s="462"/>
      <c r="H224" s="464">
        <v>1736000</v>
      </c>
    </row>
    <row r="225" spans="1:8" x14ac:dyDescent="0.25">
      <c r="A225" s="484" t="s">
        <v>10</v>
      </c>
      <c r="B225" s="485"/>
      <c r="C225" s="485"/>
      <c r="D225" s="486"/>
      <c r="E225" s="465"/>
      <c r="F225" s="465"/>
      <c r="G225" s="377">
        <f>SUBTOTAL(9,G218:G224)</f>
        <v>2598800</v>
      </c>
      <c r="H225" s="377">
        <f>SUBTOTAL(9,H218:H224)</f>
        <v>5340000</v>
      </c>
    </row>
    <row r="227" spans="1:8" s="378" customFormat="1" ht="18.75" x14ac:dyDescent="0.3">
      <c r="A227" s="451"/>
      <c r="B227" s="494" t="s">
        <v>13</v>
      </c>
      <c r="C227" s="494"/>
      <c r="D227" s="494"/>
      <c r="E227" s="381"/>
      <c r="F227" s="381"/>
      <c r="G227" s="381"/>
      <c r="H227" s="381"/>
    </row>
    <row r="228" spans="1:8" s="367" customFormat="1" x14ac:dyDescent="0.25">
      <c r="A228" s="488" t="s">
        <v>4</v>
      </c>
      <c r="B228" s="490" t="s">
        <v>306</v>
      </c>
      <c r="C228" s="488" t="s">
        <v>5</v>
      </c>
      <c r="D228" s="492" t="s">
        <v>6</v>
      </c>
      <c r="E228" s="495" t="s">
        <v>7</v>
      </c>
      <c r="F228" s="495"/>
      <c r="G228" s="495" t="s">
        <v>8</v>
      </c>
      <c r="H228" s="495"/>
    </row>
    <row r="229" spans="1:8" s="367" customFormat="1" ht="14.45" customHeight="1" x14ac:dyDescent="0.25">
      <c r="A229" s="489"/>
      <c r="B229" s="491"/>
      <c r="C229" s="489"/>
      <c r="D229" s="493"/>
      <c r="E229" s="370" t="s">
        <v>80</v>
      </c>
      <c r="F229" s="370" t="s">
        <v>56</v>
      </c>
      <c r="G229" s="370" t="s">
        <v>80</v>
      </c>
      <c r="H229" s="370" t="s">
        <v>56</v>
      </c>
    </row>
    <row r="230" spans="1:8" x14ac:dyDescent="0.25">
      <c r="A230" s="371">
        <v>44047</v>
      </c>
      <c r="B230" s="371" t="s">
        <v>339</v>
      </c>
      <c r="C230" s="372" t="s">
        <v>148</v>
      </c>
      <c r="D230" s="373" t="s">
        <v>149</v>
      </c>
      <c r="E230" s="374"/>
      <c r="F230" s="375"/>
      <c r="G230" s="374"/>
      <c r="H230" s="375">
        <v>420000</v>
      </c>
    </row>
    <row r="231" spans="1:8" x14ac:dyDescent="0.25">
      <c r="A231" s="371">
        <v>44060</v>
      </c>
      <c r="B231" s="371" t="s">
        <v>359</v>
      </c>
      <c r="C231" s="372" t="s">
        <v>148</v>
      </c>
      <c r="D231" s="373" t="s">
        <v>305</v>
      </c>
      <c r="E231" s="374"/>
      <c r="F231" s="375"/>
      <c r="G231" s="374"/>
      <c r="H231" s="375">
        <v>250000</v>
      </c>
    </row>
    <row r="232" spans="1:8" x14ac:dyDescent="0.25">
      <c r="A232" s="371">
        <v>44060</v>
      </c>
      <c r="B232" s="371" t="s">
        <v>361</v>
      </c>
      <c r="C232" s="372" t="s">
        <v>136</v>
      </c>
      <c r="D232" s="373" t="s">
        <v>137</v>
      </c>
      <c r="E232" s="374"/>
      <c r="F232" s="375"/>
      <c r="G232" s="374">
        <v>3640000</v>
      </c>
      <c r="H232" s="375"/>
    </row>
    <row r="233" spans="1:8" x14ac:dyDescent="0.25">
      <c r="A233" s="371">
        <v>44061</v>
      </c>
      <c r="B233" s="371" t="s">
        <v>363</v>
      </c>
      <c r="C233" s="372" t="s">
        <v>148</v>
      </c>
      <c r="D233" s="373" t="s">
        <v>303</v>
      </c>
      <c r="E233" s="374"/>
      <c r="F233" s="375"/>
      <c r="G233" s="374"/>
      <c r="H233" s="375">
        <v>700000</v>
      </c>
    </row>
    <row r="234" spans="1:8" x14ac:dyDescent="0.25">
      <c r="A234" s="371">
        <v>44062</v>
      </c>
      <c r="B234" s="371" t="s">
        <v>370</v>
      </c>
      <c r="C234" s="372" t="s">
        <v>148</v>
      </c>
      <c r="D234" s="457" t="s">
        <v>255</v>
      </c>
      <c r="E234" s="374"/>
      <c r="F234" s="375"/>
      <c r="G234" s="374"/>
      <c r="H234" s="375">
        <v>980000</v>
      </c>
    </row>
    <row r="235" spans="1:8" x14ac:dyDescent="0.25">
      <c r="A235" s="371">
        <v>44063</v>
      </c>
      <c r="B235" s="371" t="s">
        <v>371</v>
      </c>
      <c r="C235" s="372" t="s">
        <v>148</v>
      </c>
      <c r="D235" s="457" t="s">
        <v>304</v>
      </c>
      <c r="E235" s="374"/>
      <c r="F235" s="375"/>
      <c r="G235" s="374"/>
      <c r="H235" s="375">
        <v>100000</v>
      </c>
    </row>
    <row r="236" spans="1:8" x14ac:dyDescent="0.25">
      <c r="A236" s="459">
        <v>44070</v>
      </c>
      <c r="B236" s="459" t="s">
        <v>375</v>
      </c>
      <c r="C236" s="460" t="s">
        <v>148</v>
      </c>
      <c r="D236" s="467" t="s">
        <v>296</v>
      </c>
      <c r="E236" s="462"/>
      <c r="F236" s="463"/>
      <c r="G236" s="462"/>
      <c r="H236" s="464">
        <v>1000000</v>
      </c>
    </row>
    <row r="237" spans="1:8" x14ac:dyDescent="0.25">
      <c r="A237" s="484" t="s">
        <v>10</v>
      </c>
      <c r="B237" s="485"/>
      <c r="C237" s="485"/>
      <c r="D237" s="486"/>
      <c r="E237" s="465"/>
      <c r="F237" s="465"/>
      <c r="G237" s="377">
        <f>SUBTOTAL(9,G230:G236)</f>
        <v>3640000</v>
      </c>
      <c r="H237" s="377">
        <f>SUBTOTAL(9,H230:H236)</f>
        <v>3450000</v>
      </c>
    </row>
    <row r="239" spans="1:8" s="378" customFormat="1" ht="18.75" x14ac:dyDescent="0.3">
      <c r="A239" s="451"/>
      <c r="B239" s="494" t="s">
        <v>13</v>
      </c>
      <c r="C239" s="494"/>
      <c r="D239" s="494"/>
      <c r="E239" s="381"/>
      <c r="F239" s="381"/>
      <c r="G239" s="381"/>
      <c r="H239" s="381"/>
    </row>
    <row r="240" spans="1:8" s="367" customFormat="1" x14ac:dyDescent="0.25">
      <c r="A240" s="488" t="s">
        <v>4</v>
      </c>
      <c r="B240" s="490" t="s">
        <v>306</v>
      </c>
      <c r="C240" s="488" t="s">
        <v>5</v>
      </c>
      <c r="D240" s="492" t="s">
        <v>6</v>
      </c>
      <c r="E240" s="495" t="s">
        <v>7</v>
      </c>
      <c r="F240" s="495"/>
      <c r="G240" s="495" t="s">
        <v>8</v>
      </c>
      <c r="H240" s="495"/>
    </row>
    <row r="241" spans="1:8" s="367" customFormat="1" ht="14.45" customHeight="1" x14ac:dyDescent="0.25">
      <c r="A241" s="489"/>
      <c r="B241" s="491"/>
      <c r="C241" s="489"/>
      <c r="D241" s="493"/>
      <c r="E241" s="370" t="s">
        <v>80</v>
      </c>
      <c r="F241" s="370" t="s">
        <v>56</v>
      </c>
      <c r="G241" s="370" t="s">
        <v>80</v>
      </c>
      <c r="H241" s="370" t="s">
        <v>56</v>
      </c>
    </row>
    <row r="242" spans="1:8" x14ac:dyDescent="0.25">
      <c r="A242" s="459">
        <v>44047</v>
      </c>
      <c r="B242" s="459" t="s">
        <v>341</v>
      </c>
      <c r="C242" s="460" t="s">
        <v>151</v>
      </c>
      <c r="D242" s="461" t="s">
        <v>152</v>
      </c>
      <c r="E242" s="462"/>
      <c r="F242" s="463"/>
      <c r="G242" s="462"/>
      <c r="H242" s="463">
        <f>1257000+1709000</f>
        <v>2966000</v>
      </c>
    </row>
    <row r="243" spans="1:8" x14ac:dyDescent="0.25">
      <c r="A243" s="484" t="s">
        <v>10</v>
      </c>
      <c r="B243" s="485"/>
      <c r="C243" s="485"/>
      <c r="D243" s="486"/>
      <c r="E243" s="465"/>
      <c r="F243" s="465"/>
      <c r="G243" s="465"/>
      <c r="H243" s="377">
        <f>SUBTOTAL(9,H242)</f>
        <v>2966000</v>
      </c>
    </row>
    <row r="245" spans="1:8" s="378" customFormat="1" ht="18.75" x14ac:dyDescent="0.3">
      <c r="A245" s="451"/>
      <c r="B245" s="494" t="s">
        <v>24</v>
      </c>
      <c r="C245" s="494"/>
      <c r="D245" s="494"/>
      <c r="E245" s="381"/>
      <c r="F245" s="381"/>
      <c r="G245" s="381"/>
      <c r="H245" s="381"/>
    </row>
    <row r="246" spans="1:8" s="367" customFormat="1" x14ac:dyDescent="0.25">
      <c r="A246" s="488" t="s">
        <v>4</v>
      </c>
      <c r="B246" s="490" t="s">
        <v>306</v>
      </c>
      <c r="C246" s="488" t="s">
        <v>5</v>
      </c>
      <c r="D246" s="492" t="s">
        <v>6</v>
      </c>
      <c r="E246" s="495" t="s">
        <v>7</v>
      </c>
      <c r="F246" s="495"/>
      <c r="G246" s="495" t="s">
        <v>8</v>
      </c>
      <c r="H246" s="495"/>
    </row>
    <row r="247" spans="1:8" s="367" customFormat="1" ht="14.45" customHeight="1" x14ac:dyDescent="0.25">
      <c r="A247" s="489"/>
      <c r="B247" s="491"/>
      <c r="C247" s="489"/>
      <c r="D247" s="493"/>
      <c r="E247" s="370" t="s">
        <v>80</v>
      </c>
      <c r="F247" s="370" t="s">
        <v>56</v>
      </c>
      <c r="G247" s="370" t="s">
        <v>80</v>
      </c>
      <c r="H247" s="370" t="s">
        <v>56</v>
      </c>
    </row>
    <row r="248" spans="1:8" x14ac:dyDescent="0.25">
      <c r="A248" s="371">
        <v>44045</v>
      </c>
      <c r="B248" s="371" t="s">
        <v>334</v>
      </c>
      <c r="C248" s="372" t="s">
        <v>134</v>
      </c>
      <c r="D248" s="373" t="s">
        <v>145</v>
      </c>
      <c r="E248" s="374"/>
      <c r="F248" s="375"/>
      <c r="G248" s="374">
        <v>1000000</v>
      </c>
      <c r="H248" s="375"/>
    </row>
    <row r="249" spans="1:8" x14ac:dyDescent="0.25">
      <c r="A249" s="371">
        <v>44047</v>
      </c>
      <c r="B249" s="371" t="s">
        <v>340</v>
      </c>
      <c r="C249" s="372" t="s">
        <v>134</v>
      </c>
      <c r="D249" s="373" t="s">
        <v>150</v>
      </c>
      <c r="E249" s="374"/>
      <c r="F249" s="375"/>
      <c r="G249" s="374"/>
      <c r="H249" s="375">
        <v>595000</v>
      </c>
    </row>
    <row r="250" spans="1:8" x14ac:dyDescent="0.25">
      <c r="A250" s="371">
        <v>44047</v>
      </c>
      <c r="B250" s="371" t="s">
        <v>342</v>
      </c>
      <c r="C250" s="372" t="s">
        <v>134</v>
      </c>
      <c r="D250" s="373" t="s">
        <v>153</v>
      </c>
      <c r="E250" s="374"/>
      <c r="F250" s="375"/>
      <c r="G250" s="374"/>
      <c r="H250" s="375">
        <v>83000</v>
      </c>
    </row>
    <row r="251" spans="1:8" x14ac:dyDescent="0.25">
      <c r="A251" s="371">
        <v>44051</v>
      </c>
      <c r="B251" s="371" t="s">
        <v>346</v>
      </c>
      <c r="C251" s="372" t="s">
        <v>134</v>
      </c>
      <c r="D251" s="373" t="s">
        <v>301</v>
      </c>
      <c r="E251" s="374"/>
      <c r="F251" s="375"/>
      <c r="G251" s="374"/>
      <c r="H251" s="375">
        <v>7200001</v>
      </c>
    </row>
    <row r="252" spans="1:8" x14ac:dyDescent="0.25">
      <c r="A252" s="371">
        <v>44051</v>
      </c>
      <c r="B252" s="371" t="s">
        <v>347</v>
      </c>
      <c r="C252" s="372" t="s">
        <v>134</v>
      </c>
      <c r="D252" s="373" t="s">
        <v>302</v>
      </c>
      <c r="E252" s="374"/>
      <c r="F252" s="375"/>
      <c r="G252" s="374"/>
      <c r="H252" s="375">
        <v>7490000</v>
      </c>
    </row>
    <row r="253" spans="1:8" x14ac:dyDescent="0.25">
      <c r="A253" s="371">
        <v>44053</v>
      </c>
      <c r="B253" s="371" t="s">
        <v>348</v>
      </c>
      <c r="C253" s="372" t="s">
        <v>134</v>
      </c>
      <c r="D253" s="373" t="s">
        <v>156</v>
      </c>
      <c r="E253" s="374"/>
      <c r="F253" s="375"/>
      <c r="G253" s="374">
        <v>3000000</v>
      </c>
      <c r="H253" s="375"/>
    </row>
    <row r="254" spans="1:8" x14ac:dyDescent="0.25">
      <c r="A254" s="371">
        <v>44054</v>
      </c>
      <c r="B254" s="371" t="s">
        <v>350</v>
      </c>
      <c r="C254" s="372" t="s">
        <v>134</v>
      </c>
      <c r="D254" s="373" t="s">
        <v>259</v>
      </c>
      <c r="E254" s="374"/>
      <c r="F254" s="375"/>
      <c r="G254" s="374"/>
      <c r="H254" s="375">
        <v>800000</v>
      </c>
    </row>
    <row r="255" spans="1:8" x14ac:dyDescent="0.25">
      <c r="A255" s="371">
        <v>44058</v>
      </c>
      <c r="B255" s="371" t="s">
        <v>358</v>
      </c>
      <c r="C255" s="372" t="s">
        <v>134</v>
      </c>
      <c r="D255" s="373" t="s">
        <v>135</v>
      </c>
      <c r="E255" s="374"/>
      <c r="F255" s="375"/>
      <c r="G255" s="374">
        <v>3000000</v>
      </c>
      <c r="H255" s="375"/>
    </row>
    <row r="256" spans="1:8" x14ac:dyDescent="0.25">
      <c r="A256" s="371">
        <v>44061</v>
      </c>
      <c r="B256" s="371" t="s">
        <v>364</v>
      </c>
      <c r="C256" s="372" t="s">
        <v>134</v>
      </c>
      <c r="D256" s="373" t="s">
        <v>140</v>
      </c>
      <c r="E256" s="374"/>
      <c r="F256" s="375"/>
      <c r="G256" s="374">
        <v>1152000</v>
      </c>
      <c r="H256" s="375"/>
    </row>
    <row r="257" spans="1:8" x14ac:dyDescent="0.25">
      <c r="A257" s="371">
        <v>44062</v>
      </c>
      <c r="B257" s="371" t="s">
        <v>365</v>
      </c>
      <c r="C257" s="372" t="s">
        <v>134</v>
      </c>
      <c r="D257" s="373" t="s">
        <v>289</v>
      </c>
      <c r="E257" s="374"/>
      <c r="F257" s="375"/>
      <c r="G257" s="374"/>
      <c r="H257" s="375">
        <v>1000000</v>
      </c>
    </row>
    <row r="258" spans="1:8" x14ac:dyDescent="0.25">
      <c r="A258" s="371">
        <v>44062</v>
      </c>
      <c r="B258" s="371" t="s">
        <v>369</v>
      </c>
      <c r="C258" s="372" t="s">
        <v>134</v>
      </c>
      <c r="D258" s="457" t="s">
        <v>143</v>
      </c>
      <c r="E258" s="374"/>
      <c r="F258" s="375"/>
      <c r="G258" s="374">
        <v>9500000</v>
      </c>
      <c r="H258" s="375"/>
    </row>
    <row r="259" spans="1:8" x14ac:dyDescent="0.25">
      <c r="A259" s="484" t="s">
        <v>10</v>
      </c>
      <c r="B259" s="485"/>
      <c r="C259" s="485"/>
      <c r="D259" s="486"/>
      <c r="E259" s="465"/>
      <c r="F259" s="465"/>
      <c r="G259" s="377">
        <f>SUBTOTAL(9,G248:G258)</f>
        <v>17652000</v>
      </c>
      <c r="H259" s="377">
        <f>SUBTOTAL(9,H248:H258)</f>
        <v>17168001</v>
      </c>
    </row>
    <row r="261" spans="1:8" s="383" customFormat="1" x14ac:dyDescent="0.25">
      <c r="A261" s="468"/>
      <c r="B261" s="468"/>
      <c r="C261" s="469" t="s">
        <v>108</v>
      </c>
      <c r="D261" s="382"/>
      <c r="E261" s="469" t="s">
        <v>14</v>
      </c>
      <c r="F261" s="382"/>
      <c r="G261" s="382"/>
      <c r="H261" s="382"/>
    </row>
    <row r="262" spans="1:8" s="383" customFormat="1" x14ac:dyDescent="0.25">
      <c r="A262" s="468"/>
      <c r="B262" s="468"/>
      <c r="C262" s="470" t="s">
        <v>15</v>
      </c>
      <c r="D262" s="384"/>
      <c r="E262" s="470" t="s">
        <v>16</v>
      </c>
      <c r="F262" s="384"/>
      <c r="G262" s="384"/>
      <c r="H262" s="384"/>
    </row>
  </sheetData>
  <autoFilter ref="A6:H112">
    <filterColumn colId="4" hiddenButton="1" showButton="0"/>
    <filterColumn colId="6" hiddenButton="1" showButton="0"/>
  </autoFilter>
  <mergeCells count="73">
    <mergeCell ref="E246:F246"/>
    <mergeCell ref="G246:H246"/>
    <mergeCell ref="B245:D245"/>
    <mergeCell ref="A246:A247"/>
    <mergeCell ref="B246:B247"/>
    <mergeCell ref="C246:C247"/>
    <mergeCell ref="D246:D247"/>
    <mergeCell ref="E228:F228"/>
    <mergeCell ref="G228:H228"/>
    <mergeCell ref="B239:D239"/>
    <mergeCell ref="A240:A241"/>
    <mergeCell ref="B240:B241"/>
    <mergeCell ref="C240:C241"/>
    <mergeCell ref="D240:D241"/>
    <mergeCell ref="E240:F240"/>
    <mergeCell ref="G240:H240"/>
    <mergeCell ref="A237:D237"/>
    <mergeCell ref="B227:D227"/>
    <mergeCell ref="A228:A229"/>
    <mergeCell ref="B228:B229"/>
    <mergeCell ref="C228:C229"/>
    <mergeCell ref="D228:D229"/>
    <mergeCell ref="D204:D205"/>
    <mergeCell ref="E204:F204"/>
    <mergeCell ref="G204:H204"/>
    <mergeCell ref="B215:D215"/>
    <mergeCell ref="A216:A217"/>
    <mergeCell ref="B216:B217"/>
    <mergeCell ref="C216:C217"/>
    <mergeCell ref="D216:D217"/>
    <mergeCell ref="E216:F216"/>
    <mergeCell ref="G216:H216"/>
    <mergeCell ref="E133:F133"/>
    <mergeCell ref="G133:H133"/>
    <mergeCell ref="B161:D161"/>
    <mergeCell ref="A162:A163"/>
    <mergeCell ref="B162:B163"/>
    <mergeCell ref="C162:C163"/>
    <mergeCell ref="D162:D163"/>
    <mergeCell ref="E162:F162"/>
    <mergeCell ref="G162:H162"/>
    <mergeCell ref="G117:H117"/>
    <mergeCell ref="B116:D116"/>
    <mergeCell ref="A114:C114"/>
    <mergeCell ref="A112:D112"/>
    <mergeCell ref="A4:H4"/>
    <mergeCell ref="A6:A7"/>
    <mergeCell ref="C6:C7"/>
    <mergeCell ref="D6:D7"/>
    <mergeCell ref="E6:F6"/>
    <mergeCell ref="G6:H6"/>
    <mergeCell ref="B6:B7"/>
    <mergeCell ref="A117:A118"/>
    <mergeCell ref="B117:B118"/>
    <mergeCell ref="C117:C118"/>
    <mergeCell ref="D117:D118"/>
    <mergeCell ref="E117:F117"/>
    <mergeCell ref="A243:D243"/>
    <mergeCell ref="A259:D259"/>
    <mergeCell ref="A130:D130"/>
    <mergeCell ref="A159:D159"/>
    <mergeCell ref="A201:D201"/>
    <mergeCell ref="A212:D212"/>
    <mergeCell ref="A225:D225"/>
    <mergeCell ref="B132:D132"/>
    <mergeCell ref="A133:A134"/>
    <mergeCell ref="B133:B134"/>
    <mergeCell ref="C133:C134"/>
    <mergeCell ref="D133:D134"/>
    <mergeCell ref="B203:D203"/>
    <mergeCell ref="A204:A205"/>
    <mergeCell ref="B204:B205"/>
    <mergeCell ref="C204:C205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53" bestFit="1" customWidth="1"/>
    <col min="2" max="2" width="12.7109375" style="158" customWidth="1"/>
    <col min="3" max="3" width="39.140625" style="153" bestFit="1" customWidth="1"/>
    <col min="4" max="5" width="14.5703125" style="153" bestFit="1" customWidth="1"/>
    <col min="6" max="16384" width="8.85546875" style="153"/>
  </cols>
  <sheetData>
    <row r="1" spans="1:14" s="150" customFormat="1" x14ac:dyDescent="0.25">
      <c r="A1" s="665" t="s">
        <v>0</v>
      </c>
      <c r="B1" s="665"/>
      <c r="C1" s="665"/>
      <c r="I1" s="151"/>
      <c r="J1" s="152"/>
    </row>
    <row r="2" spans="1:14" s="150" customFormat="1" x14ac:dyDescent="0.25">
      <c r="A2" s="666" t="s">
        <v>2</v>
      </c>
      <c r="B2" s="666"/>
      <c r="C2" s="666"/>
      <c r="I2" s="151"/>
      <c r="J2" s="152"/>
    </row>
    <row r="3" spans="1:14" s="150" customFormat="1" x14ac:dyDescent="0.25">
      <c r="A3" s="569" t="s">
        <v>120</v>
      </c>
      <c r="B3" s="569"/>
      <c r="C3" s="569"/>
      <c r="D3" s="569"/>
      <c r="E3" s="569"/>
      <c r="F3" s="149"/>
      <c r="G3" s="149"/>
      <c r="H3" s="149"/>
      <c r="I3" s="149"/>
      <c r="J3" s="149"/>
      <c r="K3" s="149"/>
      <c r="L3" s="149"/>
      <c r="M3" s="149"/>
      <c r="N3" s="149"/>
    </row>
    <row r="4" spans="1:14" s="150" customFormat="1" x14ac:dyDescent="0.25">
      <c r="A4" s="146"/>
      <c r="B4" s="146"/>
      <c r="C4" s="146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s="150" customFormat="1" ht="31.5" customHeight="1" x14ac:dyDescent="0.25">
      <c r="A5" s="669" t="s">
        <v>18</v>
      </c>
      <c r="B5" s="671" t="s">
        <v>121</v>
      </c>
      <c r="C5" s="669" t="s">
        <v>122</v>
      </c>
      <c r="D5" s="668" t="s">
        <v>129</v>
      </c>
      <c r="E5" s="668"/>
    </row>
    <row r="6" spans="1:14" s="150" customFormat="1" x14ac:dyDescent="0.25">
      <c r="A6" s="670"/>
      <c r="B6" s="672"/>
      <c r="C6" s="670"/>
      <c r="D6" s="387" t="s">
        <v>123</v>
      </c>
      <c r="E6" s="387" t="s">
        <v>124</v>
      </c>
    </row>
    <row r="7" spans="1:14" x14ac:dyDescent="0.25">
      <c r="A7" s="154">
        <v>628</v>
      </c>
      <c r="B7" s="156">
        <v>44045</v>
      </c>
      <c r="C7" s="154" t="s">
        <v>216</v>
      </c>
      <c r="D7" s="201">
        <v>20000</v>
      </c>
      <c r="E7" s="201"/>
    </row>
    <row r="8" spans="1:14" x14ac:dyDescent="0.25">
      <c r="A8" s="155">
        <v>637</v>
      </c>
      <c r="B8" s="157">
        <v>44048</v>
      </c>
      <c r="C8" s="155" t="s">
        <v>260</v>
      </c>
      <c r="D8" s="159"/>
      <c r="E8" s="159">
        <v>15000</v>
      </c>
    </row>
    <row r="9" spans="1:14" x14ac:dyDescent="0.25">
      <c r="A9" s="155">
        <v>639</v>
      </c>
      <c r="B9" s="157">
        <v>44055</v>
      </c>
      <c r="C9" s="155" t="s">
        <v>261</v>
      </c>
      <c r="D9" s="159"/>
      <c r="E9" s="159">
        <v>20000</v>
      </c>
    </row>
    <row r="10" spans="1:14" x14ac:dyDescent="0.25">
      <c r="A10" s="155">
        <v>640</v>
      </c>
      <c r="B10" s="157">
        <v>44055</v>
      </c>
      <c r="C10" s="155" t="s">
        <v>262</v>
      </c>
      <c r="D10" s="159"/>
      <c r="E10" s="159">
        <v>15000</v>
      </c>
    </row>
    <row r="11" spans="1:14" x14ac:dyDescent="0.25">
      <c r="A11" s="403">
        <v>643</v>
      </c>
      <c r="B11" s="157">
        <v>44056</v>
      </c>
      <c r="C11" s="155" t="s">
        <v>263</v>
      </c>
      <c r="D11" s="159"/>
      <c r="E11" s="159">
        <v>15000</v>
      </c>
    </row>
    <row r="12" spans="1:14" x14ac:dyDescent="0.25">
      <c r="A12" s="155">
        <v>647</v>
      </c>
      <c r="B12" s="157">
        <v>44056</v>
      </c>
      <c r="C12" s="155" t="s">
        <v>196</v>
      </c>
      <c r="D12" s="159">
        <v>20000</v>
      </c>
      <c r="E12" s="159"/>
    </row>
    <row r="13" spans="1:14" x14ac:dyDescent="0.25">
      <c r="A13" s="155">
        <v>751</v>
      </c>
      <c r="B13" s="157">
        <v>44060</v>
      </c>
      <c r="C13" s="155" t="s">
        <v>199</v>
      </c>
      <c r="D13" s="159">
        <v>20000</v>
      </c>
      <c r="E13" s="159">
        <v>20000</v>
      </c>
    </row>
    <row r="14" spans="1:14" x14ac:dyDescent="0.25">
      <c r="A14" s="155">
        <v>754</v>
      </c>
      <c r="B14" s="157">
        <v>44061</v>
      </c>
      <c r="C14" s="155" t="s">
        <v>201</v>
      </c>
      <c r="D14" s="159"/>
      <c r="E14" s="159">
        <v>15000</v>
      </c>
    </row>
    <row r="15" spans="1:14" x14ac:dyDescent="0.25">
      <c r="A15" s="155">
        <v>755</v>
      </c>
      <c r="B15" s="157">
        <v>44061</v>
      </c>
      <c r="C15" s="155" t="s">
        <v>264</v>
      </c>
      <c r="D15" s="159"/>
      <c r="E15" s="159">
        <v>15000</v>
      </c>
    </row>
    <row r="16" spans="1:14" x14ac:dyDescent="0.25">
      <c r="A16" s="155">
        <v>757</v>
      </c>
      <c r="B16" s="157">
        <v>44061</v>
      </c>
      <c r="C16" s="155" t="s">
        <v>265</v>
      </c>
      <c r="D16" s="159">
        <v>20000</v>
      </c>
      <c r="E16" s="159"/>
    </row>
    <row r="17" spans="1:5" x14ac:dyDescent="0.25">
      <c r="A17" s="155">
        <v>761</v>
      </c>
      <c r="B17" s="157">
        <v>44063</v>
      </c>
      <c r="C17" s="155" t="s">
        <v>199</v>
      </c>
      <c r="D17" s="159"/>
      <c r="E17" s="159">
        <v>20000</v>
      </c>
    </row>
    <row r="18" spans="1:5" hidden="1" x14ac:dyDescent="0.25">
      <c r="A18" s="155"/>
      <c r="B18" s="157"/>
      <c r="C18" s="403"/>
      <c r="D18" s="159"/>
      <c r="E18" s="159"/>
    </row>
    <row r="19" spans="1:5" hidden="1" x14ac:dyDescent="0.25">
      <c r="A19" s="155"/>
      <c r="B19" s="157"/>
      <c r="C19" s="155"/>
      <c r="D19" s="159"/>
      <c r="E19" s="159"/>
    </row>
    <row r="20" spans="1:5" hidden="1" x14ac:dyDescent="0.25">
      <c r="A20" s="155"/>
      <c r="B20" s="157"/>
      <c r="C20" s="155"/>
      <c r="D20" s="159"/>
      <c r="E20" s="159"/>
    </row>
    <row r="21" spans="1:5" hidden="1" x14ac:dyDescent="0.25">
      <c r="A21" s="155"/>
      <c r="B21" s="157"/>
      <c r="C21" s="155"/>
      <c r="D21" s="159"/>
      <c r="E21" s="159"/>
    </row>
    <row r="22" spans="1:5" hidden="1" x14ac:dyDescent="0.25">
      <c r="A22" s="155"/>
      <c r="B22" s="157"/>
      <c r="C22" s="155"/>
      <c r="D22" s="159"/>
      <c r="E22" s="159"/>
    </row>
    <row r="23" spans="1:5" hidden="1" x14ac:dyDescent="0.25">
      <c r="A23" s="155"/>
      <c r="B23" s="157"/>
      <c r="C23" s="155"/>
      <c r="D23" s="159"/>
      <c r="E23" s="159"/>
    </row>
    <row r="24" spans="1:5" hidden="1" x14ac:dyDescent="0.25">
      <c r="A24" s="155"/>
      <c r="B24" s="157"/>
      <c r="C24" s="155"/>
      <c r="D24" s="159"/>
      <c r="E24" s="159"/>
    </row>
    <row r="25" spans="1:5" hidden="1" x14ac:dyDescent="0.25">
      <c r="A25" s="155"/>
      <c r="B25" s="157"/>
      <c r="C25" s="155"/>
      <c r="D25" s="159"/>
      <c r="E25" s="159"/>
    </row>
    <row r="26" spans="1:5" hidden="1" x14ac:dyDescent="0.25">
      <c r="A26" s="155"/>
      <c r="B26" s="157"/>
      <c r="C26" s="155"/>
      <c r="D26" s="159"/>
      <c r="E26" s="159"/>
    </row>
    <row r="27" spans="1:5" hidden="1" x14ac:dyDescent="0.25">
      <c r="A27" s="155"/>
      <c r="B27" s="157"/>
      <c r="C27" s="155"/>
      <c r="D27" s="159"/>
      <c r="E27" s="159"/>
    </row>
    <row r="28" spans="1:5" hidden="1" x14ac:dyDescent="0.25">
      <c r="A28" s="155"/>
      <c r="B28" s="157"/>
      <c r="C28" s="155"/>
      <c r="D28" s="159"/>
      <c r="E28" s="159"/>
    </row>
    <row r="29" spans="1:5" hidden="1" x14ac:dyDescent="0.25">
      <c r="A29" s="155"/>
      <c r="B29" s="157"/>
      <c r="C29" s="155"/>
      <c r="D29" s="159"/>
      <c r="E29" s="159"/>
    </row>
    <row r="30" spans="1:5" hidden="1" x14ac:dyDescent="0.25">
      <c r="A30" s="155"/>
      <c r="B30" s="157"/>
      <c r="C30" s="155"/>
      <c r="D30" s="159"/>
      <c r="E30" s="159"/>
    </row>
    <row r="31" spans="1:5" hidden="1" x14ac:dyDescent="0.25">
      <c r="A31" s="155"/>
      <c r="B31" s="157"/>
      <c r="C31" s="155"/>
      <c r="D31" s="159"/>
      <c r="E31" s="159"/>
    </row>
    <row r="32" spans="1:5" s="161" customFormat="1" ht="18.75" x14ac:dyDescent="0.3">
      <c r="A32" s="667" t="s">
        <v>36</v>
      </c>
      <c r="B32" s="667"/>
      <c r="C32" s="667"/>
      <c r="D32" s="160">
        <f t="shared" ref="D32:E32" si="0">SUM(D7:D31)</f>
        <v>80000</v>
      </c>
      <c r="E32" s="160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Normal="100" workbookViewId="0">
      <pane ySplit="8" topLeftCell="A83" activePane="bottomLeft" state="frozen"/>
      <selection pane="bottomLeft" activeCell="N135" sqref="N135"/>
    </sheetView>
  </sheetViews>
  <sheetFormatPr defaultColWidth="9.140625" defaultRowHeight="15" x14ac:dyDescent="0.25"/>
  <cols>
    <col min="1" max="1" width="4.5703125" style="178" customWidth="1"/>
    <col min="2" max="2" width="10.5703125" style="348" customWidth="1"/>
    <col min="3" max="3" width="8.28515625" style="178" customWidth="1"/>
    <col min="4" max="4" width="8.7109375" style="178" customWidth="1"/>
    <col min="5" max="5" width="9.28515625" style="178" customWidth="1"/>
    <col min="6" max="6" width="7.85546875" style="178" customWidth="1"/>
    <col min="7" max="7" width="5.28515625" style="178" customWidth="1"/>
    <col min="8" max="8" width="9.7109375" style="179" customWidth="1"/>
    <col min="9" max="9" width="13.42578125" style="179" customWidth="1"/>
    <col min="10" max="10" width="9.85546875" style="179" customWidth="1"/>
    <col min="11" max="11" width="5.5703125" style="180" customWidth="1"/>
    <col min="12" max="12" width="13.7109375" style="179" customWidth="1"/>
    <col min="13" max="13" width="11.7109375" style="179" customWidth="1"/>
    <col min="14" max="14" width="11.28515625" style="179" customWidth="1"/>
    <col min="15" max="15" width="12.140625" style="179" customWidth="1"/>
    <col min="16" max="16" width="16.42578125" style="178" customWidth="1"/>
    <col min="17" max="18" width="13" style="178" bestFit="1" customWidth="1"/>
    <col min="19" max="16384" width="9.140625" style="178"/>
  </cols>
  <sheetData>
    <row r="1" spans="1:17" x14ac:dyDescent="0.25">
      <c r="A1" s="530" t="s">
        <v>0</v>
      </c>
      <c r="B1" s="530"/>
      <c r="C1" s="530"/>
      <c r="D1" s="530"/>
      <c r="E1" s="530"/>
      <c r="N1" s="181"/>
    </row>
    <row r="2" spans="1:17" x14ac:dyDescent="0.25">
      <c r="A2" s="184" t="s">
        <v>416</v>
      </c>
      <c r="B2" s="183"/>
      <c r="C2" s="182"/>
      <c r="D2" s="182"/>
      <c r="E2" s="182"/>
      <c r="N2" s="185"/>
    </row>
    <row r="3" spans="1:17" x14ac:dyDescent="0.25">
      <c r="A3" s="531" t="s">
        <v>39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</row>
    <row r="4" spans="1:17" x14ac:dyDescent="0.25">
      <c r="A4" s="531" t="s">
        <v>127</v>
      </c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</row>
    <row r="5" spans="1:17" x14ac:dyDescent="0.25">
      <c r="A5" s="531"/>
      <c r="B5" s="531"/>
      <c r="C5" s="531"/>
      <c r="D5" s="531"/>
      <c r="E5" s="531"/>
      <c r="F5" s="531"/>
      <c r="G5" s="531"/>
      <c r="H5" s="531"/>
      <c r="I5" s="531"/>
      <c r="J5" s="531"/>
      <c r="K5" s="532"/>
      <c r="L5" s="532"/>
    </row>
    <row r="6" spans="1:17" s="186" customFormat="1" ht="42" customHeight="1" x14ac:dyDescent="0.25">
      <c r="A6" s="533" t="s">
        <v>75</v>
      </c>
      <c r="B6" s="535" t="s">
        <v>27</v>
      </c>
      <c r="C6" s="533" t="s">
        <v>28</v>
      </c>
      <c r="D6" s="539" t="s">
        <v>40</v>
      </c>
      <c r="E6" s="539"/>
      <c r="F6" s="540" t="s">
        <v>29</v>
      </c>
      <c r="G6" s="540"/>
      <c r="H6" s="540"/>
      <c r="I6" s="540"/>
      <c r="J6" s="540"/>
      <c r="K6" s="540"/>
      <c r="L6" s="540"/>
      <c r="M6" s="541"/>
      <c r="N6" s="541"/>
      <c r="O6" s="541"/>
      <c r="P6" s="542" t="s">
        <v>20</v>
      </c>
    </row>
    <row r="7" spans="1:17" s="186" customFormat="1" ht="38.25" customHeight="1" x14ac:dyDescent="0.25">
      <c r="A7" s="534"/>
      <c r="B7" s="536"/>
      <c r="C7" s="534"/>
      <c r="D7" s="533" t="s">
        <v>41</v>
      </c>
      <c r="E7" s="533" t="s">
        <v>42</v>
      </c>
      <c r="F7" s="533" t="s">
        <v>31</v>
      </c>
      <c r="G7" s="533" t="s">
        <v>32</v>
      </c>
      <c r="H7" s="537" t="s">
        <v>33</v>
      </c>
      <c r="I7" s="537" t="s">
        <v>43</v>
      </c>
      <c r="J7" s="544" t="s">
        <v>35</v>
      </c>
      <c r="K7" s="544"/>
      <c r="L7" s="537" t="s">
        <v>44</v>
      </c>
      <c r="M7" s="537" t="s">
        <v>45</v>
      </c>
      <c r="N7" s="537" t="s">
        <v>46</v>
      </c>
      <c r="O7" s="537" t="s">
        <v>47</v>
      </c>
      <c r="P7" s="543"/>
    </row>
    <row r="8" spans="1:17" s="186" customFormat="1" ht="12.75" x14ac:dyDescent="0.25">
      <c r="A8" s="534"/>
      <c r="B8" s="536"/>
      <c r="C8" s="534"/>
      <c r="D8" s="534"/>
      <c r="E8" s="534"/>
      <c r="F8" s="534"/>
      <c r="G8" s="534"/>
      <c r="H8" s="538"/>
      <c r="I8" s="538"/>
      <c r="J8" s="293" t="s">
        <v>83</v>
      </c>
      <c r="K8" s="187" t="s">
        <v>48</v>
      </c>
      <c r="L8" s="538"/>
      <c r="M8" s="538"/>
      <c r="N8" s="538"/>
      <c r="O8" s="538"/>
      <c r="P8" s="543"/>
    </row>
    <row r="9" spans="1:17" x14ac:dyDescent="0.25">
      <c r="A9" s="502">
        <v>630</v>
      </c>
      <c r="B9" s="507">
        <v>44044</v>
      </c>
      <c r="C9" s="498" t="s">
        <v>170</v>
      </c>
      <c r="D9" s="498"/>
      <c r="E9" s="498"/>
      <c r="F9" s="294" t="s">
        <v>171</v>
      </c>
      <c r="G9" s="294">
        <v>1</v>
      </c>
      <c r="H9" s="303">
        <v>455000</v>
      </c>
      <c r="I9" s="303">
        <f t="shared" ref="I9:I14" si="0">G9*H9</f>
        <v>455000</v>
      </c>
      <c r="J9" s="303"/>
      <c r="K9" s="304">
        <v>0.41</v>
      </c>
      <c r="L9" s="303">
        <f t="shared" ref="L9:L14" si="1">I9*(1-K9)</f>
        <v>268450.00000000006</v>
      </c>
      <c r="M9" s="303">
        <f t="shared" ref="M9:M14" si="2">L9</f>
        <v>268450.00000000006</v>
      </c>
      <c r="N9" s="303"/>
      <c r="O9" s="303"/>
      <c r="P9" s="294"/>
    </row>
    <row r="10" spans="1:17" x14ac:dyDescent="0.25">
      <c r="A10" s="504"/>
      <c r="B10" s="517"/>
      <c r="C10" s="506"/>
      <c r="D10" s="506"/>
      <c r="E10" s="506"/>
      <c r="F10" s="299" t="s">
        <v>172</v>
      </c>
      <c r="G10" s="299">
        <v>1</v>
      </c>
      <c r="H10" s="305">
        <v>465000</v>
      </c>
      <c r="I10" s="305">
        <f t="shared" si="0"/>
        <v>465000</v>
      </c>
      <c r="J10" s="305"/>
      <c r="K10" s="306">
        <v>0.41</v>
      </c>
      <c r="L10" s="305">
        <f t="shared" si="1"/>
        <v>274350.00000000006</v>
      </c>
      <c r="M10" s="305">
        <f t="shared" si="2"/>
        <v>274350.00000000006</v>
      </c>
      <c r="N10" s="305"/>
      <c r="O10" s="305"/>
      <c r="P10" s="287"/>
    </row>
    <row r="11" spans="1:17" ht="14.45" customHeight="1" x14ac:dyDescent="0.25">
      <c r="A11" s="504"/>
      <c r="B11" s="517"/>
      <c r="C11" s="506"/>
      <c r="D11" s="506"/>
      <c r="E11" s="506"/>
      <c r="F11" s="299" t="s">
        <v>169</v>
      </c>
      <c r="G11" s="299">
        <v>4</v>
      </c>
      <c r="H11" s="305">
        <v>485000</v>
      </c>
      <c r="I11" s="305">
        <f t="shared" si="0"/>
        <v>1940000</v>
      </c>
      <c r="J11" s="305"/>
      <c r="K11" s="306">
        <v>0.41</v>
      </c>
      <c r="L11" s="305">
        <f t="shared" si="1"/>
        <v>1144600.0000000002</v>
      </c>
      <c r="M11" s="305">
        <f t="shared" si="2"/>
        <v>1144600.0000000002</v>
      </c>
      <c r="N11" s="305"/>
      <c r="O11" s="305"/>
      <c r="P11" s="287"/>
      <c r="Q11" s="307"/>
    </row>
    <row r="12" spans="1:17" x14ac:dyDescent="0.25">
      <c r="A12" s="503"/>
      <c r="B12" s="508"/>
      <c r="C12" s="499"/>
      <c r="D12" s="499"/>
      <c r="E12" s="499"/>
      <c r="F12" s="295" t="s">
        <v>173</v>
      </c>
      <c r="G12" s="295">
        <v>1</v>
      </c>
      <c r="H12" s="308">
        <v>485000</v>
      </c>
      <c r="I12" s="308">
        <f t="shared" si="0"/>
        <v>485000</v>
      </c>
      <c r="J12" s="308"/>
      <c r="K12" s="309">
        <v>0.41</v>
      </c>
      <c r="L12" s="308">
        <f t="shared" si="1"/>
        <v>286150.00000000006</v>
      </c>
      <c r="M12" s="308">
        <f t="shared" si="2"/>
        <v>286150.00000000006</v>
      </c>
      <c r="N12" s="308"/>
      <c r="O12" s="308"/>
      <c r="P12" s="289"/>
    </row>
    <row r="13" spans="1:17" x14ac:dyDescent="0.25">
      <c r="A13" s="502">
        <v>628</v>
      </c>
      <c r="B13" s="507">
        <v>44045</v>
      </c>
      <c r="C13" s="498" t="s">
        <v>166</v>
      </c>
      <c r="D13" s="498" t="s">
        <v>167</v>
      </c>
      <c r="E13" s="498" t="s">
        <v>168</v>
      </c>
      <c r="F13" s="404" t="s">
        <v>169</v>
      </c>
      <c r="G13" s="404">
        <v>12</v>
      </c>
      <c r="H13" s="303">
        <v>485000</v>
      </c>
      <c r="I13" s="303">
        <f t="shared" si="0"/>
        <v>5820000</v>
      </c>
      <c r="J13" s="303"/>
      <c r="K13" s="304">
        <v>0.41</v>
      </c>
      <c r="L13" s="303">
        <f t="shared" si="1"/>
        <v>3433800.0000000005</v>
      </c>
      <c r="M13" s="303">
        <f t="shared" si="2"/>
        <v>3433800.0000000005</v>
      </c>
      <c r="N13" s="303"/>
      <c r="O13" s="303"/>
      <c r="P13" s="404"/>
    </row>
    <row r="14" spans="1:17" x14ac:dyDescent="0.25">
      <c r="A14" s="503"/>
      <c r="B14" s="508"/>
      <c r="C14" s="499"/>
      <c r="D14" s="499"/>
      <c r="E14" s="499"/>
      <c r="F14" s="405" t="s">
        <v>183</v>
      </c>
      <c r="G14" s="405">
        <v>6</v>
      </c>
      <c r="H14" s="308">
        <v>455000</v>
      </c>
      <c r="I14" s="308">
        <f t="shared" si="0"/>
        <v>2730000</v>
      </c>
      <c r="J14" s="308"/>
      <c r="K14" s="309">
        <v>0.41</v>
      </c>
      <c r="L14" s="308">
        <f t="shared" si="1"/>
        <v>1610700.0000000002</v>
      </c>
      <c r="M14" s="308">
        <f t="shared" si="2"/>
        <v>1610700.0000000002</v>
      </c>
      <c r="N14" s="308"/>
      <c r="O14" s="308"/>
      <c r="P14" s="405"/>
    </row>
    <row r="15" spans="1:17" x14ac:dyDescent="0.25">
      <c r="A15" s="408">
        <v>632</v>
      </c>
      <c r="B15" s="440">
        <v>44046</v>
      </c>
      <c r="C15" s="441" t="s">
        <v>170</v>
      </c>
      <c r="D15" s="441"/>
      <c r="E15" s="441"/>
      <c r="F15" s="312" t="s">
        <v>169</v>
      </c>
      <c r="G15" s="312">
        <v>2</v>
      </c>
      <c r="H15" s="316">
        <v>485000</v>
      </c>
      <c r="I15" s="313">
        <f t="shared" ref="I15:I123" si="3">G15*H15</f>
        <v>970000</v>
      </c>
      <c r="J15" s="313"/>
      <c r="K15" s="314">
        <v>0.41</v>
      </c>
      <c r="L15" s="313">
        <f t="shared" ref="L15:L29" si="4">I15*(1-K15)</f>
        <v>572300.00000000012</v>
      </c>
      <c r="M15" s="313">
        <f t="shared" ref="M15:M16" si="5">L15</f>
        <v>572300.00000000012</v>
      </c>
      <c r="N15" s="313"/>
      <c r="O15" s="313"/>
      <c r="P15" s="315"/>
    </row>
    <row r="16" spans="1:17" ht="30" x14ac:dyDescent="0.25">
      <c r="A16" s="410">
        <v>634</v>
      </c>
      <c r="B16" s="442">
        <v>44047</v>
      </c>
      <c r="C16" s="443" t="s">
        <v>166</v>
      </c>
      <c r="D16" s="444" t="s">
        <v>176</v>
      </c>
      <c r="E16" s="444" t="s">
        <v>177</v>
      </c>
      <c r="F16" s="288" t="s">
        <v>172</v>
      </c>
      <c r="G16" s="288">
        <v>4</v>
      </c>
      <c r="H16" s="318">
        <v>465000</v>
      </c>
      <c r="I16" s="310">
        <f t="shared" si="3"/>
        <v>1860000</v>
      </c>
      <c r="J16" s="319"/>
      <c r="K16" s="311">
        <v>0.41</v>
      </c>
      <c r="L16" s="310">
        <f t="shared" si="4"/>
        <v>1097400.0000000002</v>
      </c>
      <c r="M16" s="319">
        <f t="shared" si="5"/>
        <v>1097400.0000000002</v>
      </c>
      <c r="N16" s="310"/>
      <c r="O16" s="310"/>
      <c r="P16" s="317"/>
    </row>
    <row r="17" spans="1:18" x14ac:dyDescent="0.25">
      <c r="A17" s="502">
        <v>635</v>
      </c>
      <c r="B17" s="507">
        <v>44047</v>
      </c>
      <c r="C17" s="498"/>
      <c r="D17" s="509" t="s">
        <v>178</v>
      </c>
      <c r="E17" s="509" t="s">
        <v>179</v>
      </c>
      <c r="F17" s="294" t="s">
        <v>171</v>
      </c>
      <c r="G17" s="294">
        <v>24</v>
      </c>
      <c r="H17" s="320">
        <v>455000</v>
      </c>
      <c r="I17" s="303">
        <f t="shared" si="3"/>
        <v>10920000</v>
      </c>
      <c r="J17" s="303"/>
      <c r="K17" s="304">
        <v>0.5</v>
      </c>
      <c r="L17" s="303">
        <f t="shared" si="4"/>
        <v>5460000</v>
      </c>
      <c r="M17" s="303"/>
      <c r="N17" s="303"/>
      <c r="O17" s="303">
        <f>L17</f>
        <v>5460000</v>
      </c>
      <c r="P17" s="321"/>
    </row>
    <row r="18" spans="1:18" x14ac:dyDescent="0.25">
      <c r="A18" s="503"/>
      <c r="B18" s="508"/>
      <c r="C18" s="499"/>
      <c r="D18" s="510"/>
      <c r="E18" s="510"/>
      <c r="F18" s="295" t="s">
        <v>172</v>
      </c>
      <c r="G18" s="295">
        <v>24</v>
      </c>
      <c r="H18" s="322">
        <v>465000</v>
      </c>
      <c r="I18" s="308">
        <f t="shared" si="3"/>
        <v>11160000</v>
      </c>
      <c r="J18" s="308"/>
      <c r="K18" s="309">
        <v>0.5</v>
      </c>
      <c r="L18" s="308">
        <f t="shared" si="4"/>
        <v>5580000</v>
      </c>
      <c r="M18" s="308"/>
      <c r="N18" s="308"/>
      <c r="O18" s="308">
        <f>L18</f>
        <v>5580000</v>
      </c>
      <c r="P18" s="323"/>
    </row>
    <row r="19" spans="1:18" x14ac:dyDescent="0.25">
      <c r="A19" s="502">
        <v>637</v>
      </c>
      <c r="B19" s="507">
        <v>44048</v>
      </c>
      <c r="C19" s="498" t="s">
        <v>180</v>
      </c>
      <c r="D19" s="509" t="s">
        <v>181</v>
      </c>
      <c r="E19" s="509"/>
      <c r="F19" s="294" t="s">
        <v>171</v>
      </c>
      <c r="G19" s="294">
        <v>3</v>
      </c>
      <c r="H19" s="320">
        <v>455000</v>
      </c>
      <c r="I19" s="303">
        <f t="shared" si="3"/>
        <v>1365000</v>
      </c>
      <c r="J19" s="303"/>
      <c r="K19" s="304">
        <v>0.5</v>
      </c>
      <c r="L19" s="303">
        <f t="shared" si="4"/>
        <v>682500</v>
      </c>
      <c r="M19" s="303">
        <f>L19</f>
        <v>682500</v>
      </c>
      <c r="N19" s="303"/>
      <c r="O19" s="303"/>
      <c r="P19" s="321"/>
    </row>
    <row r="20" spans="1:18" x14ac:dyDescent="0.25">
      <c r="A20" s="504"/>
      <c r="B20" s="517"/>
      <c r="C20" s="506"/>
      <c r="D20" s="528"/>
      <c r="E20" s="528"/>
      <c r="F20" s="299" t="s">
        <v>172</v>
      </c>
      <c r="G20" s="299">
        <v>3</v>
      </c>
      <c r="H20" s="324">
        <v>465000</v>
      </c>
      <c r="I20" s="305">
        <f t="shared" si="3"/>
        <v>1395000</v>
      </c>
      <c r="J20" s="305"/>
      <c r="K20" s="306">
        <v>0.5</v>
      </c>
      <c r="L20" s="305">
        <f t="shared" si="4"/>
        <v>697500</v>
      </c>
      <c r="M20" s="305">
        <f t="shared" ref="M20:M60" si="6">L20</f>
        <v>697500</v>
      </c>
      <c r="N20" s="305"/>
      <c r="O20" s="305"/>
      <c r="P20" s="325"/>
    </row>
    <row r="21" spans="1:18" x14ac:dyDescent="0.25">
      <c r="A21" s="504"/>
      <c r="B21" s="517"/>
      <c r="C21" s="506"/>
      <c r="D21" s="528"/>
      <c r="E21" s="528"/>
      <c r="F21" s="299" t="s">
        <v>182</v>
      </c>
      <c r="G21" s="299">
        <v>3</v>
      </c>
      <c r="H21" s="324">
        <v>475000</v>
      </c>
      <c r="I21" s="305">
        <f t="shared" si="3"/>
        <v>1425000</v>
      </c>
      <c r="J21" s="305"/>
      <c r="K21" s="306">
        <v>0.5</v>
      </c>
      <c r="L21" s="305">
        <f t="shared" si="4"/>
        <v>712500</v>
      </c>
      <c r="M21" s="305">
        <f t="shared" si="6"/>
        <v>712500</v>
      </c>
      <c r="N21" s="305"/>
      <c r="O21" s="305"/>
      <c r="P21" s="325"/>
    </row>
    <row r="22" spans="1:18" ht="14.45" customHeight="1" x14ac:dyDescent="0.25">
      <c r="A22" s="504"/>
      <c r="B22" s="517"/>
      <c r="C22" s="506"/>
      <c r="D22" s="528"/>
      <c r="E22" s="528"/>
      <c r="F22" s="299" t="s">
        <v>169</v>
      </c>
      <c r="G22" s="299">
        <v>3</v>
      </c>
      <c r="H22" s="305">
        <v>485000</v>
      </c>
      <c r="I22" s="305">
        <f t="shared" si="3"/>
        <v>1455000</v>
      </c>
      <c r="J22" s="326"/>
      <c r="K22" s="306">
        <v>0.5</v>
      </c>
      <c r="L22" s="305">
        <f t="shared" si="4"/>
        <v>727500</v>
      </c>
      <c r="M22" s="305">
        <f t="shared" si="6"/>
        <v>727500</v>
      </c>
      <c r="N22" s="305"/>
      <c r="O22" s="305"/>
      <c r="P22" s="325"/>
    </row>
    <row r="23" spans="1:18" ht="14.45" customHeight="1" x14ac:dyDescent="0.25">
      <c r="A23" s="504"/>
      <c r="B23" s="517"/>
      <c r="C23" s="506"/>
      <c r="D23" s="528"/>
      <c r="E23" s="528"/>
      <c r="F23" s="299" t="s">
        <v>173</v>
      </c>
      <c r="G23" s="299">
        <v>3</v>
      </c>
      <c r="H23" s="305">
        <v>485000</v>
      </c>
      <c r="I23" s="305">
        <f t="shared" si="3"/>
        <v>1455000</v>
      </c>
      <c r="J23" s="326"/>
      <c r="K23" s="306">
        <v>0.5</v>
      </c>
      <c r="L23" s="305">
        <f t="shared" si="4"/>
        <v>727500</v>
      </c>
      <c r="M23" s="305">
        <f t="shared" si="6"/>
        <v>727500</v>
      </c>
      <c r="N23" s="305"/>
      <c r="O23" s="305"/>
      <c r="P23" s="299"/>
      <c r="R23" s="307"/>
    </row>
    <row r="24" spans="1:18" x14ac:dyDescent="0.25">
      <c r="A24" s="504"/>
      <c r="B24" s="517"/>
      <c r="C24" s="506"/>
      <c r="D24" s="528"/>
      <c r="E24" s="528"/>
      <c r="F24" s="299" t="s">
        <v>175</v>
      </c>
      <c r="G24" s="299">
        <v>3</v>
      </c>
      <c r="H24" s="305">
        <v>550000</v>
      </c>
      <c r="I24" s="305">
        <f t="shared" si="3"/>
        <v>1650000</v>
      </c>
      <c r="J24" s="326"/>
      <c r="K24" s="306">
        <v>0.5</v>
      </c>
      <c r="L24" s="305">
        <f t="shared" si="4"/>
        <v>825000</v>
      </c>
      <c r="M24" s="305">
        <f t="shared" si="6"/>
        <v>825000</v>
      </c>
      <c r="N24" s="305"/>
      <c r="O24" s="305"/>
      <c r="P24" s="299"/>
    </row>
    <row r="25" spans="1:18" ht="14.45" customHeight="1" x14ac:dyDescent="0.25">
      <c r="A25" s="504"/>
      <c r="B25" s="517"/>
      <c r="C25" s="506"/>
      <c r="D25" s="528"/>
      <c r="E25" s="528"/>
      <c r="F25" s="299" t="s">
        <v>183</v>
      </c>
      <c r="G25" s="299">
        <v>3</v>
      </c>
      <c r="H25" s="305">
        <v>455000</v>
      </c>
      <c r="I25" s="305">
        <f t="shared" si="3"/>
        <v>1365000</v>
      </c>
      <c r="J25" s="326"/>
      <c r="K25" s="306">
        <v>0.5</v>
      </c>
      <c r="L25" s="305">
        <f t="shared" si="4"/>
        <v>682500</v>
      </c>
      <c r="M25" s="305">
        <f t="shared" si="6"/>
        <v>682500</v>
      </c>
      <c r="N25" s="305"/>
      <c r="O25" s="305"/>
      <c r="P25" s="299"/>
    </row>
    <row r="26" spans="1:18" ht="14.45" customHeight="1" x14ac:dyDescent="0.25">
      <c r="A26" s="503"/>
      <c r="B26" s="508"/>
      <c r="C26" s="499"/>
      <c r="D26" s="510"/>
      <c r="E26" s="510"/>
      <c r="F26" s="295" t="s">
        <v>184</v>
      </c>
      <c r="G26" s="295">
        <v>3</v>
      </c>
      <c r="H26" s="308">
        <v>455000</v>
      </c>
      <c r="I26" s="308">
        <f t="shared" si="3"/>
        <v>1365000</v>
      </c>
      <c r="J26" s="327"/>
      <c r="K26" s="309">
        <v>0.5</v>
      </c>
      <c r="L26" s="308">
        <f t="shared" si="4"/>
        <v>682500</v>
      </c>
      <c r="M26" s="308">
        <f t="shared" si="6"/>
        <v>682500</v>
      </c>
      <c r="N26" s="308"/>
      <c r="O26" s="308"/>
      <c r="P26" s="295"/>
    </row>
    <row r="27" spans="1:18" ht="14.45" customHeight="1" x14ac:dyDescent="0.25">
      <c r="A27" s="502">
        <v>638</v>
      </c>
      <c r="B27" s="507">
        <v>44048</v>
      </c>
      <c r="C27" s="498" t="s">
        <v>186</v>
      </c>
      <c r="D27" s="498" t="s">
        <v>185</v>
      </c>
      <c r="E27" s="498" t="s">
        <v>187</v>
      </c>
      <c r="F27" s="294" t="s">
        <v>188</v>
      </c>
      <c r="G27" s="294">
        <v>48</v>
      </c>
      <c r="H27" s="303">
        <v>225000</v>
      </c>
      <c r="I27" s="303">
        <f t="shared" si="3"/>
        <v>10800000</v>
      </c>
      <c r="J27" s="328"/>
      <c r="K27" s="304">
        <v>0.38</v>
      </c>
      <c r="L27" s="329">
        <f t="shared" si="4"/>
        <v>6696000</v>
      </c>
      <c r="M27" s="303">
        <f t="shared" si="6"/>
        <v>6696000</v>
      </c>
      <c r="N27" s="303"/>
      <c r="O27" s="303"/>
      <c r="P27" s="294"/>
    </row>
    <row r="28" spans="1:18" ht="14.45" customHeight="1" x14ac:dyDescent="0.25">
      <c r="A28" s="504"/>
      <c r="B28" s="517"/>
      <c r="C28" s="506"/>
      <c r="D28" s="506"/>
      <c r="E28" s="506"/>
      <c r="F28" s="299" t="s">
        <v>171</v>
      </c>
      <c r="G28" s="299">
        <v>36</v>
      </c>
      <c r="H28" s="305">
        <v>455000</v>
      </c>
      <c r="I28" s="305">
        <f t="shared" si="3"/>
        <v>16380000</v>
      </c>
      <c r="J28" s="330"/>
      <c r="K28" s="306">
        <v>0.38</v>
      </c>
      <c r="L28" s="331">
        <f t="shared" si="4"/>
        <v>10155600</v>
      </c>
      <c r="M28" s="305">
        <f t="shared" si="6"/>
        <v>10155600</v>
      </c>
      <c r="N28" s="305"/>
      <c r="O28" s="305"/>
      <c r="P28" s="299"/>
    </row>
    <row r="29" spans="1:18" ht="14.45" customHeight="1" x14ac:dyDescent="0.25">
      <c r="A29" s="504"/>
      <c r="B29" s="517"/>
      <c r="C29" s="506"/>
      <c r="D29" s="506"/>
      <c r="E29" s="506"/>
      <c r="F29" s="299" t="s">
        <v>172</v>
      </c>
      <c r="G29" s="299">
        <v>48</v>
      </c>
      <c r="H29" s="305">
        <v>465000</v>
      </c>
      <c r="I29" s="305">
        <f t="shared" si="3"/>
        <v>22320000</v>
      </c>
      <c r="J29" s="305"/>
      <c r="K29" s="306">
        <v>0.38</v>
      </c>
      <c r="L29" s="331">
        <f t="shared" si="4"/>
        <v>13838400</v>
      </c>
      <c r="M29" s="305">
        <f t="shared" si="6"/>
        <v>13838400</v>
      </c>
      <c r="N29" s="305"/>
      <c r="O29" s="305"/>
      <c r="P29" s="325"/>
    </row>
    <row r="30" spans="1:18" ht="14.45" customHeight="1" x14ac:dyDescent="0.25">
      <c r="A30" s="504"/>
      <c r="B30" s="517"/>
      <c r="C30" s="506"/>
      <c r="D30" s="506"/>
      <c r="E30" s="506"/>
      <c r="F30" s="299" t="s">
        <v>182</v>
      </c>
      <c r="G30" s="299">
        <v>24</v>
      </c>
      <c r="H30" s="305">
        <v>475000</v>
      </c>
      <c r="I30" s="305">
        <f t="shared" si="3"/>
        <v>11400000</v>
      </c>
      <c r="J30" s="305"/>
      <c r="K30" s="306">
        <v>0.38</v>
      </c>
      <c r="L30" s="331">
        <f t="shared" ref="L30:L77" si="7">I30*(1-K30)</f>
        <v>7068000</v>
      </c>
      <c r="M30" s="305">
        <f t="shared" si="6"/>
        <v>7068000</v>
      </c>
      <c r="N30" s="305"/>
      <c r="O30" s="305"/>
      <c r="P30" s="299"/>
    </row>
    <row r="31" spans="1:18" x14ac:dyDescent="0.25">
      <c r="A31" s="504"/>
      <c r="B31" s="517"/>
      <c r="C31" s="506"/>
      <c r="D31" s="506"/>
      <c r="E31" s="506"/>
      <c r="F31" s="299" t="s">
        <v>169</v>
      </c>
      <c r="G31" s="299">
        <v>36</v>
      </c>
      <c r="H31" s="305">
        <v>485000</v>
      </c>
      <c r="I31" s="305">
        <f t="shared" si="3"/>
        <v>17460000</v>
      </c>
      <c r="J31" s="305"/>
      <c r="K31" s="306">
        <v>0.38</v>
      </c>
      <c r="L31" s="305">
        <f t="shared" si="7"/>
        <v>10825200</v>
      </c>
      <c r="M31" s="305">
        <f t="shared" si="6"/>
        <v>10825200</v>
      </c>
      <c r="N31" s="305"/>
      <c r="O31" s="305"/>
      <c r="P31" s="299"/>
    </row>
    <row r="32" spans="1:18" x14ac:dyDescent="0.25">
      <c r="A32" s="504"/>
      <c r="B32" s="517"/>
      <c r="C32" s="506"/>
      <c r="D32" s="506"/>
      <c r="E32" s="506"/>
      <c r="F32" s="299" t="s">
        <v>173</v>
      </c>
      <c r="G32" s="299">
        <v>24</v>
      </c>
      <c r="H32" s="305">
        <v>485000</v>
      </c>
      <c r="I32" s="305">
        <f t="shared" si="3"/>
        <v>11640000</v>
      </c>
      <c r="J32" s="305"/>
      <c r="K32" s="306">
        <v>0.38</v>
      </c>
      <c r="L32" s="305">
        <f t="shared" si="7"/>
        <v>7216800</v>
      </c>
      <c r="M32" s="305">
        <f t="shared" si="6"/>
        <v>7216800</v>
      </c>
      <c r="N32" s="305"/>
      <c r="O32" s="305"/>
      <c r="P32" s="299"/>
    </row>
    <row r="33" spans="1:17" x14ac:dyDescent="0.25">
      <c r="A33" s="503"/>
      <c r="B33" s="508"/>
      <c r="C33" s="499"/>
      <c r="D33" s="499"/>
      <c r="E33" s="499"/>
      <c r="F33" s="295" t="s">
        <v>184</v>
      </c>
      <c r="G33" s="295">
        <v>24</v>
      </c>
      <c r="H33" s="308">
        <v>455000</v>
      </c>
      <c r="I33" s="308">
        <f t="shared" si="3"/>
        <v>10920000</v>
      </c>
      <c r="J33" s="308"/>
      <c r="K33" s="309">
        <v>0.38</v>
      </c>
      <c r="L33" s="308">
        <f t="shared" si="7"/>
        <v>6770400</v>
      </c>
      <c r="M33" s="308">
        <f t="shared" si="6"/>
        <v>6770400</v>
      </c>
      <c r="N33" s="308"/>
      <c r="O33" s="308"/>
      <c r="P33" s="332"/>
    </row>
    <row r="34" spans="1:17" x14ac:dyDescent="0.25">
      <c r="A34" s="502">
        <v>653</v>
      </c>
      <c r="B34" s="507">
        <v>44051</v>
      </c>
      <c r="C34" s="509" t="s">
        <v>400</v>
      </c>
      <c r="D34" s="498" t="s">
        <v>271</v>
      </c>
      <c r="E34" s="498" t="s">
        <v>272</v>
      </c>
      <c r="F34" s="294" t="s">
        <v>183</v>
      </c>
      <c r="G34" s="294">
        <v>12</v>
      </c>
      <c r="H34" s="303">
        <v>455000</v>
      </c>
      <c r="I34" s="303">
        <f t="shared" si="3"/>
        <v>5460000</v>
      </c>
      <c r="J34" s="303"/>
      <c r="K34" s="304">
        <v>0.5</v>
      </c>
      <c r="L34" s="303">
        <f t="shared" si="7"/>
        <v>2730000</v>
      </c>
      <c r="M34" s="303">
        <f t="shared" si="6"/>
        <v>2730000</v>
      </c>
      <c r="N34" s="303"/>
      <c r="O34" s="303"/>
      <c r="P34" s="333"/>
    </row>
    <row r="35" spans="1:17" x14ac:dyDescent="0.25">
      <c r="A35" s="503"/>
      <c r="B35" s="508"/>
      <c r="C35" s="510"/>
      <c r="D35" s="499"/>
      <c r="E35" s="499"/>
      <c r="F35" s="295" t="s">
        <v>184</v>
      </c>
      <c r="G35" s="295">
        <v>12</v>
      </c>
      <c r="H35" s="308">
        <v>455000</v>
      </c>
      <c r="I35" s="308">
        <f t="shared" si="3"/>
        <v>5460000</v>
      </c>
      <c r="J35" s="308"/>
      <c r="K35" s="309">
        <v>0.5</v>
      </c>
      <c r="L35" s="308">
        <f t="shared" si="7"/>
        <v>2730000</v>
      </c>
      <c r="M35" s="308">
        <f t="shared" si="6"/>
        <v>2730000</v>
      </c>
      <c r="N35" s="308"/>
      <c r="O35" s="308"/>
      <c r="P35" s="332"/>
    </row>
    <row r="36" spans="1:17" x14ac:dyDescent="0.25">
      <c r="A36" s="502">
        <v>646</v>
      </c>
      <c r="B36" s="507">
        <v>44053</v>
      </c>
      <c r="C36" s="498" t="s">
        <v>170</v>
      </c>
      <c r="D36" s="509"/>
      <c r="E36" s="498"/>
      <c r="F36" s="404" t="s">
        <v>171</v>
      </c>
      <c r="G36" s="404">
        <v>1</v>
      </c>
      <c r="H36" s="303">
        <v>455000</v>
      </c>
      <c r="I36" s="303">
        <f t="shared" ref="I36:I46" si="8">G36*H36</f>
        <v>455000</v>
      </c>
      <c r="J36" s="303"/>
      <c r="K36" s="304">
        <v>0.41</v>
      </c>
      <c r="L36" s="303">
        <f t="shared" ref="L36:L46" si="9">I36*(1-K36)</f>
        <v>268450.00000000006</v>
      </c>
      <c r="M36" s="303">
        <f>L36</f>
        <v>268450.00000000006</v>
      </c>
      <c r="N36" s="303"/>
      <c r="O36" s="303"/>
      <c r="P36" s="404"/>
      <c r="Q36" s="307"/>
    </row>
    <row r="37" spans="1:17" ht="14.45" customHeight="1" x14ac:dyDescent="0.25">
      <c r="A37" s="503"/>
      <c r="B37" s="508"/>
      <c r="C37" s="499"/>
      <c r="D37" s="510"/>
      <c r="E37" s="499"/>
      <c r="F37" s="405" t="s">
        <v>172</v>
      </c>
      <c r="G37" s="405">
        <v>1</v>
      </c>
      <c r="H37" s="308">
        <v>455000</v>
      </c>
      <c r="I37" s="308">
        <f t="shared" si="8"/>
        <v>455000</v>
      </c>
      <c r="J37" s="308"/>
      <c r="K37" s="309">
        <v>0.41</v>
      </c>
      <c r="L37" s="308">
        <f t="shared" si="9"/>
        <v>268450.00000000006</v>
      </c>
      <c r="M37" s="308">
        <f>L37</f>
        <v>268450.00000000006</v>
      </c>
      <c r="N37" s="308"/>
      <c r="O37" s="308"/>
      <c r="P37" s="405"/>
      <c r="Q37" s="307"/>
    </row>
    <row r="38" spans="1:17" ht="14.45" customHeight="1" x14ac:dyDescent="0.25">
      <c r="A38" s="502">
        <v>657</v>
      </c>
      <c r="B38" s="507">
        <v>44053</v>
      </c>
      <c r="C38" s="507" t="s">
        <v>268</v>
      </c>
      <c r="D38" s="518" t="s">
        <v>269</v>
      </c>
      <c r="E38" s="507"/>
      <c r="F38" s="294" t="s">
        <v>171</v>
      </c>
      <c r="G38" s="294">
        <v>1</v>
      </c>
      <c r="H38" s="303">
        <v>455000</v>
      </c>
      <c r="I38" s="303">
        <f t="shared" si="8"/>
        <v>455000</v>
      </c>
      <c r="J38" s="303"/>
      <c r="K38" s="304">
        <v>1</v>
      </c>
      <c r="L38" s="303">
        <f t="shared" si="9"/>
        <v>0</v>
      </c>
      <c r="M38" s="303"/>
      <c r="N38" s="303"/>
      <c r="O38" s="303"/>
      <c r="P38" s="294"/>
      <c r="Q38" s="307"/>
    </row>
    <row r="39" spans="1:17" ht="14.45" customHeight="1" x14ac:dyDescent="0.25">
      <c r="A39" s="504"/>
      <c r="B39" s="517"/>
      <c r="C39" s="517"/>
      <c r="D39" s="519"/>
      <c r="E39" s="517"/>
      <c r="F39" s="299" t="s">
        <v>172</v>
      </c>
      <c r="G39" s="299">
        <v>1</v>
      </c>
      <c r="H39" s="305">
        <v>465000</v>
      </c>
      <c r="I39" s="305">
        <f t="shared" si="8"/>
        <v>465000</v>
      </c>
      <c r="J39" s="305"/>
      <c r="K39" s="306">
        <v>1</v>
      </c>
      <c r="L39" s="305">
        <f t="shared" si="9"/>
        <v>0</v>
      </c>
      <c r="M39" s="305"/>
      <c r="N39" s="305"/>
      <c r="O39" s="305"/>
      <c r="P39" s="299"/>
      <c r="Q39" s="307"/>
    </row>
    <row r="40" spans="1:17" ht="14.45" customHeight="1" x14ac:dyDescent="0.25">
      <c r="A40" s="504"/>
      <c r="B40" s="517"/>
      <c r="C40" s="517"/>
      <c r="D40" s="519"/>
      <c r="E40" s="517"/>
      <c r="F40" s="299" t="s">
        <v>182</v>
      </c>
      <c r="G40" s="299">
        <v>1</v>
      </c>
      <c r="H40" s="305">
        <v>475000</v>
      </c>
      <c r="I40" s="305">
        <f t="shared" si="8"/>
        <v>475000</v>
      </c>
      <c r="J40" s="305"/>
      <c r="K40" s="306">
        <v>1</v>
      </c>
      <c r="L40" s="305">
        <f t="shared" si="9"/>
        <v>0</v>
      </c>
      <c r="M40" s="305"/>
      <c r="N40" s="305"/>
      <c r="O40" s="305"/>
      <c r="P40" s="299"/>
      <c r="Q40" s="307"/>
    </row>
    <row r="41" spans="1:17" ht="14.45" customHeight="1" x14ac:dyDescent="0.25">
      <c r="A41" s="504"/>
      <c r="B41" s="517"/>
      <c r="C41" s="517"/>
      <c r="D41" s="519"/>
      <c r="E41" s="517"/>
      <c r="F41" s="299" t="s">
        <v>169</v>
      </c>
      <c r="G41" s="299">
        <v>1</v>
      </c>
      <c r="H41" s="305">
        <v>485000</v>
      </c>
      <c r="I41" s="305">
        <f t="shared" si="8"/>
        <v>485000</v>
      </c>
      <c r="J41" s="305"/>
      <c r="K41" s="306">
        <v>1</v>
      </c>
      <c r="L41" s="305">
        <f t="shared" si="9"/>
        <v>0</v>
      </c>
      <c r="M41" s="305"/>
      <c r="N41" s="305"/>
      <c r="O41" s="305"/>
      <c r="P41" s="299"/>
      <c r="Q41" s="307"/>
    </row>
    <row r="42" spans="1:17" ht="14.45" customHeight="1" x14ac:dyDescent="0.25">
      <c r="A42" s="504"/>
      <c r="B42" s="517"/>
      <c r="C42" s="517"/>
      <c r="D42" s="519"/>
      <c r="E42" s="517"/>
      <c r="F42" s="299" t="s">
        <v>173</v>
      </c>
      <c r="G42" s="299">
        <v>1</v>
      </c>
      <c r="H42" s="305">
        <v>485000</v>
      </c>
      <c r="I42" s="305">
        <f t="shared" si="8"/>
        <v>485000</v>
      </c>
      <c r="J42" s="305"/>
      <c r="K42" s="306">
        <v>1</v>
      </c>
      <c r="L42" s="305">
        <f t="shared" si="9"/>
        <v>0</v>
      </c>
      <c r="M42" s="305"/>
      <c r="N42" s="305"/>
      <c r="O42" s="305"/>
      <c r="P42" s="299"/>
      <c r="Q42" s="307"/>
    </row>
    <row r="43" spans="1:17" ht="14.45" customHeight="1" x14ac:dyDescent="0.25">
      <c r="A43" s="504"/>
      <c r="B43" s="517"/>
      <c r="C43" s="517"/>
      <c r="D43" s="519"/>
      <c r="E43" s="517"/>
      <c r="F43" s="299" t="s">
        <v>175</v>
      </c>
      <c r="G43" s="299">
        <v>1</v>
      </c>
      <c r="H43" s="305">
        <v>550000</v>
      </c>
      <c r="I43" s="305">
        <f t="shared" si="8"/>
        <v>550000</v>
      </c>
      <c r="J43" s="305"/>
      <c r="K43" s="306">
        <v>1</v>
      </c>
      <c r="L43" s="305">
        <f t="shared" si="9"/>
        <v>0</v>
      </c>
      <c r="M43" s="305"/>
      <c r="N43" s="305"/>
      <c r="O43" s="305"/>
      <c r="P43" s="299"/>
      <c r="Q43" s="307"/>
    </row>
    <row r="44" spans="1:17" ht="14.45" customHeight="1" x14ac:dyDescent="0.25">
      <c r="A44" s="504"/>
      <c r="B44" s="517"/>
      <c r="C44" s="517"/>
      <c r="D44" s="519"/>
      <c r="E44" s="517"/>
      <c r="F44" s="299" t="s">
        <v>183</v>
      </c>
      <c r="G44" s="299">
        <v>1</v>
      </c>
      <c r="H44" s="305">
        <v>455000</v>
      </c>
      <c r="I44" s="305">
        <f t="shared" si="8"/>
        <v>455000</v>
      </c>
      <c r="J44" s="305"/>
      <c r="K44" s="306">
        <v>1</v>
      </c>
      <c r="L44" s="305">
        <f t="shared" si="9"/>
        <v>0</v>
      </c>
      <c r="M44" s="305"/>
      <c r="N44" s="305"/>
      <c r="O44" s="305"/>
      <c r="P44" s="299"/>
      <c r="Q44" s="307"/>
    </row>
    <row r="45" spans="1:17" ht="14.45" customHeight="1" x14ac:dyDescent="0.25">
      <c r="A45" s="503"/>
      <c r="B45" s="508"/>
      <c r="C45" s="508"/>
      <c r="D45" s="520"/>
      <c r="E45" s="508"/>
      <c r="F45" s="295" t="s">
        <v>184</v>
      </c>
      <c r="G45" s="295">
        <v>1</v>
      </c>
      <c r="H45" s="308">
        <v>455000</v>
      </c>
      <c r="I45" s="308">
        <f t="shared" si="8"/>
        <v>455000</v>
      </c>
      <c r="J45" s="308"/>
      <c r="K45" s="309">
        <v>1</v>
      </c>
      <c r="L45" s="308">
        <f t="shared" si="9"/>
        <v>0</v>
      </c>
      <c r="M45" s="308"/>
      <c r="N45" s="308"/>
      <c r="O45" s="308"/>
      <c r="P45" s="295"/>
      <c r="Q45" s="307"/>
    </row>
    <row r="46" spans="1:17" ht="14.45" customHeight="1" x14ac:dyDescent="0.25">
      <c r="A46" s="410">
        <v>655</v>
      </c>
      <c r="B46" s="442">
        <v>44053</v>
      </c>
      <c r="C46" s="443"/>
      <c r="D46" s="444" t="s">
        <v>217</v>
      </c>
      <c r="E46" s="443"/>
      <c r="F46" s="288" t="s">
        <v>171</v>
      </c>
      <c r="G46" s="288">
        <v>24</v>
      </c>
      <c r="H46" s="310">
        <v>455000</v>
      </c>
      <c r="I46" s="310">
        <f t="shared" si="8"/>
        <v>10920000</v>
      </c>
      <c r="J46" s="310"/>
      <c r="K46" s="311">
        <v>0.5</v>
      </c>
      <c r="L46" s="310">
        <f t="shared" si="9"/>
        <v>5460000</v>
      </c>
      <c r="M46" s="310"/>
      <c r="N46" s="310"/>
      <c r="O46" s="310">
        <f>L46</f>
        <v>5460000</v>
      </c>
      <c r="P46" s="288"/>
      <c r="Q46" s="307"/>
    </row>
    <row r="47" spans="1:17" x14ac:dyDescent="0.25">
      <c r="A47" s="523">
        <v>639</v>
      </c>
      <c r="B47" s="527">
        <v>44055</v>
      </c>
      <c r="C47" s="521" t="s">
        <v>166</v>
      </c>
      <c r="D47" s="525" t="s">
        <v>189</v>
      </c>
      <c r="E47" s="521"/>
      <c r="F47" s="298" t="s">
        <v>169</v>
      </c>
      <c r="G47" s="298">
        <v>1</v>
      </c>
      <c r="H47" s="334">
        <v>485000</v>
      </c>
      <c r="I47" s="334">
        <f t="shared" si="3"/>
        <v>485000</v>
      </c>
      <c r="J47" s="334"/>
      <c r="K47" s="335">
        <v>0.41</v>
      </c>
      <c r="L47" s="334">
        <f t="shared" si="7"/>
        <v>286150.00000000006</v>
      </c>
      <c r="M47" s="334">
        <f t="shared" si="6"/>
        <v>286150.00000000006</v>
      </c>
      <c r="N47" s="334"/>
      <c r="O47" s="334"/>
      <c r="P47" s="338"/>
    </row>
    <row r="48" spans="1:17" x14ac:dyDescent="0.25">
      <c r="A48" s="512"/>
      <c r="B48" s="552"/>
      <c r="C48" s="516"/>
      <c r="D48" s="529"/>
      <c r="E48" s="516"/>
      <c r="F48" s="295" t="s">
        <v>184</v>
      </c>
      <c r="G48" s="295">
        <v>1</v>
      </c>
      <c r="H48" s="308">
        <v>455000</v>
      </c>
      <c r="I48" s="308">
        <f t="shared" si="3"/>
        <v>455000</v>
      </c>
      <c r="J48" s="308"/>
      <c r="K48" s="309">
        <v>0.41</v>
      </c>
      <c r="L48" s="308">
        <f t="shared" si="7"/>
        <v>268450.00000000006</v>
      </c>
      <c r="M48" s="308">
        <f t="shared" si="6"/>
        <v>268450.00000000006</v>
      </c>
      <c r="N48" s="308"/>
      <c r="O48" s="308"/>
      <c r="P48" s="332"/>
    </row>
    <row r="49" spans="1:17" x14ac:dyDescent="0.25">
      <c r="A49" s="511">
        <v>640</v>
      </c>
      <c r="B49" s="526">
        <v>44055</v>
      </c>
      <c r="C49" s="515" t="s">
        <v>166</v>
      </c>
      <c r="D49" s="524" t="s">
        <v>190</v>
      </c>
      <c r="E49" s="515" t="s">
        <v>191</v>
      </c>
      <c r="F49" s="294" t="s">
        <v>169</v>
      </c>
      <c r="G49" s="294">
        <v>12</v>
      </c>
      <c r="H49" s="303">
        <v>485000</v>
      </c>
      <c r="I49" s="303">
        <f t="shared" si="3"/>
        <v>5820000</v>
      </c>
      <c r="J49" s="303"/>
      <c r="K49" s="304">
        <v>0.41</v>
      </c>
      <c r="L49" s="303">
        <f t="shared" si="7"/>
        <v>3433800.0000000005</v>
      </c>
      <c r="M49" s="303">
        <f t="shared" si="6"/>
        <v>3433800.0000000005</v>
      </c>
      <c r="N49" s="303"/>
      <c r="O49" s="303"/>
      <c r="P49" s="294"/>
    </row>
    <row r="50" spans="1:17" ht="14.45" customHeight="1" x14ac:dyDescent="0.25">
      <c r="A50" s="523"/>
      <c r="B50" s="527"/>
      <c r="C50" s="521"/>
      <c r="D50" s="525"/>
      <c r="E50" s="521"/>
      <c r="F50" s="297" t="s">
        <v>184</v>
      </c>
      <c r="G50" s="297">
        <v>12</v>
      </c>
      <c r="H50" s="336">
        <v>455000</v>
      </c>
      <c r="I50" s="336">
        <f t="shared" si="3"/>
        <v>5460000</v>
      </c>
      <c r="J50" s="336"/>
      <c r="K50" s="337">
        <v>0.41</v>
      </c>
      <c r="L50" s="336">
        <f t="shared" si="7"/>
        <v>3221400.0000000005</v>
      </c>
      <c r="M50" s="336">
        <f t="shared" si="6"/>
        <v>3221400.0000000005</v>
      </c>
      <c r="N50" s="336"/>
      <c r="O50" s="336"/>
      <c r="P50" s="297"/>
    </row>
    <row r="51" spans="1:17" ht="14.45" customHeight="1" x14ac:dyDescent="0.25">
      <c r="A51" s="502">
        <v>641</v>
      </c>
      <c r="B51" s="507">
        <v>44055</v>
      </c>
      <c r="C51" s="498" t="s">
        <v>186</v>
      </c>
      <c r="D51" s="509" t="s">
        <v>193</v>
      </c>
      <c r="E51" s="498" t="s">
        <v>192</v>
      </c>
      <c r="F51" s="294" t="s">
        <v>188</v>
      </c>
      <c r="G51" s="294">
        <v>48</v>
      </c>
      <c r="H51" s="303">
        <v>225000</v>
      </c>
      <c r="I51" s="303">
        <f t="shared" si="3"/>
        <v>10800000</v>
      </c>
      <c r="J51" s="303"/>
      <c r="K51" s="304">
        <v>0.38</v>
      </c>
      <c r="L51" s="303">
        <f t="shared" si="7"/>
        <v>6696000</v>
      </c>
      <c r="M51" s="303"/>
      <c r="N51" s="303"/>
      <c r="O51" s="303">
        <f t="shared" ref="O51:O59" si="10">L51</f>
        <v>6696000</v>
      </c>
      <c r="P51" s="294"/>
    </row>
    <row r="52" spans="1:17" ht="14.45" customHeight="1" x14ac:dyDescent="0.25">
      <c r="A52" s="504"/>
      <c r="B52" s="517"/>
      <c r="C52" s="506"/>
      <c r="D52" s="528"/>
      <c r="E52" s="506"/>
      <c r="F52" s="299" t="s">
        <v>171</v>
      </c>
      <c r="G52" s="299">
        <v>36</v>
      </c>
      <c r="H52" s="305">
        <v>455000</v>
      </c>
      <c r="I52" s="305">
        <f t="shared" si="3"/>
        <v>16380000</v>
      </c>
      <c r="J52" s="305"/>
      <c r="K52" s="306">
        <v>0.38</v>
      </c>
      <c r="L52" s="305">
        <f t="shared" si="7"/>
        <v>10155600</v>
      </c>
      <c r="M52" s="305"/>
      <c r="N52" s="305"/>
      <c r="O52" s="305">
        <f t="shared" si="10"/>
        <v>10155600</v>
      </c>
      <c r="P52" s="299"/>
    </row>
    <row r="53" spans="1:17" ht="14.45" customHeight="1" x14ac:dyDescent="0.25">
      <c r="A53" s="504"/>
      <c r="B53" s="517"/>
      <c r="C53" s="506"/>
      <c r="D53" s="528"/>
      <c r="E53" s="506"/>
      <c r="F53" s="299" t="s">
        <v>172</v>
      </c>
      <c r="G53" s="299">
        <v>36</v>
      </c>
      <c r="H53" s="305">
        <v>465000</v>
      </c>
      <c r="I53" s="305">
        <f t="shared" si="3"/>
        <v>16740000</v>
      </c>
      <c r="J53" s="305"/>
      <c r="K53" s="306">
        <v>0.38</v>
      </c>
      <c r="L53" s="305">
        <f t="shared" si="7"/>
        <v>10378800</v>
      </c>
      <c r="M53" s="305"/>
      <c r="N53" s="305"/>
      <c r="O53" s="305">
        <f t="shared" si="10"/>
        <v>10378800</v>
      </c>
      <c r="P53" s="299"/>
    </row>
    <row r="54" spans="1:17" x14ac:dyDescent="0.25">
      <c r="A54" s="504"/>
      <c r="B54" s="517"/>
      <c r="C54" s="506"/>
      <c r="D54" s="528"/>
      <c r="E54" s="506"/>
      <c r="F54" s="299" t="s">
        <v>182</v>
      </c>
      <c r="G54" s="299">
        <v>24</v>
      </c>
      <c r="H54" s="305">
        <v>475000</v>
      </c>
      <c r="I54" s="305">
        <f t="shared" si="3"/>
        <v>11400000</v>
      </c>
      <c r="J54" s="305"/>
      <c r="K54" s="306">
        <v>0.38</v>
      </c>
      <c r="L54" s="305">
        <f t="shared" si="7"/>
        <v>7068000</v>
      </c>
      <c r="M54" s="305"/>
      <c r="N54" s="305"/>
      <c r="O54" s="305">
        <f t="shared" si="10"/>
        <v>7068000</v>
      </c>
      <c r="P54" s="299"/>
    </row>
    <row r="55" spans="1:17" x14ac:dyDescent="0.25">
      <c r="A55" s="504"/>
      <c r="B55" s="517"/>
      <c r="C55" s="506"/>
      <c r="D55" s="528"/>
      <c r="E55" s="506"/>
      <c r="F55" s="299" t="s">
        <v>169</v>
      </c>
      <c r="G55" s="299">
        <v>12</v>
      </c>
      <c r="H55" s="305">
        <v>485000</v>
      </c>
      <c r="I55" s="305">
        <f t="shared" si="3"/>
        <v>5820000</v>
      </c>
      <c r="J55" s="305"/>
      <c r="K55" s="306">
        <v>0.38</v>
      </c>
      <c r="L55" s="305">
        <f t="shared" si="7"/>
        <v>3608400</v>
      </c>
      <c r="M55" s="305"/>
      <c r="N55" s="305"/>
      <c r="O55" s="305">
        <f t="shared" si="10"/>
        <v>3608400</v>
      </c>
      <c r="P55" s="299"/>
    </row>
    <row r="56" spans="1:17" x14ac:dyDescent="0.25">
      <c r="A56" s="504"/>
      <c r="B56" s="517"/>
      <c r="C56" s="506"/>
      <c r="D56" s="528"/>
      <c r="E56" s="506"/>
      <c r="F56" s="299" t="s">
        <v>173</v>
      </c>
      <c r="G56" s="299">
        <v>12</v>
      </c>
      <c r="H56" s="305">
        <v>485000</v>
      </c>
      <c r="I56" s="305">
        <f t="shared" si="3"/>
        <v>5820000</v>
      </c>
      <c r="J56" s="305"/>
      <c r="K56" s="306">
        <v>0.38</v>
      </c>
      <c r="L56" s="305">
        <f t="shared" si="7"/>
        <v>3608400</v>
      </c>
      <c r="M56" s="305"/>
      <c r="N56" s="305"/>
      <c r="O56" s="305">
        <f t="shared" si="10"/>
        <v>3608400</v>
      </c>
      <c r="P56" s="299"/>
    </row>
    <row r="57" spans="1:17" x14ac:dyDescent="0.25">
      <c r="A57" s="504"/>
      <c r="B57" s="517"/>
      <c r="C57" s="506"/>
      <c r="D57" s="528"/>
      <c r="E57" s="506"/>
      <c r="F57" s="299" t="s">
        <v>175</v>
      </c>
      <c r="G57" s="299">
        <v>48</v>
      </c>
      <c r="H57" s="305">
        <v>550000</v>
      </c>
      <c r="I57" s="305">
        <f t="shared" si="3"/>
        <v>26400000</v>
      </c>
      <c r="J57" s="305"/>
      <c r="K57" s="306">
        <v>0.38</v>
      </c>
      <c r="L57" s="305">
        <f t="shared" si="7"/>
        <v>16368000</v>
      </c>
      <c r="M57" s="305"/>
      <c r="N57" s="305"/>
      <c r="O57" s="305">
        <f t="shared" si="10"/>
        <v>16368000</v>
      </c>
      <c r="P57" s="299"/>
    </row>
    <row r="58" spans="1:17" ht="14.45" customHeight="1" x14ac:dyDescent="0.25">
      <c r="A58" s="504"/>
      <c r="B58" s="517"/>
      <c r="C58" s="506"/>
      <c r="D58" s="528"/>
      <c r="E58" s="506"/>
      <c r="F58" s="299" t="s">
        <v>183</v>
      </c>
      <c r="G58" s="299">
        <v>12</v>
      </c>
      <c r="H58" s="305">
        <v>455000</v>
      </c>
      <c r="I58" s="305">
        <f t="shared" si="3"/>
        <v>5460000</v>
      </c>
      <c r="J58" s="305"/>
      <c r="K58" s="306">
        <v>0.38</v>
      </c>
      <c r="L58" s="305">
        <f t="shared" si="7"/>
        <v>3385200</v>
      </c>
      <c r="M58" s="305"/>
      <c r="N58" s="305"/>
      <c r="O58" s="305">
        <f t="shared" si="10"/>
        <v>3385200</v>
      </c>
      <c r="P58" s="299"/>
    </row>
    <row r="59" spans="1:17" ht="14.45" customHeight="1" x14ac:dyDescent="0.25">
      <c r="A59" s="503"/>
      <c r="B59" s="508"/>
      <c r="C59" s="499"/>
      <c r="D59" s="510"/>
      <c r="E59" s="499"/>
      <c r="F59" s="295" t="s">
        <v>184</v>
      </c>
      <c r="G59" s="295">
        <v>24</v>
      </c>
      <c r="H59" s="308">
        <v>455000</v>
      </c>
      <c r="I59" s="308">
        <f t="shared" si="3"/>
        <v>10920000</v>
      </c>
      <c r="J59" s="308"/>
      <c r="K59" s="309">
        <v>0.38</v>
      </c>
      <c r="L59" s="308">
        <f t="shared" si="7"/>
        <v>6770400</v>
      </c>
      <c r="M59" s="308"/>
      <c r="N59" s="308"/>
      <c r="O59" s="308">
        <f t="shared" si="10"/>
        <v>6770400</v>
      </c>
      <c r="P59" s="295"/>
    </row>
    <row r="60" spans="1:17" ht="14.45" customHeight="1" x14ac:dyDescent="0.25">
      <c r="A60" s="409">
        <v>644</v>
      </c>
      <c r="B60" s="445">
        <v>44056</v>
      </c>
      <c r="C60" s="446" t="s">
        <v>166</v>
      </c>
      <c r="D60" s="447" t="s">
        <v>167</v>
      </c>
      <c r="E60" s="446" t="s">
        <v>195</v>
      </c>
      <c r="F60" s="296" t="s">
        <v>169</v>
      </c>
      <c r="G60" s="296">
        <v>24</v>
      </c>
      <c r="H60" s="300">
        <v>485000</v>
      </c>
      <c r="I60" s="300">
        <f t="shared" si="3"/>
        <v>11640000</v>
      </c>
      <c r="J60" s="300"/>
      <c r="K60" s="301">
        <v>0.41</v>
      </c>
      <c r="L60" s="300">
        <f t="shared" si="7"/>
        <v>6867600.0000000009</v>
      </c>
      <c r="M60" s="300">
        <f t="shared" si="6"/>
        <v>6867600.0000000009</v>
      </c>
      <c r="N60" s="300"/>
      <c r="O60" s="300"/>
      <c r="P60" s="296"/>
    </row>
    <row r="61" spans="1:17" ht="14.45" customHeight="1" x14ac:dyDescent="0.25">
      <c r="A61" s="502">
        <v>645</v>
      </c>
      <c r="B61" s="507">
        <v>44056</v>
      </c>
      <c r="C61" s="498" t="s">
        <v>186</v>
      </c>
      <c r="D61" s="509" t="s">
        <v>193</v>
      </c>
      <c r="E61" s="498" t="s">
        <v>192</v>
      </c>
      <c r="F61" s="294" t="s">
        <v>171</v>
      </c>
      <c r="G61" s="294">
        <v>36</v>
      </c>
      <c r="H61" s="303">
        <v>455000</v>
      </c>
      <c r="I61" s="303">
        <f t="shared" si="3"/>
        <v>16380000</v>
      </c>
      <c r="J61" s="303"/>
      <c r="K61" s="304">
        <v>0.38</v>
      </c>
      <c r="L61" s="303">
        <f t="shared" si="7"/>
        <v>10155600</v>
      </c>
      <c r="M61" s="303"/>
      <c r="N61" s="303"/>
      <c r="O61" s="303">
        <f>L61</f>
        <v>10155600</v>
      </c>
      <c r="P61" s="294"/>
      <c r="Q61" s="307"/>
    </row>
    <row r="62" spans="1:17" ht="14.45" customHeight="1" x14ac:dyDescent="0.25">
      <c r="A62" s="504"/>
      <c r="B62" s="517"/>
      <c r="C62" s="506"/>
      <c r="D62" s="528"/>
      <c r="E62" s="506"/>
      <c r="F62" s="299" t="s">
        <v>172</v>
      </c>
      <c r="G62" s="299">
        <v>36</v>
      </c>
      <c r="H62" s="305">
        <v>465000</v>
      </c>
      <c r="I62" s="305">
        <f t="shared" si="3"/>
        <v>16740000</v>
      </c>
      <c r="J62" s="305"/>
      <c r="K62" s="306">
        <v>0.38</v>
      </c>
      <c r="L62" s="305">
        <f t="shared" si="7"/>
        <v>10378800</v>
      </c>
      <c r="M62" s="305"/>
      <c r="N62" s="305"/>
      <c r="O62" s="305">
        <f t="shared" ref="O62:O68" si="11">L62</f>
        <v>10378800</v>
      </c>
      <c r="P62" s="299"/>
      <c r="Q62" s="307"/>
    </row>
    <row r="63" spans="1:17" ht="14.45" customHeight="1" x14ac:dyDescent="0.25">
      <c r="A63" s="504"/>
      <c r="B63" s="517"/>
      <c r="C63" s="506"/>
      <c r="D63" s="528"/>
      <c r="E63" s="506"/>
      <c r="F63" s="299" t="s">
        <v>182</v>
      </c>
      <c r="G63" s="299">
        <v>24</v>
      </c>
      <c r="H63" s="305">
        <v>475000</v>
      </c>
      <c r="I63" s="305">
        <f t="shared" si="3"/>
        <v>11400000</v>
      </c>
      <c r="J63" s="305"/>
      <c r="K63" s="306">
        <v>0.38</v>
      </c>
      <c r="L63" s="305">
        <f t="shared" si="7"/>
        <v>7068000</v>
      </c>
      <c r="M63" s="305"/>
      <c r="N63" s="305"/>
      <c r="O63" s="305">
        <f t="shared" si="11"/>
        <v>7068000</v>
      </c>
      <c r="P63" s="299"/>
      <c r="Q63" s="307"/>
    </row>
    <row r="64" spans="1:17" ht="14.45" customHeight="1" x14ac:dyDescent="0.25">
      <c r="A64" s="504"/>
      <c r="B64" s="517"/>
      <c r="C64" s="506"/>
      <c r="D64" s="528"/>
      <c r="E64" s="506"/>
      <c r="F64" s="417" t="s">
        <v>169</v>
      </c>
      <c r="G64" s="417">
        <v>12</v>
      </c>
      <c r="H64" s="305">
        <v>485000</v>
      </c>
      <c r="I64" s="305">
        <f t="shared" si="3"/>
        <v>5820000</v>
      </c>
      <c r="J64" s="305"/>
      <c r="K64" s="306">
        <v>0.38</v>
      </c>
      <c r="L64" s="305">
        <f t="shared" si="7"/>
        <v>3608400</v>
      </c>
      <c r="M64" s="305"/>
      <c r="N64" s="305"/>
      <c r="O64" s="305">
        <f t="shared" si="11"/>
        <v>3608400</v>
      </c>
      <c r="P64" s="417"/>
      <c r="Q64" s="307"/>
    </row>
    <row r="65" spans="1:17" x14ac:dyDescent="0.25">
      <c r="A65" s="504"/>
      <c r="B65" s="517"/>
      <c r="C65" s="506"/>
      <c r="D65" s="528"/>
      <c r="E65" s="506"/>
      <c r="F65" s="299" t="s">
        <v>173</v>
      </c>
      <c r="G65" s="299">
        <v>12</v>
      </c>
      <c r="H65" s="305">
        <v>485000</v>
      </c>
      <c r="I65" s="305">
        <f t="shared" si="3"/>
        <v>5820000</v>
      </c>
      <c r="J65" s="305"/>
      <c r="K65" s="306">
        <v>0.38</v>
      </c>
      <c r="L65" s="305">
        <f t="shared" si="7"/>
        <v>3608400</v>
      </c>
      <c r="M65" s="305"/>
      <c r="N65" s="305"/>
      <c r="O65" s="305">
        <f t="shared" si="11"/>
        <v>3608400</v>
      </c>
      <c r="P65" s="299"/>
      <c r="Q65" s="307"/>
    </row>
    <row r="66" spans="1:17" x14ac:dyDescent="0.25">
      <c r="A66" s="504"/>
      <c r="B66" s="517"/>
      <c r="C66" s="506"/>
      <c r="D66" s="528"/>
      <c r="E66" s="506"/>
      <c r="F66" s="299" t="s">
        <v>175</v>
      </c>
      <c r="G66" s="299">
        <v>24</v>
      </c>
      <c r="H66" s="305">
        <v>550000</v>
      </c>
      <c r="I66" s="305">
        <f t="shared" si="3"/>
        <v>13200000</v>
      </c>
      <c r="J66" s="305"/>
      <c r="K66" s="306">
        <v>0.38</v>
      </c>
      <c r="L66" s="305">
        <f t="shared" si="7"/>
        <v>8184000</v>
      </c>
      <c r="M66" s="305"/>
      <c r="N66" s="305"/>
      <c r="O66" s="305">
        <f t="shared" si="11"/>
        <v>8184000</v>
      </c>
      <c r="P66" s="299"/>
      <c r="Q66" s="307"/>
    </row>
    <row r="67" spans="1:17" x14ac:dyDescent="0.25">
      <c r="A67" s="504"/>
      <c r="B67" s="517"/>
      <c r="C67" s="506"/>
      <c r="D67" s="528"/>
      <c r="E67" s="506"/>
      <c r="F67" s="299" t="s">
        <v>183</v>
      </c>
      <c r="G67" s="299">
        <v>12</v>
      </c>
      <c r="H67" s="305">
        <v>455000</v>
      </c>
      <c r="I67" s="305">
        <f t="shared" si="3"/>
        <v>5460000</v>
      </c>
      <c r="J67" s="305"/>
      <c r="K67" s="306">
        <v>0.38</v>
      </c>
      <c r="L67" s="305">
        <f t="shared" si="7"/>
        <v>3385200</v>
      </c>
      <c r="M67" s="305"/>
      <c r="N67" s="305"/>
      <c r="O67" s="305">
        <f t="shared" si="11"/>
        <v>3385200</v>
      </c>
      <c r="P67" s="299"/>
      <c r="Q67" s="307"/>
    </row>
    <row r="68" spans="1:17" x14ac:dyDescent="0.25">
      <c r="A68" s="503"/>
      <c r="B68" s="508"/>
      <c r="C68" s="499"/>
      <c r="D68" s="510"/>
      <c r="E68" s="499"/>
      <c r="F68" s="295" t="s">
        <v>184</v>
      </c>
      <c r="G68" s="295">
        <v>24</v>
      </c>
      <c r="H68" s="308">
        <v>455000</v>
      </c>
      <c r="I68" s="308">
        <f t="shared" si="3"/>
        <v>10920000</v>
      </c>
      <c r="J68" s="308"/>
      <c r="K68" s="309">
        <v>0.38</v>
      </c>
      <c r="L68" s="308">
        <f t="shared" si="7"/>
        <v>6770400</v>
      </c>
      <c r="M68" s="308"/>
      <c r="N68" s="308"/>
      <c r="O68" s="308">
        <f t="shared" si="11"/>
        <v>6770400</v>
      </c>
      <c r="P68" s="295"/>
      <c r="Q68" s="307"/>
    </row>
    <row r="69" spans="1:17" ht="14.45" customHeight="1" x14ac:dyDescent="0.25">
      <c r="A69" s="502">
        <v>647</v>
      </c>
      <c r="B69" s="507">
        <v>44056</v>
      </c>
      <c r="C69" s="498" t="s">
        <v>166</v>
      </c>
      <c r="D69" s="509" t="s">
        <v>196</v>
      </c>
      <c r="E69" s="498" t="s">
        <v>197</v>
      </c>
      <c r="F69" s="294" t="s">
        <v>171</v>
      </c>
      <c r="G69" s="294">
        <v>3</v>
      </c>
      <c r="H69" s="303">
        <v>455000</v>
      </c>
      <c r="I69" s="303">
        <f t="shared" si="3"/>
        <v>1365000</v>
      </c>
      <c r="J69" s="303"/>
      <c r="K69" s="304">
        <v>0.41</v>
      </c>
      <c r="L69" s="303">
        <f t="shared" si="7"/>
        <v>805350.00000000012</v>
      </c>
      <c r="M69" s="303">
        <f>L69</f>
        <v>805350.00000000012</v>
      </c>
      <c r="N69" s="303"/>
      <c r="O69" s="303"/>
      <c r="P69" s="548" t="s">
        <v>198</v>
      </c>
      <c r="Q69" s="307"/>
    </row>
    <row r="70" spans="1:17" ht="14.45" customHeight="1" x14ac:dyDescent="0.25">
      <c r="A70" s="503"/>
      <c r="B70" s="508"/>
      <c r="C70" s="499"/>
      <c r="D70" s="510"/>
      <c r="E70" s="499"/>
      <c r="F70" s="295" t="s">
        <v>172</v>
      </c>
      <c r="G70" s="295">
        <v>2</v>
      </c>
      <c r="H70" s="308">
        <v>465000</v>
      </c>
      <c r="I70" s="308">
        <f t="shared" si="3"/>
        <v>930000</v>
      </c>
      <c r="J70" s="308"/>
      <c r="K70" s="309">
        <v>0.41</v>
      </c>
      <c r="L70" s="308">
        <f t="shared" si="7"/>
        <v>548700.00000000012</v>
      </c>
      <c r="M70" s="308">
        <f>L70</f>
        <v>548700.00000000012</v>
      </c>
      <c r="N70" s="308"/>
      <c r="O70" s="308"/>
      <c r="P70" s="549"/>
      <c r="Q70" s="307"/>
    </row>
    <row r="71" spans="1:17" ht="14.45" customHeight="1" x14ac:dyDescent="0.25">
      <c r="A71" s="409">
        <v>649</v>
      </c>
      <c r="B71" s="445">
        <v>44057</v>
      </c>
      <c r="C71" s="446" t="s">
        <v>166</v>
      </c>
      <c r="D71" s="447" t="s">
        <v>274</v>
      </c>
      <c r="E71" s="446"/>
      <c r="F71" s="296" t="s">
        <v>175</v>
      </c>
      <c r="G71" s="296">
        <v>1</v>
      </c>
      <c r="H71" s="300">
        <v>550000</v>
      </c>
      <c r="I71" s="300">
        <f t="shared" si="3"/>
        <v>550000</v>
      </c>
      <c r="J71" s="300"/>
      <c r="K71" s="301">
        <v>1</v>
      </c>
      <c r="L71" s="300">
        <f t="shared" si="7"/>
        <v>0</v>
      </c>
      <c r="M71" s="300"/>
      <c r="N71" s="300"/>
      <c r="O71" s="300"/>
      <c r="P71" s="340"/>
      <c r="Q71" s="307"/>
    </row>
    <row r="72" spans="1:17" ht="14.45" customHeight="1" x14ac:dyDescent="0.25">
      <c r="A72" s="502">
        <v>650</v>
      </c>
      <c r="B72" s="507">
        <v>44057</v>
      </c>
      <c r="C72" s="498" t="s">
        <v>186</v>
      </c>
      <c r="D72" s="509" t="s">
        <v>193</v>
      </c>
      <c r="E72" s="498" t="s">
        <v>192</v>
      </c>
      <c r="F72" s="294" t="s">
        <v>171</v>
      </c>
      <c r="G72" s="294">
        <v>24</v>
      </c>
      <c r="H72" s="303">
        <v>455000</v>
      </c>
      <c r="I72" s="303">
        <f t="shared" si="3"/>
        <v>10920000</v>
      </c>
      <c r="J72" s="303"/>
      <c r="K72" s="304">
        <v>0.38</v>
      </c>
      <c r="L72" s="303">
        <f t="shared" si="7"/>
        <v>6770400</v>
      </c>
      <c r="M72" s="303"/>
      <c r="N72" s="303"/>
      <c r="O72" s="303">
        <f t="shared" ref="O72:O77" si="12">L72</f>
        <v>6770400</v>
      </c>
      <c r="P72" s="294"/>
      <c r="Q72" s="307"/>
    </row>
    <row r="73" spans="1:17" ht="14.45" customHeight="1" x14ac:dyDescent="0.25">
      <c r="A73" s="504"/>
      <c r="B73" s="517"/>
      <c r="C73" s="506"/>
      <c r="D73" s="528"/>
      <c r="E73" s="506"/>
      <c r="F73" s="299" t="s">
        <v>172</v>
      </c>
      <c r="G73" s="299">
        <v>24</v>
      </c>
      <c r="H73" s="305">
        <v>465000</v>
      </c>
      <c r="I73" s="305">
        <f t="shared" si="3"/>
        <v>11160000</v>
      </c>
      <c r="J73" s="305"/>
      <c r="K73" s="306">
        <v>0.38</v>
      </c>
      <c r="L73" s="305">
        <f t="shared" si="7"/>
        <v>6919200</v>
      </c>
      <c r="M73" s="305"/>
      <c r="N73" s="305"/>
      <c r="O73" s="305">
        <f t="shared" si="12"/>
        <v>6919200</v>
      </c>
      <c r="P73" s="299"/>
      <c r="Q73" s="307"/>
    </row>
    <row r="74" spans="1:17" ht="14.45" customHeight="1" x14ac:dyDescent="0.25">
      <c r="A74" s="504"/>
      <c r="B74" s="517"/>
      <c r="C74" s="506"/>
      <c r="D74" s="528"/>
      <c r="E74" s="506"/>
      <c r="F74" s="299" t="s">
        <v>182</v>
      </c>
      <c r="G74" s="299">
        <v>24</v>
      </c>
      <c r="H74" s="305">
        <v>475000</v>
      </c>
      <c r="I74" s="305">
        <f t="shared" si="3"/>
        <v>11400000</v>
      </c>
      <c r="J74" s="305"/>
      <c r="K74" s="306">
        <v>0.38</v>
      </c>
      <c r="L74" s="305">
        <f t="shared" si="7"/>
        <v>7068000</v>
      </c>
      <c r="M74" s="305"/>
      <c r="N74" s="305"/>
      <c r="O74" s="305">
        <f t="shared" si="12"/>
        <v>7068000</v>
      </c>
      <c r="P74" s="299"/>
      <c r="Q74" s="307"/>
    </row>
    <row r="75" spans="1:17" x14ac:dyDescent="0.25">
      <c r="A75" s="504"/>
      <c r="B75" s="517"/>
      <c r="C75" s="506"/>
      <c r="D75" s="528"/>
      <c r="E75" s="506"/>
      <c r="F75" s="299" t="s">
        <v>169</v>
      </c>
      <c r="G75" s="299">
        <v>72</v>
      </c>
      <c r="H75" s="305">
        <v>485000</v>
      </c>
      <c r="I75" s="305">
        <f t="shared" si="3"/>
        <v>34920000</v>
      </c>
      <c r="J75" s="305"/>
      <c r="K75" s="306">
        <v>0.38</v>
      </c>
      <c r="L75" s="305">
        <f t="shared" si="7"/>
        <v>21650400</v>
      </c>
      <c r="M75" s="305"/>
      <c r="N75" s="305"/>
      <c r="O75" s="305">
        <f t="shared" si="12"/>
        <v>21650400</v>
      </c>
      <c r="P75" s="299"/>
      <c r="Q75" s="307"/>
    </row>
    <row r="76" spans="1:17" ht="14.45" customHeight="1" x14ac:dyDescent="0.25">
      <c r="A76" s="504"/>
      <c r="B76" s="517"/>
      <c r="C76" s="506"/>
      <c r="D76" s="528"/>
      <c r="E76" s="506"/>
      <c r="F76" s="299" t="s">
        <v>183</v>
      </c>
      <c r="G76" s="299">
        <v>36</v>
      </c>
      <c r="H76" s="305">
        <v>455000</v>
      </c>
      <c r="I76" s="305">
        <f t="shared" si="3"/>
        <v>16380000</v>
      </c>
      <c r="J76" s="305"/>
      <c r="K76" s="306">
        <v>0.38</v>
      </c>
      <c r="L76" s="305">
        <f t="shared" si="7"/>
        <v>10155600</v>
      </c>
      <c r="M76" s="305"/>
      <c r="N76" s="305"/>
      <c r="O76" s="305">
        <f t="shared" si="12"/>
        <v>10155600</v>
      </c>
      <c r="P76" s="299"/>
      <c r="Q76" s="307"/>
    </row>
    <row r="77" spans="1:17" ht="14.45" customHeight="1" x14ac:dyDescent="0.25">
      <c r="A77" s="503"/>
      <c r="B77" s="508"/>
      <c r="C77" s="499"/>
      <c r="D77" s="510"/>
      <c r="E77" s="499"/>
      <c r="F77" s="295" t="s">
        <v>184</v>
      </c>
      <c r="G77" s="295">
        <v>36</v>
      </c>
      <c r="H77" s="308">
        <v>455000</v>
      </c>
      <c r="I77" s="308">
        <f t="shared" si="3"/>
        <v>16380000</v>
      </c>
      <c r="J77" s="308"/>
      <c r="K77" s="309">
        <v>0.38</v>
      </c>
      <c r="L77" s="308">
        <f t="shared" si="7"/>
        <v>10155600</v>
      </c>
      <c r="M77" s="308"/>
      <c r="N77" s="308"/>
      <c r="O77" s="308">
        <f t="shared" si="12"/>
        <v>10155600</v>
      </c>
      <c r="P77" s="295"/>
      <c r="Q77" s="307"/>
    </row>
    <row r="78" spans="1:17" ht="14.45" customHeight="1" x14ac:dyDescent="0.25">
      <c r="A78" s="502">
        <v>751</v>
      </c>
      <c r="B78" s="507">
        <v>44060</v>
      </c>
      <c r="C78" s="498"/>
      <c r="D78" s="509" t="s">
        <v>199</v>
      </c>
      <c r="E78" s="498" t="s">
        <v>200</v>
      </c>
      <c r="F78" s="294" t="s">
        <v>188</v>
      </c>
      <c r="G78" s="294">
        <v>24</v>
      </c>
      <c r="H78" s="303">
        <v>225000</v>
      </c>
      <c r="I78" s="303">
        <f t="shared" si="3"/>
        <v>5400000</v>
      </c>
      <c r="J78" s="303">
        <v>250000</v>
      </c>
      <c r="K78" s="304">
        <v>0.41</v>
      </c>
      <c r="L78" s="303">
        <f>I78*(1-K78)</f>
        <v>3186000.0000000005</v>
      </c>
      <c r="M78" s="303"/>
      <c r="N78" s="303">
        <f>L78</f>
        <v>3186000.0000000005</v>
      </c>
      <c r="O78" s="303"/>
      <c r="P78" s="294"/>
      <c r="Q78" s="307"/>
    </row>
    <row r="79" spans="1:17" ht="14.45" customHeight="1" x14ac:dyDescent="0.25">
      <c r="A79" s="504"/>
      <c r="B79" s="517"/>
      <c r="C79" s="506"/>
      <c r="D79" s="528"/>
      <c r="E79" s="506"/>
      <c r="F79" s="299" t="s">
        <v>171</v>
      </c>
      <c r="G79" s="299">
        <v>24</v>
      </c>
      <c r="H79" s="305">
        <v>455000</v>
      </c>
      <c r="I79" s="305">
        <f t="shared" si="3"/>
        <v>10920000</v>
      </c>
      <c r="J79" s="305"/>
      <c r="K79" s="306">
        <v>0.41</v>
      </c>
      <c r="L79" s="305">
        <f t="shared" ref="L79:L89" si="13">I79*(1-K79)</f>
        <v>6442800.0000000009</v>
      </c>
      <c r="M79" s="305"/>
      <c r="N79" s="305">
        <f>L79</f>
        <v>6442800.0000000009</v>
      </c>
      <c r="O79" s="305"/>
      <c r="P79" s="341"/>
    </row>
    <row r="80" spans="1:17" ht="14.45" customHeight="1" x14ac:dyDescent="0.25">
      <c r="A80" s="504"/>
      <c r="B80" s="517"/>
      <c r="C80" s="506"/>
      <c r="D80" s="528"/>
      <c r="E80" s="506"/>
      <c r="F80" s="299" t="s">
        <v>169</v>
      </c>
      <c r="G80" s="299">
        <v>12</v>
      </c>
      <c r="H80" s="305">
        <v>485000</v>
      </c>
      <c r="I80" s="305">
        <f t="shared" si="3"/>
        <v>5820000</v>
      </c>
      <c r="J80" s="305"/>
      <c r="K80" s="306">
        <v>0.41</v>
      </c>
      <c r="L80" s="305">
        <f t="shared" si="13"/>
        <v>3433800.0000000005</v>
      </c>
      <c r="M80" s="305"/>
      <c r="N80" s="305">
        <f>L80</f>
        <v>3433800.0000000005</v>
      </c>
      <c r="O80" s="305"/>
      <c r="P80" s="341"/>
    </row>
    <row r="81" spans="1:16" ht="14.45" customHeight="1" x14ac:dyDescent="0.25">
      <c r="A81" s="503"/>
      <c r="B81" s="508"/>
      <c r="C81" s="499"/>
      <c r="D81" s="510"/>
      <c r="E81" s="499"/>
      <c r="F81" s="295" t="s">
        <v>184</v>
      </c>
      <c r="G81" s="295">
        <v>12</v>
      </c>
      <c r="H81" s="308">
        <v>455000</v>
      </c>
      <c r="I81" s="308">
        <f t="shared" si="3"/>
        <v>5460000</v>
      </c>
      <c r="J81" s="308"/>
      <c r="K81" s="309">
        <v>0.41</v>
      </c>
      <c r="L81" s="308">
        <f t="shared" si="13"/>
        <v>3221400.0000000005</v>
      </c>
      <c r="M81" s="308"/>
      <c r="N81" s="308">
        <f>L81</f>
        <v>3221400.0000000005</v>
      </c>
      <c r="O81" s="308"/>
      <c r="P81" s="332"/>
    </row>
    <row r="82" spans="1:16" ht="14.45" customHeight="1" x14ac:dyDescent="0.25">
      <c r="A82" s="408">
        <v>754</v>
      </c>
      <c r="B82" s="440">
        <v>44061</v>
      </c>
      <c r="C82" s="441" t="s">
        <v>166</v>
      </c>
      <c r="D82" s="448" t="s">
        <v>201</v>
      </c>
      <c r="E82" s="441" t="s">
        <v>202</v>
      </c>
      <c r="F82" s="312" t="s">
        <v>182</v>
      </c>
      <c r="G82" s="312">
        <v>12</v>
      </c>
      <c r="H82" s="313">
        <v>475000</v>
      </c>
      <c r="I82" s="313">
        <f t="shared" si="3"/>
        <v>5700000</v>
      </c>
      <c r="J82" s="313"/>
      <c r="K82" s="314">
        <v>0.41</v>
      </c>
      <c r="L82" s="313">
        <f t="shared" si="13"/>
        <v>3363000.0000000005</v>
      </c>
      <c r="M82" s="313">
        <f>L82</f>
        <v>3363000.0000000005</v>
      </c>
      <c r="N82" s="313"/>
      <c r="O82" s="313"/>
      <c r="P82" s="342"/>
    </row>
    <row r="83" spans="1:16" x14ac:dyDescent="0.25">
      <c r="A83" s="410">
        <v>755</v>
      </c>
      <c r="B83" s="449">
        <v>44061</v>
      </c>
      <c r="C83" s="443" t="s">
        <v>166</v>
      </c>
      <c r="D83" s="443" t="s">
        <v>203</v>
      </c>
      <c r="E83" s="443" t="s">
        <v>204</v>
      </c>
      <c r="F83" s="288" t="s">
        <v>169</v>
      </c>
      <c r="G83" s="288">
        <v>5</v>
      </c>
      <c r="H83" s="310">
        <v>485000</v>
      </c>
      <c r="I83" s="310">
        <f t="shared" si="3"/>
        <v>2425000</v>
      </c>
      <c r="J83" s="310"/>
      <c r="K83" s="311">
        <v>0.41</v>
      </c>
      <c r="L83" s="310">
        <f t="shared" si="13"/>
        <v>1430750.0000000002</v>
      </c>
      <c r="M83" s="310">
        <f>L83</f>
        <v>1430750.0000000002</v>
      </c>
      <c r="N83" s="310"/>
      <c r="O83" s="310"/>
      <c r="P83" s="343"/>
    </row>
    <row r="84" spans="1:16" x14ac:dyDescent="0.25">
      <c r="A84" s="502">
        <v>757</v>
      </c>
      <c r="B84" s="500">
        <v>44061</v>
      </c>
      <c r="C84" s="551" t="s">
        <v>399</v>
      </c>
      <c r="D84" s="498" t="s">
        <v>205</v>
      </c>
      <c r="E84" s="498" t="s">
        <v>206</v>
      </c>
      <c r="F84" s="294" t="s">
        <v>171</v>
      </c>
      <c r="G84" s="294">
        <v>156</v>
      </c>
      <c r="H84" s="303">
        <v>455000</v>
      </c>
      <c r="I84" s="303">
        <f t="shared" si="3"/>
        <v>70980000</v>
      </c>
      <c r="J84" s="303"/>
      <c r="K84" s="304">
        <v>0.5</v>
      </c>
      <c r="L84" s="303">
        <f t="shared" si="13"/>
        <v>35490000</v>
      </c>
      <c r="M84" s="303"/>
      <c r="N84" s="303"/>
      <c r="O84" s="303">
        <f>L84</f>
        <v>35490000</v>
      </c>
      <c r="P84" s="333"/>
    </row>
    <row r="85" spans="1:16" x14ac:dyDescent="0.25">
      <c r="A85" s="504"/>
      <c r="B85" s="505"/>
      <c r="C85" s="528"/>
      <c r="D85" s="506"/>
      <c r="E85" s="506"/>
      <c r="F85" s="299" t="s">
        <v>172</v>
      </c>
      <c r="G85" s="299">
        <v>48</v>
      </c>
      <c r="H85" s="305">
        <v>465000</v>
      </c>
      <c r="I85" s="305">
        <f t="shared" si="3"/>
        <v>22320000</v>
      </c>
      <c r="J85" s="305"/>
      <c r="K85" s="306">
        <v>0.5</v>
      </c>
      <c r="L85" s="305">
        <f t="shared" si="13"/>
        <v>11160000</v>
      </c>
      <c r="M85" s="305"/>
      <c r="N85" s="305"/>
      <c r="O85" s="305">
        <f t="shared" ref="O85:O89" si="14">L85</f>
        <v>11160000</v>
      </c>
      <c r="P85" s="341"/>
    </row>
    <row r="86" spans="1:16" ht="14.45" customHeight="1" x14ac:dyDescent="0.25">
      <c r="A86" s="504"/>
      <c r="B86" s="505"/>
      <c r="C86" s="528"/>
      <c r="D86" s="506"/>
      <c r="E86" s="506"/>
      <c r="F86" s="299" t="s">
        <v>182</v>
      </c>
      <c r="G86" s="299">
        <v>96</v>
      </c>
      <c r="H86" s="305">
        <v>475000</v>
      </c>
      <c r="I86" s="305">
        <f t="shared" si="3"/>
        <v>45600000</v>
      </c>
      <c r="J86" s="305"/>
      <c r="K86" s="306">
        <v>0.5</v>
      </c>
      <c r="L86" s="305">
        <f t="shared" si="13"/>
        <v>22800000</v>
      </c>
      <c r="M86" s="305"/>
      <c r="N86" s="305"/>
      <c r="O86" s="305">
        <f t="shared" si="14"/>
        <v>22800000</v>
      </c>
      <c r="P86" s="341"/>
    </row>
    <row r="87" spans="1:16" x14ac:dyDescent="0.25">
      <c r="A87" s="504"/>
      <c r="B87" s="505"/>
      <c r="C87" s="528"/>
      <c r="D87" s="506"/>
      <c r="E87" s="506"/>
      <c r="F87" s="299" t="s">
        <v>169</v>
      </c>
      <c r="G87" s="299">
        <v>192</v>
      </c>
      <c r="H87" s="305">
        <v>485000</v>
      </c>
      <c r="I87" s="305">
        <f t="shared" si="3"/>
        <v>93120000</v>
      </c>
      <c r="J87" s="305"/>
      <c r="K87" s="306">
        <v>0.5</v>
      </c>
      <c r="L87" s="305">
        <f t="shared" si="13"/>
        <v>46560000</v>
      </c>
      <c r="M87" s="305"/>
      <c r="N87" s="305"/>
      <c r="O87" s="305">
        <f t="shared" si="14"/>
        <v>46560000</v>
      </c>
      <c r="P87" s="341"/>
    </row>
    <row r="88" spans="1:16" ht="14.45" customHeight="1" x14ac:dyDescent="0.25">
      <c r="A88" s="504"/>
      <c r="B88" s="505"/>
      <c r="C88" s="528"/>
      <c r="D88" s="506"/>
      <c r="E88" s="506"/>
      <c r="F88" s="299" t="s">
        <v>183</v>
      </c>
      <c r="G88" s="299">
        <v>72</v>
      </c>
      <c r="H88" s="305">
        <v>455000</v>
      </c>
      <c r="I88" s="305">
        <f t="shared" si="3"/>
        <v>32760000</v>
      </c>
      <c r="J88" s="305"/>
      <c r="K88" s="306">
        <v>0.5</v>
      </c>
      <c r="L88" s="305">
        <f t="shared" si="13"/>
        <v>16380000</v>
      </c>
      <c r="M88" s="305"/>
      <c r="N88" s="305"/>
      <c r="O88" s="305">
        <f t="shared" si="14"/>
        <v>16380000</v>
      </c>
      <c r="P88" s="299"/>
    </row>
    <row r="89" spans="1:16" ht="14.45" customHeight="1" x14ac:dyDescent="0.25">
      <c r="A89" s="503"/>
      <c r="B89" s="501"/>
      <c r="C89" s="510"/>
      <c r="D89" s="499"/>
      <c r="E89" s="499"/>
      <c r="F89" s="295" t="s">
        <v>184</v>
      </c>
      <c r="G89" s="295">
        <v>84</v>
      </c>
      <c r="H89" s="308">
        <v>455000</v>
      </c>
      <c r="I89" s="308">
        <f t="shared" si="3"/>
        <v>38220000</v>
      </c>
      <c r="J89" s="308"/>
      <c r="K89" s="309">
        <v>0.5</v>
      </c>
      <c r="L89" s="308">
        <f t="shared" si="13"/>
        <v>19110000</v>
      </c>
      <c r="M89" s="308"/>
      <c r="N89" s="308"/>
      <c r="O89" s="308">
        <f t="shared" si="14"/>
        <v>19110000</v>
      </c>
      <c r="P89" s="295"/>
    </row>
    <row r="90" spans="1:16" x14ac:dyDescent="0.25">
      <c r="A90" s="511">
        <v>761</v>
      </c>
      <c r="B90" s="513">
        <v>44063</v>
      </c>
      <c r="C90" s="515"/>
      <c r="D90" s="515" t="s">
        <v>199</v>
      </c>
      <c r="E90" s="515" t="s">
        <v>200</v>
      </c>
      <c r="F90" s="294" t="s">
        <v>171</v>
      </c>
      <c r="G90" s="294">
        <v>12</v>
      </c>
      <c r="H90" s="303">
        <v>455000</v>
      </c>
      <c r="I90" s="303">
        <f t="shared" si="3"/>
        <v>5460000</v>
      </c>
      <c r="J90" s="303">
        <v>100000</v>
      </c>
      <c r="K90" s="304">
        <v>0.41</v>
      </c>
      <c r="L90" s="303">
        <f>I90*(1-K90)</f>
        <v>3221400.0000000005</v>
      </c>
      <c r="M90" s="303"/>
      <c r="N90" s="303">
        <f>L90</f>
        <v>3221400.0000000005</v>
      </c>
      <c r="O90" s="303"/>
      <c r="P90" s="290"/>
    </row>
    <row r="91" spans="1:16" ht="14.45" customHeight="1" x14ac:dyDescent="0.25">
      <c r="A91" s="523"/>
      <c r="B91" s="522"/>
      <c r="C91" s="521"/>
      <c r="D91" s="521"/>
      <c r="E91" s="521"/>
      <c r="F91" s="297" t="s">
        <v>182</v>
      </c>
      <c r="G91" s="297">
        <v>12</v>
      </c>
      <c r="H91" s="336">
        <v>475000</v>
      </c>
      <c r="I91" s="336">
        <f t="shared" si="3"/>
        <v>5700000</v>
      </c>
      <c r="J91" s="336"/>
      <c r="K91" s="337">
        <v>0.41</v>
      </c>
      <c r="L91" s="336">
        <f t="shared" ref="L91:L119" si="15">I91*(1-K91)</f>
        <v>3363000.0000000005</v>
      </c>
      <c r="M91" s="336"/>
      <c r="N91" s="336">
        <f>L91</f>
        <v>3363000.0000000005</v>
      </c>
      <c r="O91" s="336"/>
      <c r="P91" s="344"/>
    </row>
    <row r="92" spans="1:16" ht="14.45" customHeight="1" x14ac:dyDescent="0.25">
      <c r="A92" s="502">
        <v>762</v>
      </c>
      <c r="B92" s="500">
        <v>44063</v>
      </c>
      <c r="C92" s="498" t="s">
        <v>186</v>
      </c>
      <c r="D92" s="498" t="s">
        <v>207</v>
      </c>
      <c r="E92" s="498"/>
      <c r="F92" s="294" t="s">
        <v>188</v>
      </c>
      <c r="G92" s="294">
        <v>5</v>
      </c>
      <c r="H92" s="303">
        <v>225000</v>
      </c>
      <c r="I92" s="303">
        <f t="shared" si="3"/>
        <v>1125000</v>
      </c>
      <c r="J92" s="303"/>
      <c r="K92" s="304">
        <v>0.5</v>
      </c>
      <c r="L92" s="303">
        <f t="shared" si="15"/>
        <v>562500</v>
      </c>
      <c r="M92" s="303"/>
      <c r="N92" s="303"/>
      <c r="O92" s="303">
        <f>L92</f>
        <v>562500</v>
      </c>
      <c r="P92" s="290"/>
    </row>
    <row r="93" spans="1:16" x14ac:dyDescent="0.25">
      <c r="A93" s="504"/>
      <c r="B93" s="505"/>
      <c r="C93" s="506"/>
      <c r="D93" s="506"/>
      <c r="E93" s="506"/>
      <c r="F93" s="299" t="s">
        <v>171</v>
      </c>
      <c r="G93" s="299">
        <v>10</v>
      </c>
      <c r="H93" s="305">
        <v>455000</v>
      </c>
      <c r="I93" s="305">
        <f t="shared" si="3"/>
        <v>4550000</v>
      </c>
      <c r="J93" s="305"/>
      <c r="K93" s="306">
        <v>0.5</v>
      </c>
      <c r="L93" s="305">
        <f t="shared" si="15"/>
        <v>2275000</v>
      </c>
      <c r="M93" s="305"/>
      <c r="N93" s="305"/>
      <c r="O93" s="305">
        <f t="shared" ref="O93:O94" si="16">L93</f>
        <v>2275000</v>
      </c>
      <c r="P93" s="299"/>
    </row>
    <row r="94" spans="1:16" x14ac:dyDescent="0.25">
      <c r="A94" s="504"/>
      <c r="B94" s="505"/>
      <c r="C94" s="506"/>
      <c r="D94" s="506"/>
      <c r="E94" s="506"/>
      <c r="F94" s="299" t="s">
        <v>172</v>
      </c>
      <c r="G94" s="299">
        <v>5</v>
      </c>
      <c r="H94" s="305">
        <v>465000</v>
      </c>
      <c r="I94" s="305">
        <f t="shared" si="3"/>
        <v>2325000</v>
      </c>
      <c r="J94" s="305"/>
      <c r="K94" s="306">
        <v>0.5</v>
      </c>
      <c r="L94" s="305">
        <f t="shared" si="15"/>
        <v>1162500</v>
      </c>
      <c r="M94" s="305"/>
      <c r="N94" s="305"/>
      <c r="O94" s="305">
        <f t="shared" si="16"/>
        <v>1162500</v>
      </c>
      <c r="P94" s="287"/>
    </row>
    <row r="95" spans="1:16" x14ac:dyDescent="0.25">
      <c r="A95" s="503"/>
      <c r="B95" s="501"/>
      <c r="C95" s="499"/>
      <c r="D95" s="499"/>
      <c r="E95" s="499"/>
      <c r="F95" s="295" t="s">
        <v>184</v>
      </c>
      <c r="G95" s="295">
        <v>5</v>
      </c>
      <c r="H95" s="308">
        <v>455000</v>
      </c>
      <c r="I95" s="308">
        <f t="shared" si="3"/>
        <v>2275000</v>
      </c>
      <c r="J95" s="308"/>
      <c r="K95" s="309">
        <v>0.5</v>
      </c>
      <c r="L95" s="308">
        <f t="shared" si="15"/>
        <v>1137500</v>
      </c>
      <c r="M95" s="308"/>
      <c r="N95" s="308"/>
      <c r="O95" s="308">
        <f>L95</f>
        <v>1137500</v>
      </c>
      <c r="P95" s="289"/>
    </row>
    <row r="96" spans="1:16" ht="14.45" customHeight="1" x14ac:dyDescent="0.25">
      <c r="A96" s="502">
        <v>763</v>
      </c>
      <c r="B96" s="500">
        <v>44063</v>
      </c>
      <c r="C96" s="498"/>
      <c r="D96" s="498" t="s">
        <v>178</v>
      </c>
      <c r="E96" s="498" t="s">
        <v>179</v>
      </c>
      <c r="F96" s="294" t="s">
        <v>188</v>
      </c>
      <c r="G96" s="294">
        <v>48</v>
      </c>
      <c r="H96" s="303">
        <v>225000</v>
      </c>
      <c r="I96" s="303">
        <f t="shared" si="3"/>
        <v>10800000</v>
      </c>
      <c r="J96" s="303"/>
      <c r="K96" s="304">
        <v>0.5</v>
      </c>
      <c r="L96" s="303">
        <f t="shared" si="15"/>
        <v>5400000</v>
      </c>
      <c r="M96" s="303"/>
      <c r="N96" s="303"/>
      <c r="O96" s="303">
        <f>L96</f>
        <v>5400000</v>
      </c>
      <c r="P96" s="290"/>
    </row>
    <row r="97" spans="1:16" ht="14.45" customHeight="1" x14ac:dyDescent="0.25">
      <c r="A97" s="504"/>
      <c r="B97" s="505"/>
      <c r="C97" s="506"/>
      <c r="D97" s="506"/>
      <c r="E97" s="506"/>
      <c r="F97" s="299" t="s">
        <v>171</v>
      </c>
      <c r="G97" s="299">
        <v>36</v>
      </c>
      <c r="H97" s="305">
        <v>455000</v>
      </c>
      <c r="I97" s="305">
        <f t="shared" si="3"/>
        <v>16380000</v>
      </c>
      <c r="J97" s="305"/>
      <c r="K97" s="306">
        <v>0.5</v>
      </c>
      <c r="L97" s="305">
        <f t="shared" si="15"/>
        <v>8190000</v>
      </c>
      <c r="M97" s="305"/>
      <c r="N97" s="305"/>
      <c r="O97" s="305">
        <f t="shared" ref="O97:O123" si="17">L97</f>
        <v>8190000</v>
      </c>
      <c r="P97" s="287"/>
    </row>
    <row r="98" spans="1:16" ht="14.45" customHeight="1" x14ac:dyDescent="0.25">
      <c r="A98" s="503"/>
      <c r="B98" s="501"/>
      <c r="C98" s="499"/>
      <c r="D98" s="499"/>
      <c r="E98" s="499"/>
      <c r="F98" s="295" t="s">
        <v>169</v>
      </c>
      <c r="G98" s="295">
        <v>36</v>
      </c>
      <c r="H98" s="308">
        <v>485000</v>
      </c>
      <c r="I98" s="308">
        <f t="shared" si="3"/>
        <v>17460000</v>
      </c>
      <c r="J98" s="308"/>
      <c r="K98" s="309">
        <v>0.5</v>
      </c>
      <c r="L98" s="308">
        <f t="shared" si="15"/>
        <v>8730000</v>
      </c>
      <c r="M98" s="308"/>
      <c r="N98" s="308"/>
      <c r="O98" s="308">
        <f t="shared" si="17"/>
        <v>8730000</v>
      </c>
      <c r="P98" s="289"/>
    </row>
    <row r="99" spans="1:16" ht="14.45" customHeight="1" x14ac:dyDescent="0.25">
      <c r="A99" s="511">
        <v>764</v>
      </c>
      <c r="B99" s="513">
        <v>44065</v>
      </c>
      <c r="C99" s="515"/>
      <c r="D99" s="515" t="s">
        <v>178</v>
      </c>
      <c r="E99" s="515" t="s">
        <v>179</v>
      </c>
      <c r="F99" s="298" t="s">
        <v>171</v>
      </c>
      <c r="G99" s="298">
        <v>12</v>
      </c>
      <c r="H99" s="334">
        <v>455000</v>
      </c>
      <c r="I99" s="334">
        <f t="shared" si="3"/>
        <v>5460000</v>
      </c>
      <c r="J99" s="334"/>
      <c r="K99" s="335">
        <v>0.5</v>
      </c>
      <c r="L99" s="334">
        <f t="shared" si="15"/>
        <v>2730000</v>
      </c>
      <c r="M99" s="334"/>
      <c r="N99" s="334"/>
      <c r="O99" s="334">
        <f t="shared" si="17"/>
        <v>2730000</v>
      </c>
      <c r="P99" s="302"/>
    </row>
    <row r="100" spans="1:16" ht="14.45" customHeight="1" x14ac:dyDescent="0.25">
      <c r="A100" s="523"/>
      <c r="B100" s="522"/>
      <c r="C100" s="521"/>
      <c r="D100" s="521"/>
      <c r="E100" s="521"/>
      <c r="F100" s="299" t="s">
        <v>172</v>
      </c>
      <c r="G100" s="299">
        <v>60</v>
      </c>
      <c r="H100" s="305">
        <v>465000</v>
      </c>
      <c r="I100" s="305">
        <f t="shared" si="3"/>
        <v>27900000</v>
      </c>
      <c r="J100" s="305"/>
      <c r="K100" s="306">
        <v>0.5</v>
      </c>
      <c r="L100" s="305">
        <f t="shared" si="15"/>
        <v>13950000</v>
      </c>
      <c r="M100" s="305"/>
      <c r="N100" s="305"/>
      <c r="O100" s="305">
        <f t="shared" si="17"/>
        <v>13950000</v>
      </c>
      <c r="P100" s="302"/>
    </row>
    <row r="101" spans="1:16" ht="14.45" customHeight="1" x14ac:dyDescent="0.25">
      <c r="A101" s="523"/>
      <c r="B101" s="522"/>
      <c r="C101" s="521"/>
      <c r="D101" s="521"/>
      <c r="E101" s="521"/>
      <c r="F101" s="299" t="s">
        <v>182</v>
      </c>
      <c r="G101" s="299">
        <v>36</v>
      </c>
      <c r="H101" s="305">
        <v>475000</v>
      </c>
      <c r="I101" s="305">
        <f t="shared" si="3"/>
        <v>17100000</v>
      </c>
      <c r="J101" s="305"/>
      <c r="K101" s="306">
        <v>0.5</v>
      </c>
      <c r="L101" s="305">
        <f t="shared" si="15"/>
        <v>8550000</v>
      </c>
      <c r="M101" s="305"/>
      <c r="N101" s="305"/>
      <c r="O101" s="305">
        <f t="shared" si="17"/>
        <v>8550000</v>
      </c>
      <c r="P101" s="302"/>
    </row>
    <row r="102" spans="1:16" ht="14.45" customHeight="1" x14ac:dyDescent="0.25">
      <c r="A102" s="512"/>
      <c r="B102" s="514"/>
      <c r="C102" s="516"/>
      <c r="D102" s="516"/>
      <c r="E102" s="516"/>
      <c r="F102" s="295" t="s">
        <v>184</v>
      </c>
      <c r="G102" s="295">
        <v>36</v>
      </c>
      <c r="H102" s="308">
        <v>455000</v>
      </c>
      <c r="I102" s="308">
        <f t="shared" si="3"/>
        <v>16380000</v>
      </c>
      <c r="J102" s="308"/>
      <c r="K102" s="309">
        <v>0.5</v>
      </c>
      <c r="L102" s="308">
        <f t="shared" si="15"/>
        <v>8190000</v>
      </c>
      <c r="M102" s="308"/>
      <c r="N102" s="308"/>
      <c r="O102" s="308">
        <f t="shared" si="17"/>
        <v>8190000</v>
      </c>
      <c r="P102" s="315"/>
    </row>
    <row r="103" spans="1:16" x14ac:dyDescent="0.25">
      <c r="A103" s="511">
        <v>660</v>
      </c>
      <c r="B103" s="513">
        <v>44065</v>
      </c>
      <c r="C103" s="515"/>
      <c r="D103" s="515" t="s">
        <v>219</v>
      </c>
      <c r="E103" s="515" t="s">
        <v>179</v>
      </c>
      <c r="F103" s="294" t="s">
        <v>188</v>
      </c>
      <c r="G103" s="294">
        <v>24</v>
      </c>
      <c r="H103" s="303">
        <v>225000</v>
      </c>
      <c r="I103" s="303">
        <f t="shared" si="3"/>
        <v>5400000</v>
      </c>
      <c r="J103" s="303"/>
      <c r="K103" s="304">
        <v>0.38</v>
      </c>
      <c r="L103" s="308">
        <f t="shared" si="15"/>
        <v>3348000</v>
      </c>
      <c r="M103" s="303"/>
      <c r="N103" s="303"/>
      <c r="O103" s="308">
        <f t="shared" si="17"/>
        <v>3348000</v>
      </c>
      <c r="P103" s="286"/>
    </row>
    <row r="104" spans="1:16" ht="14.45" customHeight="1" x14ac:dyDescent="0.25">
      <c r="A104" s="523"/>
      <c r="B104" s="522"/>
      <c r="C104" s="521"/>
      <c r="D104" s="521"/>
      <c r="E104" s="521"/>
      <c r="F104" s="299" t="s">
        <v>171</v>
      </c>
      <c r="G104" s="299">
        <v>12</v>
      </c>
      <c r="H104" s="305">
        <v>455000</v>
      </c>
      <c r="I104" s="305">
        <f t="shared" si="3"/>
        <v>5460000</v>
      </c>
      <c r="J104" s="305"/>
      <c r="K104" s="306">
        <v>0.38</v>
      </c>
      <c r="L104" s="308">
        <f t="shared" si="15"/>
        <v>3385200</v>
      </c>
      <c r="M104" s="305"/>
      <c r="N104" s="305"/>
      <c r="O104" s="308">
        <f t="shared" si="17"/>
        <v>3385200</v>
      </c>
      <c r="P104" s="302"/>
    </row>
    <row r="105" spans="1:16" ht="15.75" customHeight="1" x14ac:dyDescent="0.25">
      <c r="A105" s="523"/>
      <c r="B105" s="522"/>
      <c r="C105" s="521"/>
      <c r="D105" s="521"/>
      <c r="E105" s="521"/>
      <c r="F105" s="297" t="s">
        <v>173</v>
      </c>
      <c r="G105" s="297">
        <v>12</v>
      </c>
      <c r="H105" s="336">
        <v>485000</v>
      </c>
      <c r="I105" s="336">
        <f t="shared" si="3"/>
        <v>5820000</v>
      </c>
      <c r="J105" s="336"/>
      <c r="K105" s="337">
        <v>0.38</v>
      </c>
      <c r="L105" s="336">
        <f t="shared" si="15"/>
        <v>3608400</v>
      </c>
      <c r="M105" s="336"/>
      <c r="N105" s="336"/>
      <c r="O105" s="336">
        <f t="shared" si="17"/>
        <v>3608400</v>
      </c>
      <c r="P105" s="302"/>
    </row>
    <row r="106" spans="1:16" ht="15.75" customHeight="1" x14ac:dyDescent="0.25">
      <c r="A106" s="511">
        <v>773</v>
      </c>
      <c r="B106" s="513">
        <v>44066</v>
      </c>
      <c r="C106" s="515"/>
      <c r="D106" s="515" t="s">
        <v>275</v>
      </c>
      <c r="E106" s="515" t="s">
        <v>276</v>
      </c>
      <c r="F106" s="294" t="s">
        <v>182</v>
      </c>
      <c r="G106" s="294">
        <v>600</v>
      </c>
      <c r="H106" s="303">
        <v>475000</v>
      </c>
      <c r="I106" s="303">
        <f t="shared" si="3"/>
        <v>285000000</v>
      </c>
      <c r="J106" s="303"/>
      <c r="K106" s="304">
        <v>0.5</v>
      </c>
      <c r="L106" s="303">
        <f t="shared" si="15"/>
        <v>142500000</v>
      </c>
      <c r="M106" s="303"/>
      <c r="N106" s="303"/>
      <c r="O106" s="303">
        <f t="shared" si="17"/>
        <v>142500000</v>
      </c>
      <c r="P106" s="290"/>
    </row>
    <row r="107" spans="1:16" ht="15.75" customHeight="1" x14ac:dyDescent="0.25">
      <c r="A107" s="512"/>
      <c r="B107" s="514"/>
      <c r="C107" s="516"/>
      <c r="D107" s="516"/>
      <c r="E107" s="516"/>
      <c r="F107" s="295" t="s">
        <v>277</v>
      </c>
      <c r="G107" s="295">
        <v>120</v>
      </c>
      <c r="H107" s="308">
        <v>255000</v>
      </c>
      <c r="I107" s="308">
        <f t="shared" si="3"/>
        <v>30600000</v>
      </c>
      <c r="J107" s="308"/>
      <c r="K107" s="309">
        <v>0.5</v>
      </c>
      <c r="L107" s="308">
        <f t="shared" si="15"/>
        <v>15300000</v>
      </c>
      <c r="M107" s="308"/>
      <c r="N107" s="308"/>
      <c r="O107" s="308">
        <f t="shared" si="17"/>
        <v>15300000</v>
      </c>
      <c r="P107" s="289"/>
    </row>
    <row r="108" spans="1:16" ht="14.45" customHeight="1" x14ac:dyDescent="0.25">
      <c r="A108" s="502">
        <v>769</v>
      </c>
      <c r="B108" s="500">
        <v>44068</v>
      </c>
      <c r="C108" s="498" t="s">
        <v>186</v>
      </c>
      <c r="D108" s="498" t="s">
        <v>207</v>
      </c>
      <c r="E108" s="498"/>
      <c r="F108" s="404" t="s">
        <v>188</v>
      </c>
      <c r="G108" s="404">
        <v>12</v>
      </c>
      <c r="H108" s="303">
        <v>225000</v>
      </c>
      <c r="I108" s="303">
        <f t="shared" si="3"/>
        <v>2700000</v>
      </c>
      <c r="J108" s="303"/>
      <c r="K108" s="304">
        <v>0.5</v>
      </c>
      <c r="L108" s="303">
        <f t="shared" si="15"/>
        <v>1350000</v>
      </c>
      <c r="M108" s="303"/>
      <c r="N108" s="303"/>
      <c r="O108" s="303">
        <f t="shared" si="17"/>
        <v>1350000</v>
      </c>
      <c r="P108" s="290"/>
    </row>
    <row r="109" spans="1:16" ht="14.45" customHeight="1" x14ac:dyDescent="0.25">
      <c r="A109" s="504"/>
      <c r="B109" s="505"/>
      <c r="C109" s="506"/>
      <c r="D109" s="506"/>
      <c r="E109" s="506"/>
      <c r="F109" s="406" t="s">
        <v>171</v>
      </c>
      <c r="G109" s="406">
        <v>12</v>
      </c>
      <c r="H109" s="305">
        <v>455000</v>
      </c>
      <c r="I109" s="305">
        <f t="shared" si="3"/>
        <v>5460000</v>
      </c>
      <c r="J109" s="305"/>
      <c r="K109" s="306">
        <v>0.5</v>
      </c>
      <c r="L109" s="305">
        <f t="shared" si="15"/>
        <v>2730000</v>
      </c>
      <c r="M109" s="305"/>
      <c r="N109" s="305"/>
      <c r="O109" s="305">
        <f t="shared" si="17"/>
        <v>2730000</v>
      </c>
      <c r="P109" s="287"/>
    </row>
    <row r="110" spans="1:16" ht="14.45" customHeight="1" x14ac:dyDescent="0.25">
      <c r="A110" s="504"/>
      <c r="B110" s="505"/>
      <c r="C110" s="506"/>
      <c r="D110" s="506"/>
      <c r="E110" s="506"/>
      <c r="F110" s="406" t="s">
        <v>220</v>
      </c>
      <c r="G110" s="406">
        <v>12</v>
      </c>
      <c r="H110" s="305">
        <v>255000</v>
      </c>
      <c r="I110" s="305">
        <f t="shared" si="3"/>
        <v>3060000</v>
      </c>
      <c r="J110" s="305"/>
      <c r="K110" s="306">
        <v>0.5</v>
      </c>
      <c r="L110" s="305">
        <f t="shared" si="15"/>
        <v>1530000</v>
      </c>
      <c r="M110" s="305"/>
      <c r="N110" s="305"/>
      <c r="O110" s="305">
        <f t="shared" si="17"/>
        <v>1530000</v>
      </c>
      <c r="P110" s="287"/>
    </row>
    <row r="111" spans="1:16" ht="14.45" customHeight="1" x14ac:dyDescent="0.25">
      <c r="A111" s="504"/>
      <c r="B111" s="505"/>
      <c r="C111" s="506"/>
      <c r="D111" s="506"/>
      <c r="E111" s="506"/>
      <c r="F111" s="406" t="s">
        <v>169</v>
      </c>
      <c r="G111" s="406">
        <v>12</v>
      </c>
      <c r="H111" s="305">
        <v>485000</v>
      </c>
      <c r="I111" s="305">
        <f t="shared" si="3"/>
        <v>5820000</v>
      </c>
      <c r="J111" s="305"/>
      <c r="K111" s="306">
        <v>0.5</v>
      </c>
      <c r="L111" s="305">
        <f t="shared" si="15"/>
        <v>2910000</v>
      </c>
      <c r="M111" s="305"/>
      <c r="N111" s="305"/>
      <c r="O111" s="305">
        <f t="shared" si="17"/>
        <v>2910000</v>
      </c>
      <c r="P111" s="287"/>
    </row>
    <row r="112" spans="1:16" x14ac:dyDescent="0.25">
      <c r="A112" s="504"/>
      <c r="B112" s="505"/>
      <c r="C112" s="506"/>
      <c r="D112" s="506"/>
      <c r="E112" s="506"/>
      <c r="F112" s="406" t="s">
        <v>175</v>
      </c>
      <c r="G112" s="406">
        <v>9</v>
      </c>
      <c r="H112" s="305">
        <v>550000</v>
      </c>
      <c r="I112" s="305">
        <f t="shared" si="3"/>
        <v>4950000</v>
      </c>
      <c r="J112" s="305"/>
      <c r="K112" s="306">
        <v>0.5</v>
      </c>
      <c r="L112" s="305">
        <f t="shared" si="15"/>
        <v>2475000</v>
      </c>
      <c r="M112" s="305"/>
      <c r="N112" s="305"/>
      <c r="O112" s="305">
        <f t="shared" si="17"/>
        <v>2475000</v>
      </c>
      <c r="P112" s="406"/>
    </row>
    <row r="113" spans="1:17" ht="14.45" customHeight="1" x14ac:dyDescent="0.25">
      <c r="A113" s="503"/>
      <c r="B113" s="501"/>
      <c r="C113" s="499"/>
      <c r="D113" s="499"/>
      <c r="E113" s="499"/>
      <c r="F113" s="405" t="s">
        <v>184</v>
      </c>
      <c r="G113" s="405">
        <v>10</v>
      </c>
      <c r="H113" s="308">
        <v>455000</v>
      </c>
      <c r="I113" s="308">
        <f t="shared" si="3"/>
        <v>4550000</v>
      </c>
      <c r="J113" s="308"/>
      <c r="K113" s="309">
        <v>0.5</v>
      </c>
      <c r="L113" s="308">
        <f t="shared" si="15"/>
        <v>2275000</v>
      </c>
      <c r="M113" s="308"/>
      <c r="N113" s="308"/>
      <c r="O113" s="308">
        <f t="shared" si="17"/>
        <v>2275000</v>
      </c>
      <c r="P113" s="405"/>
    </row>
    <row r="114" spans="1:17" ht="14.45" customHeight="1" x14ac:dyDescent="0.25">
      <c r="A114" s="410">
        <v>661</v>
      </c>
      <c r="B114" s="449">
        <v>44070</v>
      </c>
      <c r="C114" s="443"/>
      <c r="D114" s="443" t="s">
        <v>278</v>
      </c>
      <c r="E114" s="443"/>
      <c r="F114" s="288" t="s">
        <v>171</v>
      </c>
      <c r="G114" s="288">
        <v>24</v>
      </c>
      <c r="H114" s="310">
        <v>455000</v>
      </c>
      <c r="I114" s="310">
        <f t="shared" si="3"/>
        <v>10920000</v>
      </c>
      <c r="J114" s="310"/>
      <c r="K114" s="311">
        <v>0.5</v>
      </c>
      <c r="L114" s="310">
        <f t="shared" si="15"/>
        <v>5460000</v>
      </c>
      <c r="M114" s="310"/>
      <c r="N114" s="310"/>
      <c r="O114" s="310">
        <f t="shared" si="17"/>
        <v>5460000</v>
      </c>
      <c r="P114" s="288"/>
    </row>
    <row r="115" spans="1:17" ht="14.45" customHeight="1" x14ac:dyDescent="0.25">
      <c r="A115" s="502">
        <v>777</v>
      </c>
      <c r="B115" s="500">
        <v>44070</v>
      </c>
      <c r="C115" s="498" t="s">
        <v>166</v>
      </c>
      <c r="D115" s="498" t="s">
        <v>279</v>
      </c>
      <c r="E115" s="498" t="s">
        <v>280</v>
      </c>
      <c r="F115" s="294" t="s">
        <v>169</v>
      </c>
      <c r="G115" s="294">
        <v>6</v>
      </c>
      <c r="H115" s="303">
        <v>485000</v>
      </c>
      <c r="I115" s="303">
        <f t="shared" si="3"/>
        <v>2910000</v>
      </c>
      <c r="J115" s="329"/>
      <c r="K115" s="304">
        <v>0.41</v>
      </c>
      <c r="L115" s="303">
        <f t="shared" si="15"/>
        <v>1716900.0000000002</v>
      </c>
      <c r="M115" s="303">
        <f>L115</f>
        <v>1716900.0000000002</v>
      </c>
      <c r="N115" s="303"/>
      <c r="O115" s="303"/>
      <c r="P115" s="294"/>
    </row>
    <row r="116" spans="1:17" x14ac:dyDescent="0.25">
      <c r="A116" s="503"/>
      <c r="B116" s="501"/>
      <c r="C116" s="499"/>
      <c r="D116" s="499"/>
      <c r="E116" s="499"/>
      <c r="F116" s="295" t="s">
        <v>184</v>
      </c>
      <c r="G116" s="295">
        <v>6</v>
      </c>
      <c r="H116" s="308">
        <v>455000</v>
      </c>
      <c r="I116" s="308">
        <f t="shared" si="3"/>
        <v>2730000</v>
      </c>
      <c r="J116" s="345"/>
      <c r="K116" s="309">
        <v>0.41</v>
      </c>
      <c r="L116" s="308">
        <f t="shared" si="15"/>
        <v>1610700.0000000002</v>
      </c>
      <c r="M116" s="308">
        <f>L116</f>
        <v>1610700.0000000002</v>
      </c>
      <c r="N116" s="308"/>
      <c r="O116" s="308"/>
      <c r="P116" s="295"/>
    </row>
    <row r="117" spans="1:17" ht="14.45" customHeight="1" x14ac:dyDescent="0.25">
      <c r="A117" s="408">
        <v>778</v>
      </c>
      <c r="B117" s="450">
        <v>44071</v>
      </c>
      <c r="C117" s="441" t="s">
        <v>186</v>
      </c>
      <c r="D117" s="441"/>
      <c r="E117" s="441"/>
      <c r="F117" s="312" t="s">
        <v>171</v>
      </c>
      <c r="G117" s="312">
        <v>24</v>
      </c>
      <c r="H117" s="313">
        <v>455000</v>
      </c>
      <c r="I117" s="313">
        <f t="shared" si="3"/>
        <v>10920000</v>
      </c>
      <c r="J117" s="355"/>
      <c r="K117" s="314">
        <v>0.5</v>
      </c>
      <c r="L117" s="313">
        <f t="shared" si="15"/>
        <v>5460000</v>
      </c>
      <c r="M117" s="313"/>
      <c r="N117" s="313"/>
      <c r="O117" s="313">
        <f t="shared" si="17"/>
        <v>5460000</v>
      </c>
      <c r="P117" s="312"/>
    </row>
    <row r="118" spans="1:17" x14ac:dyDescent="0.25">
      <c r="A118" s="410">
        <v>783</v>
      </c>
      <c r="B118" s="449">
        <v>44071</v>
      </c>
      <c r="C118" s="443"/>
      <c r="D118" s="443" t="s">
        <v>281</v>
      </c>
      <c r="E118" s="443"/>
      <c r="F118" s="288" t="s">
        <v>188</v>
      </c>
      <c r="G118" s="288">
        <v>1</v>
      </c>
      <c r="H118" s="310">
        <v>225000</v>
      </c>
      <c r="I118" s="310">
        <f t="shared" si="3"/>
        <v>225000</v>
      </c>
      <c r="J118" s="346"/>
      <c r="K118" s="311">
        <v>0</v>
      </c>
      <c r="L118" s="310">
        <f t="shared" si="15"/>
        <v>225000</v>
      </c>
      <c r="M118" s="310">
        <f>L118</f>
        <v>225000</v>
      </c>
      <c r="N118" s="310"/>
      <c r="O118" s="354"/>
      <c r="P118" s="288"/>
    </row>
    <row r="119" spans="1:17" x14ac:dyDescent="0.25">
      <c r="A119" s="502">
        <v>780</v>
      </c>
      <c r="B119" s="500">
        <v>44071</v>
      </c>
      <c r="C119" s="498" t="s">
        <v>186</v>
      </c>
      <c r="D119" s="498" t="s">
        <v>282</v>
      </c>
      <c r="E119" s="498"/>
      <c r="F119" s="294" t="s">
        <v>171</v>
      </c>
      <c r="G119" s="294">
        <v>72</v>
      </c>
      <c r="H119" s="303">
        <v>455000</v>
      </c>
      <c r="I119" s="303">
        <f t="shared" si="3"/>
        <v>32760000</v>
      </c>
      <c r="J119" s="329"/>
      <c r="K119" s="304">
        <v>0.38</v>
      </c>
      <c r="L119" s="303">
        <f t="shared" si="15"/>
        <v>20311200</v>
      </c>
      <c r="M119" s="303"/>
      <c r="N119" s="303"/>
      <c r="O119" s="303">
        <f t="shared" si="17"/>
        <v>20311200</v>
      </c>
      <c r="P119" s="294"/>
    </row>
    <row r="120" spans="1:17" x14ac:dyDescent="0.25">
      <c r="A120" s="504"/>
      <c r="B120" s="505"/>
      <c r="C120" s="506"/>
      <c r="D120" s="506"/>
      <c r="E120" s="506"/>
      <c r="F120" s="299" t="s">
        <v>172</v>
      </c>
      <c r="G120" s="299">
        <v>36</v>
      </c>
      <c r="H120" s="305">
        <v>465000</v>
      </c>
      <c r="I120" s="305">
        <f t="shared" si="3"/>
        <v>16740000</v>
      </c>
      <c r="J120" s="331"/>
      <c r="K120" s="306">
        <v>0.38</v>
      </c>
      <c r="L120" s="305">
        <f>I120*(1-K120)</f>
        <v>10378800</v>
      </c>
      <c r="M120" s="305"/>
      <c r="N120" s="305"/>
      <c r="O120" s="305">
        <f t="shared" si="17"/>
        <v>10378800</v>
      </c>
      <c r="P120" s="299"/>
    </row>
    <row r="121" spans="1:17" x14ac:dyDescent="0.25">
      <c r="A121" s="504"/>
      <c r="B121" s="505"/>
      <c r="C121" s="506"/>
      <c r="D121" s="506"/>
      <c r="E121" s="506"/>
      <c r="F121" s="299" t="s">
        <v>182</v>
      </c>
      <c r="G121" s="299">
        <v>24</v>
      </c>
      <c r="H121" s="305">
        <v>475000</v>
      </c>
      <c r="I121" s="305">
        <f t="shared" si="3"/>
        <v>11400000</v>
      </c>
      <c r="J121" s="331"/>
      <c r="K121" s="306">
        <v>0.38</v>
      </c>
      <c r="L121" s="305">
        <f>I121*(1-K121)</f>
        <v>7068000</v>
      </c>
      <c r="M121" s="305"/>
      <c r="N121" s="305"/>
      <c r="O121" s="305">
        <f t="shared" si="17"/>
        <v>7068000</v>
      </c>
      <c r="P121" s="299"/>
    </row>
    <row r="122" spans="1:17" x14ac:dyDescent="0.25">
      <c r="A122" s="503"/>
      <c r="B122" s="501"/>
      <c r="C122" s="499"/>
      <c r="D122" s="499"/>
      <c r="E122" s="499"/>
      <c r="F122" s="295" t="s">
        <v>169</v>
      </c>
      <c r="G122" s="295">
        <v>36</v>
      </c>
      <c r="H122" s="308">
        <v>485000</v>
      </c>
      <c r="I122" s="308">
        <f t="shared" si="3"/>
        <v>17460000</v>
      </c>
      <c r="J122" s="322"/>
      <c r="K122" s="309">
        <v>0.38</v>
      </c>
      <c r="L122" s="308">
        <f>I122*(1-K122)</f>
        <v>10825200</v>
      </c>
      <c r="M122" s="308"/>
      <c r="N122" s="308"/>
      <c r="O122" s="308">
        <f t="shared" si="17"/>
        <v>10825200</v>
      </c>
      <c r="P122" s="295"/>
    </row>
    <row r="123" spans="1:17" x14ac:dyDescent="0.25">
      <c r="A123" s="408">
        <v>781</v>
      </c>
      <c r="B123" s="450">
        <v>44072</v>
      </c>
      <c r="C123" s="441"/>
      <c r="D123" s="441" t="s">
        <v>283</v>
      </c>
      <c r="E123" s="441"/>
      <c r="F123" s="298" t="s">
        <v>171</v>
      </c>
      <c r="G123" s="298">
        <v>12</v>
      </c>
      <c r="H123" s="334">
        <v>455000</v>
      </c>
      <c r="I123" s="334">
        <f t="shared" si="3"/>
        <v>5460000</v>
      </c>
      <c r="J123" s="347"/>
      <c r="K123" s="335">
        <v>0.35</v>
      </c>
      <c r="L123" s="334">
        <f>I123*(1-K123)</f>
        <v>3549000</v>
      </c>
      <c r="M123" s="334"/>
      <c r="N123" s="334"/>
      <c r="O123" s="334">
        <f t="shared" si="17"/>
        <v>3549000</v>
      </c>
      <c r="P123" s="339"/>
    </row>
    <row r="124" spans="1:17" s="197" customFormat="1" ht="12" x14ac:dyDescent="0.25">
      <c r="A124" s="546" t="s">
        <v>76</v>
      </c>
      <c r="B124" s="546"/>
      <c r="C124" s="546"/>
      <c r="D124" s="546"/>
      <c r="E124" s="546"/>
      <c r="F124" s="546"/>
      <c r="G124" s="225">
        <f>SUM(G13:G123)</f>
        <v>3224</v>
      </c>
      <c r="H124" s="226"/>
      <c r="I124" s="226">
        <f>SUM(I13:I123)</f>
        <v>1437760000</v>
      </c>
      <c r="J124" s="226"/>
      <c r="K124" s="227"/>
      <c r="L124" s="226">
        <f>SUM(L13:L123)</f>
        <v>784923300</v>
      </c>
      <c r="M124" s="226"/>
      <c r="N124" s="226"/>
      <c r="O124" s="226"/>
      <c r="P124" s="547"/>
      <c r="Q124" s="550"/>
    </row>
    <row r="125" spans="1:17" s="197" customFormat="1" ht="12" x14ac:dyDescent="0.25">
      <c r="A125" s="545" t="s">
        <v>128</v>
      </c>
      <c r="B125" s="545"/>
      <c r="C125" s="545"/>
      <c r="D125" s="545"/>
      <c r="E125" s="545"/>
      <c r="F125" s="545"/>
      <c r="G125" s="192">
        <f>G124</f>
        <v>3224</v>
      </c>
      <c r="H125" s="218"/>
      <c r="I125" s="194"/>
      <c r="J125" s="218"/>
      <c r="K125" s="196"/>
      <c r="L125" s="218">
        <f>L124</f>
        <v>784923300</v>
      </c>
      <c r="M125" s="218"/>
      <c r="N125" s="218"/>
      <c r="O125" s="218"/>
      <c r="P125" s="547"/>
      <c r="Q125" s="550"/>
    </row>
    <row r="126" spans="1:17" s="197" customFormat="1" ht="12" x14ac:dyDescent="0.25">
      <c r="A126" s="545" t="s">
        <v>77</v>
      </c>
      <c r="B126" s="545"/>
      <c r="C126" s="545"/>
      <c r="D126" s="545"/>
      <c r="E126" s="545"/>
      <c r="F126" s="545"/>
      <c r="G126" s="198" t="s">
        <v>49</v>
      </c>
      <c r="H126" s="218"/>
      <c r="I126" s="195"/>
      <c r="J126" s="218"/>
      <c r="K126" s="198"/>
      <c r="L126" s="218">
        <f>SUM(M13:M123)</f>
        <v>104796800</v>
      </c>
      <c r="M126" s="218"/>
      <c r="N126" s="218"/>
      <c r="O126" s="218"/>
    </row>
    <row r="127" spans="1:17" s="197" customFormat="1" ht="12" x14ac:dyDescent="0.25">
      <c r="A127" s="545" t="s">
        <v>78</v>
      </c>
      <c r="B127" s="545"/>
      <c r="C127" s="545"/>
      <c r="D127" s="545"/>
      <c r="E127" s="545"/>
      <c r="F127" s="545"/>
      <c r="G127" s="198"/>
      <c r="H127" s="218"/>
      <c r="I127" s="193"/>
      <c r="J127" s="218"/>
      <c r="K127" s="196"/>
      <c r="L127" s="218">
        <f>SUM(N13:N123)</f>
        <v>22868400.000000004</v>
      </c>
      <c r="M127" s="218"/>
      <c r="N127" s="218"/>
      <c r="O127" s="218"/>
    </row>
    <row r="128" spans="1:17" s="197" customFormat="1" ht="12" x14ac:dyDescent="0.25">
      <c r="A128" s="545" t="s">
        <v>79</v>
      </c>
      <c r="B128" s="545"/>
      <c r="C128" s="545"/>
      <c r="D128" s="545"/>
      <c r="E128" s="545"/>
      <c r="F128" s="545"/>
      <c r="G128" s="198"/>
      <c r="H128" s="218"/>
      <c r="I128" s="193"/>
      <c r="J128" s="218"/>
      <c r="K128" s="196"/>
      <c r="L128" s="218">
        <f>SUM(O13:O123)</f>
        <v>657258100</v>
      </c>
      <c r="M128" s="218"/>
      <c r="N128" s="218"/>
      <c r="O128" s="218"/>
    </row>
    <row r="131" spans="3:15" x14ac:dyDescent="0.25">
      <c r="C131" s="292"/>
      <c r="E131" s="292" t="s">
        <v>108</v>
      </c>
      <c r="F131" s="292"/>
      <c r="G131" s="292"/>
      <c r="H131" s="181"/>
      <c r="I131" s="349"/>
      <c r="J131" s="350"/>
      <c r="K131" s="178"/>
      <c r="L131" s="351" t="s">
        <v>14</v>
      </c>
      <c r="M131" s="350"/>
      <c r="N131" s="350"/>
      <c r="O131" s="350"/>
    </row>
    <row r="132" spans="3:15" x14ac:dyDescent="0.25">
      <c r="C132" s="182"/>
      <c r="E132" s="182" t="s">
        <v>15</v>
      </c>
      <c r="F132" s="182"/>
      <c r="G132" s="182"/>
      <c r="H132" s="185"/>
      <c r="I132" s="352"/>
      <c r="J132" s="350"/>
      <c r="K132" s="178"/>
      <c r="L132" s="353" t="s">
        <v>16</v>
      </c>
      <c r="M132" s="350"/>
      <c r="N132" s="350"/>
      <c r="O132" s="350"/>
    </row>
    <row r="135" spans="3:15" x14ac:dyDescent="0.25">
      <c r="C135" s="292"/>
      <c r="E135" s="292"/>
      <c r="F135" s="354"/>
      <c r="G135" s="354"/>
      <c r="I135" s="350"/>
      <c r="J135" s="350"/>
      <c r="K135" s="178"/>
      <c r="L135" s="350"/>
      <c r="M135" s="350"/>
      <c r="N135" s="350"/>
      <c r="O135" s="350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</mergeCells>
  <pageMargins left="0.2" right="0.2" top="0.39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G24" sqref="G24"/>
    </sheetView>
  </sheetViews>
  <sheetFormatPr defaultColWidth="9.140625" defaultRowHeight="15" x14ac:dyDescent="0.25"/>
  <cols>
    <col min="1" max="1" width="9.140625" style="140"/>
    <col min="2" max="2" width="12" style="67" bestFit="1" customWidth="1"/>
    <col min="3" max="3" width="6" style="67" customWidth="1"/>
    <col min="4" max="4" width="14.28515625" style="67" customWidth="1"/>
    <col min="5" max="5" width="7.42578125" style="67" customWidth="1"/>
    <col min="6" max="6" width="5.7109375" style="67" customWidth="1"/>
    <col min="7" max="7" width="10.85546875" style="67" customWidth="1"/>
    <col min="8" max="8" width="14.85546875" style="67" customWidth="1"/>
    <col min="9" max="9" width="4.5703125" style="74" customWidth="1"/>
    <col min="10" max="10" width="15.5703125" style="78" customWidth="1"/>
    <col min="11" max="11" width="13" style="67" customWidth="1"/>
    <col min="12" max="12" width="6.140625" style="67" customWidth="1"/>
    <col min="13" max="13" width="12.85546875" style="67" customWidth="1"/>
    <col min="14" max="16384" width="9.140625" style="67"/>
  </cols>
  <sheetData>
    <row r="1" spans="1:17" x14ac:dyDescent="0.25">
      <c r="A1" s="563" t="s">
        <v>0</v>
      </c>
      <c r="B1" s="563"/>
      <c r="C1" s="563"/>
      <c r="D1" s="563"/>
    </row>
    <row r="2" spans="1:17" x14ac:dyDescent="0.25">
      <c r="A2" s="564" t="s">
        <v>417</v>
      </c>
      <c r="B2" s="564"/>
      <c r="C2" s="564"/>
      <c r="D2" s="564"/>
    </row>
    <row r="3" spans="1:17" ht="15.75" x14ac:dyDescent="0.25">
      <c r="A3" s="569" t="s">
        <v>57</v>
      </c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</row>
    <row r="4" spans="1:17" ht="15.75" x14ac:dyDescent="0.25">
      <c r="A4" s="570" t="s">
        <v>127</v>
      </c>
      <c r="B4" s="570"/>
      <c r="C4" s="570"/>
      <c r="D4" s="570"/>
      <c r="E4" s="570"/>
      <c r="F4" s="570"/>
      <c r="G4" s="570"/>
      <c r="H4" s="570"/>
      <c r="I4" s="571"/>
      <c r="J4" s="570"/>
      <c r="K4" s="570"/>
      <c r="L4" s="570"/>
      <c r="M4" s="570"/>
      <c r="N4" s="570"/>
    </row>
    <row r="5" spans="1:17" ht="14.45" customHeight="1" x14ac:dyDescent="0.25">
      <c r="A5" s="572" t="s">
        <v>18</v>
      </c>
      <c r="B5" s="559" t="s">
        <v>27</v>
      </c>
      <c r="C5" s="554" t="s">
        <v>28</v>
      </c>
      <c r="D5" s="215" t="s">
        <v>40</v>
      </c>
      <c r="E5" s="560" t="s">
        <v>29</v>
      </c>
      <c r="F5" s="560"/>
      <c r="G5" s="560"/>
      <c r="H5" s="560"/>
      <c r="I5" s="561"/>
      <c r="J5" s="562" t="s">
        <v>30</v>
      </c>
      <c r="K5" s="560" t="s">
        <v>58</v>
      </c>
      <c r="L5" s="560"/>
      <c r="M5" s="560"/>
      <c r="N5" s="554" t="s">
        <v>20</v>
      </c>
    </row>
    <row r="6" spans="1:17" ht="42.75" x14ac:dyDescent="0.25">
      <c r="A6" s="572"/>
      <c r="B6" s="559"/>
      <c r="C6" s="554"/>
      <c r="D6" s="212" t="s">
        <v>41</v>
      </c>
      <c r="E6" s="212" t="s">
        <v>31</v>
      </c>
      <c r="F6" s="212" t="s">
        <v>32</v>
      </c>
      <c r="G6" s="213" t="s">
        <v>33</v>
      </c>
      <c r="H6" s="210" t="s">
        <v>34</v>
      </c>
      <c r="I6" s="214" t="s">
        <v>35</v>
      </c>
      <c r="J6" s="562"/>
      <c r="K6" s="212" t="s">
        <v>45</v>
      </c>
      <c r="L6" s="212" t="s">
        <v>46</v>
      </c>
      <c r="M6" s="212" t="s">
        <v>47</v>
      </c>
      <c r="N6" s="554"/>
    </row>
    <row r="7" spans="1:17" x14ac:dyDescent="0.25">
      <c r="A7" s="407">
        <v>631</v>
      </c>
      <c r="B7" s="426">
        <v>44046</v>
      </c>
      <c r="C7" s="418" t="s">
        <v>166</v>
      </c>
      <c r="D7" s="418" t="s">
        <v>174</v>
      </c>
      <c r="E7" s="418" t="s">
        <v>175</v>
      </c>
      <c r="F7" s="415">
        <v>22</v>
      </c>
      <c r="G7" s="132">
        <v>550000</v>
      </c>
      <c r="H7" s="132">
        <f>F7*G7</f>
        <v>12100000</v>
      </c>
      <c r="I7" s="425">
        <v>0.41</v>
      </c>
      <c r="J7" s="240">
        <f t="shared" ref="J7:J16" si="0">H7*(1-I7)</f>
        <v>7139000.0000000009</v>
      </c>
      <c r="K7" s="241">
        <f>J7</f>
        <v>7139000.0000000009</v>
      </c>
      <c r="L7" s="235"/>
      <c r="M7" s="241"/>
      <c r="N7" s="242"/>
    </row>
    <row r="8" spans="1:17" s="190" customFormat="1" ht="14.45" customHeight="1" x14ac:dyDescent="0.25">
      <c r="A8" s="502">
        <v>656</v>
      </c>
      <c r="B8" s="557">
        <v>44053</v>
      </c>
      <c r="C8" s="566" t="s">
        <v>270</v>
      </c>
      <c r="D8" s="566" t="s">
        <v>178</v>
      </c>
      <c r="E8" s="419" t="s">
        <v>171</v>
      </c>
      <c r="F8" s="411">
        <v>1</v>
      </c>
      <c r="G8" s="203">
        <v>455000</v>
      </c>
      <c r="H8" s="203">
        <f t="shared" ref="H8:H16" si="1">F8*G8</f>
        <v>455000</v>
      </c>
      <c r="I8" s="204">
        <v>0.5</v>
      </c>
      <c r="J8" s="202">
        <f t="shared" si="0"/>
        <v>227500</v>
      </c>
      <c r="K8" s="202"/>
      <c r="L8" s="202"/>
      <c r="M8" s="202">
        <f>J8</f>
        <v>227500</v>
      </c>
      <c r="N8" s="411"/>
      <c r="Q8" s="191"/>
    </row>
    <row r="9" spans="1:17" s="190" customFormat="1" ht="14.45" customHeight="1" x14ac:dyDescent="0.25">
      <c r="A9" s="504"/>
      <c r="B9" s="565"/>
      <c r="C9" s="567"/>
      <c r="D9" s="567"/>
      <c r="E9" s="420" t="s">
        <v>172</v>
      </c>
      <c r="F9" s="412">
        <v>1</v>
      </c>
      <c r="G9" s="132">
        <v>465000</v>
      </c>
      <c r="H9" s="132">
        <f t="shared" si="1"/>
        <v>465000</v>
      </c>
      <c r="I9" s="206">
        <v>0.5</v>
      </c>
      <c r="J9" s="205">
        <f t="shared" si="0"/>
        <v>232500</v>
      </c>
      <c r="K9" s="205"/>
      <c r="L9" s="205"/>
      <c r="M9" s="205">
        <f t="shared" ref="M9:M18" si="2">J9</f>
        <v>232500</v>
      </c>
      <c r="N9" s="412"/>
      <c r="Q9" s="191"/>
    </row>
    <row r="10" spans="1:17" s="190" customFormat="1" ht="14.45" customHeight="1" x14ac:dyDescent="0.25">
      <c r="A10" s="504"/>
      <c r="B10" s="565"/>
      <c r="C10" s="567"/>
      <c r="D10" s="567"/>
      <c r="E10" s="420" t="s">
        <v>182</v>
      </c>
      <c r="F10" s="412">
        <v>1</v>
      </c>
      <c r="G10" s="132">
        <v>475000</v>
      </c>
      <c r="H10" s="132">
        <f t="shared" si="1"/>
        <v>475000</v>
      </c>
      <c r="I10" s="206">
        <v>0.5</v>
      </c>
      <c r="J10" s="205">
        <f t="shared" si="0"/>
        <v>237500</v>
      </c>
      <c r="K10" s="205"/>
      <c r="L10" s="205"/>
      <c r="M10" s="205">
        <f t="shared" si="2"/>
        <v>237500</v>
      </c>
      <c r="N10" s="412"/>
      <c r="Q10" s="191"/>
    </row>
    <row r="11" spans="1:17" s="190" customFormat="1" ht="14.45" customHeight="1" x14ac:dyDescent="0.25">
      <c r="A11" s="504"/>
      <c r="B11" s="565"/>
      <c r="C11" s="567"/>
      <c r="D11" s="567"/>
      <c r="E11" s="420" t="s">
        <v>169</v>
      </c>
      <c r="F11" s="412">
        <v>1</v>
      </c>
      <c r="G11" s="132">
        <v>485000</v>
      </c>
      <c r="H11" s="132">
        <f t="shared" si="1"/>
        <v>485000</v>
      </c>
      <c r="I11" s="206">
        <v>0.5</v>
      </c>
      <c r="J11" s="205">
        <f t="shared" si="0"/>
        <v>242500</v>
      </c>
      <c r="K11" s="205"/>
      <c r="L11" s="205"/>
      <c r="M11" s="205">
        <f t="shared" si="2"/>
        <v>242500</v>
      </c>
      <c r="N11" s="412"/>
      <c r="Q11" s="191"/>
    </row>
    <row r="12" spans="1:17" s="190" customFormat="1" ht="14.45" customHeight="1" x14ac:dyDescent="0.25">
      <c r="A12" s="504"/>
      <c r="B12" s="565"/>
      <c r="C12" s="567"/>
      <c r="D12" s="567"/>
      <c r="E12" s="420" t="s">
        <v>173</v>
      </c>
      <c r="F12" s="412">
        <v>1</v>
      </c>
      <c r="G12" s="132">
        <v>485000</v>
      </c>
      <c r="H12" s="132">
        <f t="shared" si="1"/>
        <v>485000</v>
      </c>
      <c r="I12" s="206">
        <v>0.5</v>
      </c>
      <c r="J12" s="205">
        <f t="shared" si="0"/>
        <v>242500</v>
      </c>
      <c r="K12" s="205"/>
      <c r="L12" s="205"/>
      <c r="M12" s="205">
        <f t="shared" si="2"/>
        <v>242500</v>
      </c>
      <c r="N12" s="412"/>
      <c r="Q12" s="191"/>
    </row>
    <row r="13" spans="1:17" s="190" customFormat="1" ht="14.45" customHeight="1" x14ac:dyDescent="0.25">
      <c r="A13" s="504"/>
      <c r="B13" s="565"/>
      <c r="C13" s="567"/>
      <c r="D13" s="567"/>
      <c r="E13" s="420" t="s">
        <v>175</v>
      </c>
      <c r="F13" s="412">
        <v>1</v>
      </c>
      <c r="G13" s="132">
        <v>550000</v>
      </c>
      <c r="H13" s="132">
        <f t="shared" si="1"/>
        <v>550000</v>
      </c>
      <c r="I13" s="206">
        <v>0.5</v>
      </c>
      <c r="J13" s="205">
        <f t="shared" si="0"/>
        <v>275000</v>
      </c>
      <c r="K13" s="205"/>
      <c r="L13" s="205"/>
      <c r="M13" s="205">
        <f t="shared" si="2"/>
        <v>275000</v>
      </c>
      <c r="N13" s="412"/>
      <c r="Q13" s="191"/>
    </row>
    <row r="14" spans="1:17" s="190" customFormat="1" ht="14.45" customHeight="1" x14ac:dyDescent="0.25">
      <c r="A14" s="504"/>
      <c r="B14" s="565"/>
      <c r="C14" s="567"/>
      <c r="D14" s="567"/>
      <c r="E14" s="420" t="s">
        <v>183</v>
      </c>
      <c r="F14" s="412">
        <v>1</v>
      </c>
      <c r="G14" s="132">
        <v>455000</v>
      </c>
      <c r="H14" s="132">
        <f t="shared" si="1"/>
        <v>455000</v>
      </c>
      <c r="I14" s="206">
        <v>0.5</v>
      </c>
      <c r="J14" s="205">
        <f t="shared" si="0"/>
        <v>227500</v>
      </c>
      <c r="K14" s="205"/>
      <c r="L14" s="205"/>
      <c r="M14" s="205">
        <f t="shared" si="2"/>
        <v>227500</v>
      </c>
      <c r="N14" s="412"/>
      <c r="Q14" s="191"/>
    </row>
    <row r="15" spans="1:17" s="190" customFormat="1" ht="14.45" customHeight="1" x14ac:dyDescent="0.25">
      <c r="A15" s="503"/>
      <c r="B15" s="558"/>
      <c r="C15" s="568"/>
      <c r="D15" s="568"/>
      <c r="E15" s="421" t="s">
        <v>184</v>
      </c>
      <c r="F15" s="414">
        <v>1</v>
      </c>
      <c r="G15" s="208">
        <v>455000</v>
      </c>
      <c r="H15" s="208">
        <f t="shared" si="1"/>
        <v>455000</v>
      </c>
      <c r="I15" s="209">
        <v>0.5</v>
      </c>
      <c r="J15" s="207">
        <f t="shared" si="0"/>
        <v>227500</v>
      </c>
      <c r="K15" s="207"/>
      <c r="L15" s="207"/>
      <c r="M15" s="207">
        <f t="shared" si="2"/>
        <v>227500</v>
      </c>
      <c r="N15" s="414"/>
      <c r="Q15" s="191"/>
    </row>
    <row r="16" spans="1:17" s="190" customFormat="1" ht="14.45" customHeight="1" x14ac:dyDescent="0.25">
      <c r="A16" s="409">
        <v>654</v>
      </c>
      <c r="B16" s="427">
        <v>44053</v>
      </c>
      <c r="C16" s="428"/>
      <c r="D16" s="428" t="s">
        <v>178</v>
      </c>
      <c r="E16" s="422" t="s">
        <v>171</v>
      </c>
      <c r="F16" s="416">
        <v>24</v>
      </c>
      <c r="G16" s="208">
        <v>455000</v>
      </c>
      <c r="H16" s="424">
        <f t="shared" si="1"/>
        <v>10920000</v>
      </c>
      <c r="I16" s="245">
        <v>0.5</v>
      </c>
      <c r="J16" s="244">
        <f t="shared" si="0"/>
        <v>5460000</v>
      </c>
      <c r="K16" s="244"/>
      <c r="L16" s="244"/>
      <c r="M16" s="202">
        <f t="shared" si="2"/>
        <v>5460000</v>
      </c>
      <c r="N16" s="278"/>
      <c r="Q16" s="191"/>
    </row>
    <row r="17" spans="1:14" x14ac:dyDescent="0.25">
      <c r="A17" s="502">
        <v>642</v>
      </c>
      <c r="B17" s="557">
        <v>44056</v>
      </c>
      <c r="C17" s="555"/>
      <c r="D17" s="555" t="s">
        <v>178</v>
      </c>
      <c r="E17" s="419" t="s">
        <v>169</v>
      </c>
      <c r="F17" s="411">
        <v>24</v>
      </c>
      <c r="G17" s="203">
        <v>485000</v>
      </c>
      <c r="H17" s="203">
        <f t="shared" ref="H17:H18" si="3">F17*G17</f>
        <v>11640000</v>
      </c>
      <c r="I17" s="204">
        <v>0.5</v>
      </c>
      <c r="J17" s="203">
        <f t="shared" ref="J17:J18" si="4">H17*(1-I17)</f>
        <v>5820000</v>
      </c>
      <c r="K17" s="130"/>
      <c r="L17" s="130"/>
      <c r="M17" s="202">
        <f t="shared" si="2"/>
        <v>5820000</v>
      </c>
      <c r="N17" s="131"/>
    </row>
    <row r="18" spans="1:14" x14ac:dyDescent="0.25">
      <c r="A18" s="503"/>
      <c r="B18" s="558"/>
      <c r="C18" s="556"/>
      <c r="D18" s="556"/>
      <c r="E18" s="421" t="s">
        <v>183</v>
      </c>
      <c r="F18" s="414">
        <v>5</v>
      </c>
      <c r="G18" s="208">
        <v>455000</v>
      </c>
      <c r="H18" s="208">
        <f t="shared" si="3"/>
        <v>2275000</v>
      </c>
      <c r="I18" s="209">
        <v>0.5</v>
      </c>
      <c r="J18" s="208">
        <f t="shared" si="4"/>
        <v>1137500</v>
      </c>
      <c r="K18" s="134"/>
      <c r="L18" s="134"/>
      <c r="M18" s="207">
        <f t="shared" si="2"/>
        <v>1137500</v>
      </c>
      <c r="N18" s="135"/>
    </row>
    <row r="19" spans="1:14" x14ac:dyDescent="0.25">
      <c r="A19" s="410">
        <v>643</v>
      </c>
      <c r="B19" s="434">
        <v>44056</v>
      </c>
      <c r="C19" s="435" t="s">
        <v>166</v>
      </c>
      <c r="D19" s="435" t="s">
        <v>194</v>
      </c>
      <c r="E19" s="435" t="s">
        <v>172</v>
      </c>
      <c r="F19" s="139">
        <v>12</v>
      </c>
      <c r="G19" s="436">
        <v>465000</v>
      </c>
      <c r="H19" s="436">
        <f>F19*G19</f>
        <v>5580000</v>
      </c>
      <c r="I19" s="189">
        <v>0.41</v>
      </c>
      <c r="J19" s="436">
        <f>H19*(1-I19)</f>
        <v>3292200.0000000005</v>
      </c>
      <c r="K19" s="437">
        <f>J19</f>
        <v>3292200.0000000005</v>
      </c>
      <c r="L19" s="438"/>
      <c r="M19" s="437"/>
      <c r="N19" s="439"/>
    </row>
    <row r="20" spans="1:14" x14ac:dyDescent="0.25">
      <c r="A20" s="410">
        <v>767</v>
      </c>
      <c r="B20" s="434">
        <v>44065</v>
      </c>
      <c r="C20" s="435"/>
      <c r="D20" s="435" t="s">
        <v>178</v>
      </c>
      <c r="E20" s="435" t="s">
        <v>173</v>
      </c>
      <c r="F20" s="139">
        <v>12</v>
      </c>
      <c r="G20" s="436">
        <v>485000</v>
      </c>
      <c r="H20" s="436">
        <f>F20*G20</f>
        <v>5820000</v>
      </c>
      <c r="I20" s="189">
        <v>0.5</v>
      </c>
      <c r="J20" s="436">
        <f>H20*(1-I20)</f>
        <v>2910000</v>
      </c>
      <c r="K20" s="438"/>
      <c r="L20" s="438"/>
      <c r="M20" s="437">
        <f>J20</f>
        <v>2910000</v>
      </c>
      <c r="N20" s="438"/>
    </row>
    <row r="21" spans="1:14" x14ac:dyDescent="0.25">
      <c r="A21" s="502">
        <v>776</v>
      </c>
      <c r="B21" s="557">
        <v>44070</v>
      </c>
      <c r="C21" s="555"/>
      <c r="D21" s="555" t="s">
        <v>278</v>
      </c>
      <c r="E21" s="419" t="s">
        <v>220</v>
      </c>
      <c r="F21" s="411">
        <v>5</v>
      </c>
      <c r="G21" s="203">
        <v>255000</v>
      </c>
      <c r="H21" s="203">
        <f>F21*G21</f>
        <v>1275000</v>
      </c>
      <c r="I21" s="204">
        <v>0.5</v>
      </c>
      <c r="J21" s="203">
        <f>H21*(1-I21)</f>
        <v>637500</v>
      </c>
      <c r="K21" s="222">
        <f>J21</f>
        <v>637500</v>
      </c>
      <c r="L21" s="130"/>
      <c r="M21" s="431"/>
      <c r="N21" s="431"/>
    </row>
    <row r="22" spans="1:14" x14ac:dyDescent="0.25">
      <c r="A22" s="503"/>
      <c r="B22" s="558"/>
      <c r="C22" s="556"/>
      <c r="D22" s="556"/>
      <c r="E22" s="421" t="s">
        <v>175</v>
      </c>
      <c r="F22" s="414">
        <v>7</v>
      </c>
      <c r="G22" s="208">
        <v>550000</v>
      </c>
      <c r="H22" s="208">
        <f>F22*G22</f>
        <v>3850000</v>
      </c>
      <c r="I22" s="209">
        <v>0.5</v>
      </c>
      <c r="J22" s="208">
        <f>H22*(1-I22)</f>
        <v>1925000</v>
      </c>
      <c r="K22" s="432">
        <f>J22</f>
        <v>1925000</v>
      </c>
      <c r="L22" s="134"/>
      <c r="M22" s="433"/>
      <c r="N22" s="433"/>
    </row>
    <row r="23" spans="1:14" x14ac:dyDescent="0.25">
      <c r="A23" s="298">
        <v>782</v>
      </c>
      <c r="B23" s="429">
        <v>44072</v>
      </c>
      <c r="C23" s="423"/>
      <c r="D23" s="423" t="s">
        <v>273</v>
      </c>
      <c r="E23" s="423" t="s">
        <v>183</v>
      </c>
      <c r="F23" s="413">
        <v>12</v>
      </c>
      <c r="G23" s="430">
        <v>455000</v>
      </c>
      <c r="H23" s="430">
        <f>F23*G23</f>
        <v>5460000</v>
      </c>
      <c r="I23" s="220">
        <v>0.35</v>
      </c>
      <c r="J23" s="221">
        <f>H23*(1-I23)</f>
        <v>3549000</v>
      </c>
      <c r="K23" s="236"/>
      <c r="L23" s="236"/>
      <c r="M23" s="243">
        <f t="shared" ref="M23" si="5">J23</f>
        <v>3549000</v>
      </c>
      <c r="N23" s="133"/>
    </row>
    <row r="24" spans="1:14" s="83" customFormat="1" ht="30" customHeight="1" x14ac:dyDescent="0.25">
      <c r="A24" s="553" t="s">
        <v>59</v>
      </c>
      <c r="B24" s="553"/>
      <c r="C24" s="553"/>
      <c r="D24" s="553"/>
      <c r="E24" s="81"/>
      <c r="F24" s="81">
        <f>SUM(F7:F23)</f>
        <v>131</v>
      </c>
      <c r="G24" s="82"/>
      <c r="H24" s="82">
        <f t="shared" ref="G24:M24" si="6">SUM(H7:H23)</f>
        <v>62745000</v>
      </c>
      <c r="I24" s="82"/>
      <c r="J24" s="82">
        <f t="shared" si="6"/>
        <v>33782700</v>
      </c>
      <c r="K24" s="82">
        <f t="shared" si="6"/>
        <v>12993700.000000002</v>
      </c>
      <c r="L24" s="82"/>
      <c r="M24" s="82">
        <f t="shared" si="6"/>
        <v>20789000</v>
      </c>
      <c r="N24" s="81"/>
    </row>
    <row r="25" spans="1:14" x14ac:dyDescent="0.25">
      <c r="F25" s="68"/>
      <c r="G25" s="68"/>
    </row>
    <row r="26" spans="1:14" x14ac:dyDescent="0.25">
      <c r="F26" s="68"/>
      <c r="G26" s="68"/>
    </row>
    <row r="27" spans="1:14" s="129" customFormat="1" x14ac:dyDescent="0.25">
      <c r="A27" s="141"/>
      <c r="C27" s="124"/>
      <c r="D27" s="199" t="s">
        <v>108</v>
      </c>
      <c r="E27" s="124"/>
      <c r="F27" s="124"/>
      <c r="G27" s="124"/>
      <c r="J27" s="136" t="s">
        <v>14</v>
      </c>
    </row>
    <row r="28" spans="1:14" s="129" customFormat="1" x14ac:dyDescent="0.25">
      <c r="A28" s="141"/>
      <c r="C28" s="11"/>
      <c r="D28" s="200" t="s">
        <v>15</v>
      </c>
      <c r="E28" s="11"/>
      <c r="F28" s="11"/>
      <c r="G28" s="11"/>
      <c r="J28" s="13" t="s">
        <v>16</v>
      </c>
    </row>
    <row r="29" spans="1:14" x14ac:dyDescent="0.25">
      <c r="F29" s="68"/>
      <c r="G29" s="68"/>
      <c r="J29" s="137"/>
    </row>
    <row r="30" spans="1:14" x14ac:dyDescent="0.25">
      <c r="F30" s="68"/>
      <c r="G30" s="68"/>
      <c r="J30" s="137"/>
    </row>
    <row r="31" spans="1:14" s="76" customFormat="1" x14ac:dyDescent="0.25">
      <c r="A31" s="77"/>
      <c r="C31" s="124"/>
      <c r="E31" s="75"/>
      <c r="J31" s="138"/>
    </row>
    <row r="32" spans="1:14" x14ac:dyDescent="0.25">
      <c r="F32" s="68"/>
      <c r="G32" s="68"/>
    </row>
    <row r="33" spans="6:7" x14ac:dyDescent="0.25">
      <c r="F33" s="68"/>
      <c r="G33" s="68"/>
    </row>
    <row r="34" spans="6:7" x14ac:dyDescent="0.25">
      <c r="F34" s="68"/>
      <c r="G34" s="68"/>
    </row>
  </sheetData>
  <mergeCells count="24"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</mergeCells>
  <pageMargins left="0.21" right="0.3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418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3" t="s">
        <v>17</v>
      </c>
      <c r="B4" s="573"/>
      <c r="C4" s="573"/>
      <c r="D4" s="573"/>
      <c r="E4" s="573"/>
      <c r="F4" s="57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4" t="s">
        <v>381</v>
      </c>
      <c r="B5" s="574"/>
      <c r="C5" s="574"/>
      <c r="D5" s="574"/>
      <c r="E5" s="574"/>
      <c r="F5" s="57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3" customFormat="1" x14ac:dyDescent="0.25">
      <c r="A6" s="58"/>
      <c r="B6" s="58"/>
      <c r="C6" s="58"/>
      <c r="D6" s="58"/>
      <c r="E6" s="58"/>
      <c r="F6" s="58"/>
      <c r="G6" s="55"/>
      <c r="H6" s="55"/>
      <c r="I6" s="20"/>
      <c r="J6" s="55"/>
      <c r="K6" s="55"/>
      <c r="L6" s="55"/>
      <c r="M6" s="55"/>
      <c r="N6" s="55"/>
      <c r="O6" s="55"/>
      <c r="P6" s="55"/>
      <c r="Q6" s="55"/>
    </row>
    <row r="7" spans="1:17" ht="15.75" x14ac:dyDescent="0.25">
      <c r="A7" s="56" t="s">
        <v>18</v>
      </c>
      <c r="B7" s="56" t="s">
        <v>19</v>
      </c>
      <c r="C7" s="56" t="s">
        <v>51</v>
      </c>
      <c r="D7" s="57" t="s">
        <v>50</v>
      </c>
      <c r="E7" s="56" t="s">
        <v>20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 ht="15.75" x14ac:dyDescent="0.25">
      <c r="A8" s="59">
        <v>1</v>
      </c>
      <c r="B8" s="60" t="s">
        <v>52</v>
      </c>
      <c r="C8" s="51">
        <f>'DOANH THU'!G125</f>
        <v>3224</v>
      </c>
      <c r="D8" s="476">
        <f>'DOANH THU'!I124</f>
        <v>1437760000</v>
      </c>
      <c r="E8" s="60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17" s="53" customFormat="1" ht="15.75" x14ac:dyDescent="0.25">
      <c r="A9" s="471">
        <v>2</v>
      </c>
      <c r="B9" s="472" t="s">
        <v>415</v>
      </c>
      <c r="C9" s="473"/>
      <c r="D9" s="477">
        <f>'DOANH THU'!L124</f>
        <v>784923300</v>
      </c>
      <c r="E9" s="47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 ht="15.75" x14ac:dyDescent="0.25">
      <c r="A10" s="61">
        <v>3</v>
      </c>
      <c r="B10" s="62" t="s">
        <v>53</v>
      </c>
      <c r="C10" s="62"/>
      <c r="D10" s="478">
        <f>'DOANH THU'!L126</f>
        <v>104796800</v>
      </c>
      <c r="E10" s="6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ht="15.75" x14ac:dyDescent="0.25">
      <c r="A11" s="61">
        <v>4</v>
      </c>
      <c r="B11" s="62" t="s">
        <v>54</v>
      </c>
      <c r="C11" s="62"/>
      <c r="D11" s="478">
        <f>'DOANH THU'!L127</f>
        <v>22868400.000000004</v>
      </c>
      <c r="E11" s="6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</row>
    <row r="12" spans="1:17" s="53" customFormat="1" ht="15.75" x14ac:dyDescent="0.25">
      <c r="A12" s="79"/>
      <c r="B12" s="84" t="s">
        <v>82</v>
      </c>
      <c r="C12" s="674">
        <f>'Hàng khách trả'!F24</f>
        <v>131</v>
      </c>
      <c r="D12" s="479">
        <f>'Hàng khách trả'!H24</f>
        <v>62745000</v>
      </c>
      <c r="E12" s="80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1:17" s="53" customFormat="1" ht="15.75" x14ac:dyDescent="0.25">
      <c r="A13" s="79"/>
      <c r="B13" s="84" t="s">
        <v>415</v>
      </c>
      <c r="C13" s="85"/>
      <c r="D13" s="479">
        <f>'Hàng khách trả'!J24</f>
        <v>33782700</v>
      </c>
      <c r="E13" s="8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spans="1:17" s="53" customFormat="1" ht="15.75" x14ac:dyDescent="0.25">
      <c r="A14" s="63"/>
      <c r="B14" s="65" t="s">
        <v>55</v>
      </c>
      <c r="C14" s="66"/>
      <c r="D14" s="480">
        <f>D9-D10-D11-D13</f>
        <v>623475400</v>
      </c>
      <c r="E14" s="64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spans="1:17" x14ac:dyDescent="0.25">
      <c r="A15" s="34"/>
      <c r="B15" s="34"/>
      <c r="C15" s="34"/>
      <c r="D15" s="1"/>
      <c r="E15" s="34"/>
      <c r="F15" s="34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4"/>
      <c r="B16" s="34"/>
      <c r="C16" s="34"/>
      <c r="D16" s="34"/>
      <c r="E16" s="34"/>
      <c r="F16" s="34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23</v>
      </c>
      <c r="C18" s="481">
        <f>'THU CHI'!E201+'THU CHI'!F201</f>
        <v>566626600</v>
      </c>
      <c r="D18" s="142">
        <f>'THU CHI'!G201+'THU CHI'!H201</f>
        <v>467655500</v>
      </c>
      <c r="E18" s="675"/>
    </row>
    <row r="19" spans="1:9" s="53" customFormat="1" x14ac:dyDescent="0.25">
      <c r="A19" s="676">
        <v>2</v>
      </c>
      <c r="B19" s="677" t="s">
        <v>112</v>
      </c>
      <c r="C19" s="678"/>
      <c r="D19" s="474">
        <f>'THU CHI'!G130+'THU CHI'!H130</f>
        <v>85930000</v>
      </c>
      <c r="E19" s="679"/>
    </row>
    <row r="20" spans="1:9" x14ac:dyDescent="0.25">
      <c r="A20" s="676">
        <v>3</v>
      </c>
      <c r="B20" s="23" t="s">
        <v>9</v>
      </c>
      <c r="C20" s="23"/>
      <c r="D20" s="474">
        <f>'THU CHI'!H159</f>
        <v>4417460</v>
      </c>
      <c r="E20" s="33"/>
    </row>
    <row r="21" spans="1:9" x14ac:dyDescent="0.25">
      <c r="A21" s="22">
        <v>4</v>
      </c>
      <c r="B21" s="23" t="s">
        <v>11</v>
      </c>
      <c r="C21" s="23"/>
      <c r="D21" s="474">
        <f>'THU CHI'!G212+'THU CHI'!H212</f>
        <v>28678000</v>
      </c>
      <c r="E21" s="33"/>
    </row>
    <row r="22" spans="1:9" x14ac:dyDescent="0.25">
      <c r="A22" s="676">
        <v>5</v>
      </c>
      <c r="B22" s="23" t="s">
        <v>113</v>
      </c>
      <c r="C22" s="23"/>
      <c r="D22" s="474">
        <f>'THU CHI'!G225+'THU CHI'!H225</f>
        <v>7938800</v>
      </c>
      <c r="E22" s="33"/>
    </row>
    <row r="23" spans="1:9" x14ac:dyDescent="0.25">
      <c r="A23" s="676">
        <v>7</v>
      </c>
      <c r="B23" s="23" t="s">
        <v>12</v>
      </c>
      <c r="C23" s="23"/>
      <c r="D23" s="474">
        <f>'THU CHI'!H243</f>
        <v>2966000</v>
      </c>
      <c r="E23" s="33"/>
    </row>
    <row r="24" spans="1:9" x14ac:dyDescent="0.25">
      <c r="A24" s="22">
        <v>8</v>
      </c>
      <c r="B24" s="23" t="s">
        <v>13</v>
      </c>
      <c r="C24" s="23"/>
      <c r="D24" s="474">
        <f>'THU CHI'!G237+'THU CHI'!H237</f>
        <v>7090000</v>
      </c>
      <c r="E24" s="33"/>
    </row>
    <row r="25" spans="1:9" x14ac:dyDescent="0.25">
      <c r="A25" s="680">
        <v>9</v>
      </c>
      <c r="B25" s="24" t="s">
        <v>24</v>
      </c>
      <c r="C25" s="24"/>
      <c r="D25" s="475">
        <f>'THU CHI'!G259+'THU CHI'!H259</f>
        <v>34820001</v>
      </c>
      <c r="E25" s="681"/>
    </row>
    <row r="26" spans="1:9" ht="15.75" x14ac:dyDescent="0.25">
      <c r="A26" s="30"/>
      <c r="B26" s="31" t="s">
        <v>25</v>
      </c>
      <c r="C26" s="482">
        <f>SUM(C18:C25)</f>
        <v>566626600</v>
      </c>
      <c r="D26" s="483">
        <f>SUM(D18:D25)</f>
        <v>639495761</v>
      </c>
      <c r="E26" s="30"/>
    </row>
    <row r="27" spans="1:9" x14ac:dyDescent="0.25">
      <c r="A27" s="575" t="s">
        <v>26</v>
      </c>
      <c r="B27" s="575"/>
      <c r="C27" s="30"/>
      <c r="D27" s="143">
        <f>C26-D26</f>
        <v>-72869161</v>
      </c>
      <c r="E27" s="30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1"/>
      <c r="C34" s="71"/>
      <c r="D34" s="86"/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4" customWidth="1"/>
    <col min="2" max="2" width="10.140625" style="7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92" t="s">
        <v>0</v>
      </c>
      <c r="B1" s="592"/>
      <c r="C1" s="592"/>
      <c r="D1" s="592"/>
      <c r="E1" s="592"/>
      <c r="F1" s="54"/>
      <c r="G1" s="54"/>
      <c r="H1" s="54"/>
      <c r="I1" s="54"/>
    </row>
    <row r="2" spans="1:12" x14ac:dyDescent="0.25">
      <c r="A2" s="35" t="s">
        <v>2</v>
      </c>
      <c r="B2" s="35"/>
      <c r="C2" s="35"/>
      <c r="D2" s="35"/>
      <c r="E2" s="35"/>
      <c r="F2" s="54"/>
      <c r="G2" s="54"/>
      <c r="H2" s="54"/>
      <c r="I2" s="54"/>
    </row>
    <row r="3" spans="1:12" x14ac:dyDescent="0.25">
      <c r="A3" s="593" t="s">
        <v>125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</row>
    <row r="4" spans="1:12" s="87" customFormat="1" ht="42" customHeight="1" x14ac:dyDescent="0.25">
      <c r="A4" s="594" t="s">
        <v>75</v>
      </c>
      <c r="B4" s="598" t="s">
        <v>27</v>
      </c>
      <c r="C4" s="594" t="s">
        <v>28</v>
      </c>
      <c r="D4" s="594" t="s">
        <v>40</v>
      </c>
      <c r="E4" s="594"/>
      <c r="F4" s="597" t="s">
        <v>29</v>
      </c>
      <c r="G4" s="597"/>
      <c r="H4" s="597"/>
      <c r="I4" s="597"/>
      <c r="J4" s="597"/>
      <c r="K4" s="597"/>
      <c r="L4" s="597"/>
    </row>
    <row r="5" spans="1:12" s="87" customFormat="1" ht="16.5" customHeight="1" x14ac:dyDescent="0.25">
      <c r="A5" s="594"/>
      <c r="B5" s="598"/>
      <c r="C5" s="594"/>
      <c r="D5" s="594" t="s">
        <v>41</v>
      </c>
      <c r="E5" s="594" t="s">
        <v>42</v>
      </c>
      <c r="F5" s="594" t="s">
        <v>31</v>
      </c>
      <c r="G5" s="594" t="s">
        <v>218</v>
      </c>
      <c r="H5" s="595" t="s">
        <v>33</v>
      </c>
      <c r="I5" s="595" t="s">
        <v>43</v>
      </c>
      <c r="J5" s="596" t="s">
        <v>35</v>
      </c>
      <c r="K5" s="596"/>
      <c r="L5" s="595" t="s">
        <v>44</v>
      </c>
    </row>
    <row r="6" spans="1:12" s="87" customFormat="1" ht="12.75" x14ac:dyDescent="0.25">
      <c r="A6" s="594"/>
      <c r="B6" s="598"/>
      <c r="C6" s="594"/>
      <c r="D6" s="594"/>
      <c r="E6" s="594"/>
      <c r="F6" s="594"/>
      <c r="G6" s="594"/>
      <c r="H6" s="595"/>
      <c r="I6" s="595"/>
      <c r="J6" s="90" t="s">
        <v>83</v>
      </c>
      <c r="K6" s="89" t="s">
        <v>48</v>
      </c>
      <c r="L6" s="595"/>
    </row>
    <row r="7" spans="1:12" s="190" customFormat="1" ht="15" x14ac:dyDescent="0.25">
      <c r="A7" s="599">
        <v>630</v>
      </c>
      <c r="B7" s="602">
        <v>44044</v>
      </c>
      <c r="C7" s="599" t="s">
        <v>170</v>
      </c>
      <c r="D7" s="599"/>
      <c r="E7" s="599"/>
      <c r="F7" s="228" t="s">
        <v>171</v>
      </c>
      <c r="G7" s="228">
        <v>1</v>
      </c>
      <c r="H7" s="202">
        <v>455000</v>
      </c>
      <c r="I7" s="202">
        <v>455000</v>
      </c>
      <c r="J7" s="202"/>
      <c r="K7" s="204">
        <v>0.41</v>
      </c>
      <c r="L7" s="202">
        <v>268450.00000000006</v>
      </c>
    </row>
    <row r="8" spans="1:12" s="190" customFormat="1" ht="15" x14ac:dyDescent="0.25">
      <c r="A8" s="600"/>
      <c r="B8" s="603"/>
      <c r="C8" s="600"/>
      <c r="D8" s="600"/>
      <c r="E8" s="600"/>
      <c r="F8" s="229" t="s">
        <v>172</v>
      </c>
      <c r="G8" s="229">
        <v>1</v>
      </c>
      <c r="H8" s="205">
        <v>465000</v>
      </c>
      <c r="I8" s="205">
        <v>465000</v>
      </c>
      <c r="J8" s="205"/>
      <c r="K8" s="206">
        <v>0.41</v>
      </c>
      <c r="L8" s="205">
        <v>274350.00000000006</v>
      </c>
    </row>
    <row r="9" spans="1:12" s="190" customFormat="1" ht="14.45" customHeight="1" x14ac:dyDescent="0.25">
      <c r="A9" s="600"/>
      <c r="B9" s="603"/>
      <c r="C9" s="600"/>
      <c r="D9" s="600"/>
      <c r="E9" s="600"/>
      <c r="F9" s="229" t="s">
        <v>169</v>
      </c>
      <c r="G9" s="229">
        <v>4</v>
      </c>
      <c r="H9" s="205">
        <v>485000</v>
      </c>
      <c r="I9" s="205">
        <v>1940000</v>
      </c>
      <c r="J9" s="205"/>
      <c r="K9" s="206">
        <v>0.41</v>
      </c>
      <c r="L9" s="205">
        <v>1144600.0000000002</v>
      </c>
    </row>
    <row r="10" spans="1:12" s="190" customFormat="1" ht="15" x14ac:dyDescent="0.25">
      <c r="A10" s="601"/>
      <c r="B10" s="604"/>
      <c r="C10" s="601"/>
      <c r="D10" s="601"/>
      <c r="E10" s="601"/>
      <c r="F10" s="230" t="s">
        <v>173</v>
      </c>
      <c r="G10" s="230">
        <v>1</v>
      </c>
      <c r="H10" s="207">
        <v>485000</v>
      </c>
      <c r="I10" s="207">
        <v>485000</v>
      </c>
      <c r="J10" s="207"/>
      <c r="K10" s="209">
        <v>0.41</v>
      </c>
      <c r="L10" s="207">
        <v>286150.00000000006</v>
      </c>
    </row>
    <row r="11" spans="1:12" s="190" customFormat="1" ht="15" x14ac:dyDescent="0.25">
      <c r="A11" s="231">
        <v>632</v>
      </c>
      <c r="B11" s="238">
        <v>44046</v>
      </c>
      <c r="C11" s="237" t="s">
        <v>170</v>
      </c>
      <c r="D11" s="237"/>
      <c r="E11" s="237"/>
      <c r="F11" s="231" t="s">
        <v>169</v>
      </c>
      <c r="G11" s="231">
        <v>2</v>
      </c>
      <c r="H11" s="239">
        <v>485000</v>
      </c>
      <c r="I11" s="216">
        <v>970000</v>
      </c>
      <c r="J11" s="216"/>
      <c r="K11" s="217">
        <v>0.41</v>
      </c>
      <c r="L11" s="216">
        <v>572300.00000000012</v>
      </c>
    </row>
    <row r="12" spans="1:12" s="190" customFormat="1" ht="15" x14ac:dyDescent="0.25">
      <c r="A12" s="605">
        <v>646</v>
      </c>
      <c r="B12" s="607">
        <v>44053</v>
      </c>
      <c r="C12" s="605" t="s">
        <v>170</v>
      </c>
      <c r="D12" s="609"/>
      <c r="E12" s="605"/>
      <c r="F12" s="190" t="s">
        <v>171</v>
      </c>
      <c r="G12" s="190">
        <v>1</v>
      </c>
      <c r="H12" s="219">
        <v>455000</v>
      </c>
      <c r="I12" s="219">
        <v>455000</v>
      </c>
      <c r="J12" s="219"/>
      <c r="K12" s="220">
        <v>0.41</v>
      </c>
      <c r="L12" s="219">
        <v>268450.00000000006</v>
      </c>
    </row>
    <row r="13" spans="1:12" s="190" customFormat="1" ht="14.45" customHeight="1" x14ac:dyDescent="0.25">
      <c r="A13" s="606"/>
      <c r="B13" s="608"/>
      <c r="C13" s="606"/>
      <c r="D13" s="610"/>
      <c r="E13" s="606"/>
      <c r="F13" s="232" t="s">
        <v>172</v>
      </c>
      <c r="G13" s="232">
        <v>1</v>
      </c>
      <c r="H13" s="223">
        <v>455000</v>
      </c>
      <c r="I13" s="223">
        <v>455000</v>
      </c>
      <c r="J13" s="223"/>
      <c r="K13" s="224">
        <v>0.41</v>
      </c>
      <c r="L13" s="223">
        <v>268450.00000000006</v>
      </c>
    </row>
    <row r="14" spans="1:12" x14ac:dyDescent="0.25">
      <c r="A14" s="583" t="s">
        <v>36</v>
      </c>
      <c r="B14" s="584"/>
      <c r="C14" s="584"/>
      <c r="D14" s="584"/>
      <c r="E14" s="584"/>
      <c r="F14" s="585"/>
      <c r="G14" s="246">
        <f>SUM(G7:G13)</f>
        <v>11</v>
      </c>
      <c r="H14" s="246"/>
      <c r="I14" s="247">
        <f>SUM(I7:I13)</f>
        <v>5225000</v>
      </c>
      <c r="J14" s="248"/>
      <c r="K14" s="248"/>
      <c r="L14" s="247">
        <f>SUM(L7:L13)</f>
        <v>3082750.0000000005</v>
      </c>
    </row>
    <row r="15" spans="1:12" x14ac:dyDescent="0.25">
      <c r="A15" s="265"/>
      <c r="B15" s="265"/>
      <c r="C15" s="265"/>
      <c r="D15" s="265"/>
      <c r="E15" s="265"/>
      <c r="F15" s="265"/>
      <c r="G15" s="265"/>
      <c r="H15" s="265"/>
      <c r="I15" s="268"/>
      <c r="J15" s="269"/>
      <c r="K15" s="269"/>
      <c r="L15" s="268"/>
    </row>
    <row r="16" spans="1:12" x14ac:dyDescent="0.25">
      <c r="A16" s="265"/>
      <c r="B16" s="265"/>
      <c r="C16" s="265"/>
      <c r="D16" s="265"/>
      <c r="E16" s="265"/>
      <c r="F16" s="265"/>
      <c r="G16" s="265"/>
      <c r="H16" s="265"/>
      <c r="I16" s="268"/>
      <c r="J16" s="269"/>
      <c r="K16" s="269"/>
      <c r="L16" s="268"/>
    </row>
    <row r="17" spans="1:13" x14ac:dyDescent="0.25">
      <c r="A17" s="593" t="s">
        <v>208</v>
      </c>
      <c r="B17" s="593"/>
      <c r="C17" s="593"/>
      <c r="D17" s="593"/>
      <c r="E17" s="593"/>
      <c r="F17" s="593"/>
      <c r="G17" s="593"/>
      <c r="H17" s="593"/>
      <c r="I17" s="593"/>
      <c r="J17" s="593"/>
      <c r="K17" s="593"/>
      <c r="L17" s="593"/>
    </row>
    <row r="18" spans="1:13" s="87" customFormat="1" ht="42" customHeight="1" x14ac:dyDescent="0.25">
      <c r="A18" s="594" t="s">
        <v>75</v>
      </c>
      <c r="B18" s="598" t="s">
        <v>27</v>
      </c>
      <c r="C18" s="594" t="s">
        <v>28</v>
      </c>
      <c r="D18" s="594" t="s">
        <v>40</v>
      </c>
      <c r="E18" s="594"/>
      <c r="F18" s="597" t="s">
        <v>29</v>
      </c>
      <c r="G18" s="597"/>
      <c r="H18" s="597"/>
      <c r="I18" s="597"/>
      <c r="J18" s="597"/>
      <c r="K18" s="597"/>
      <c r="L18" s="597"/>
    </row>
    <row r="19" spans="1:13" s="87" customFormat="1" ht="13.5" customHeight="1" x14ac:dyDescent="0.25">
      <c r="A19" s="594"/>
      <c r="B19" s="598"/>
      <c r="C19" s="594"/>
      <c r="D19" s="594" t="s">
        <v>41</v>
      </c>
      <c r="E19" s="594" t="s">
        <v>42</v>
      </c>
      <c r="F19" s="594" t="s">
        <v>31</v>
      </c>
      <c r="G19" s="594" t="s">
        <v>32</v>
      </c>
      <c r="H19" s="595" t="s">
        <v>33</v>
      </c>
      <c r="I19" s="595" t="s">
        <v>43</v>
      </c>
      <c r="J19" s="596" t="s">
        <v>35</v>
      </c>
      <c r="K19" s="596"/>
      <c r="L19" s="595" t="s">
        <v>44</v>
      </c>
    </row>
    <row r="20" spans="1:13" s="87" customFormat="1" ht="12.75" x14ac:dyDescent="0.25">
      <c r="A20" s="594"/>
      <c r="B20" s="598"/>
      <c r="C20" s="594"/>
      <c r="D20" s="594"/>
      <c r="E20" s="594"/>
      <c r="F20" s="594"/>
      <c r="G20" s="594"/>
      <c r="H20" s="595"/>
      <c r="I20" s="595"/>
      <c r="J20" s="234" t="s">
        <v>83</v>
      </c>
      <c r="K20" s="89" t="s">
        <v>48</v>
      </c>
      <c r="L20" s="595"/>
    </row>
    <row r="21" spans="1:13" s="190" customFormat="1" ht="14.45" customHeight="1" x14ac:dyDescent="0.25">
      <c r="A21" s="599">
        <v>647</v>
      </c>
      <c r="B21" s="602">
        <v>44056</v>
      </c>
      <c r="C21" s="599" t="s">
        <v>166</v>
      </c>
      <c r="D21" s="611" t="s">
        <v>196</v>
      </c>
      <c r="E21" s="599" t="s">
        <v>197</v>
      </c>
      <c r="F21" s="228" t="s">
        <v>171</v>
      </c>
      <c r="G21" s="228">
        <v>3</v>
      </c>
      <c r="H21" s="202">
        <v>455000</v>
      </c>
      <c r="I21" s="202">
        <f t="shared" ref="I21:I22" si="0">G21*H21</f>
        <v>1365000</v>
      </c>
      <c r="J21" s="202"/>
      <c r="K21" s="204">
        <v>0.35</v>
      </c>
      <c r="L21" s="202">
        <f>I21*(1-K21)</f>
        <v>887250</v>
      </c>
      <c r="M21" s="191"/>
    </row>
    <row r="22" spans="1:13" s="190" customFormat="1" ht="14.45" customHeight="1" x14ac:dyDescent="0.25">
      <c r="A22" s="601"/>
      <c r="B22" s="604"/>
      <c r="C22" s="601"/>
      <c r="D22" s="612"/>
      <c r="E22" s="601"/>
      <c r="F22" s="230" t="s">
        <v>172</v>
      </c>
      <c r="G22" s="230">
        <v>2</v>
      </c>
      <c r="H22" s="207">
        <v>465000</v>
      </c>
      <c r="I22" s="207">
        <f t="shared" si="0"/>
        <v>930000</v>
      </c>
      <c r="J22" s="207"/>
      <c r="K22" s="209">
        <v>0.35</v>
      </c>
      <c r="L22" s="207">
        <f>I22*(1-K22)</f>
        <v>604500</v>
      </c>
      <c r="M22" s="191"/>
    </row>
    <row r="23" spans="1:13" x14ac:dyDescent="0.25">
      <c r="A23" s="249"/>
      <c r="B23" s="250"/>
      <c r="C23" s="248"/>
      <c r="D23" s="248"/>
      <c r="E23" s="248"/>
      <c r="F23" s="248"/>
      <c r="G23" s="248"/>
      <c r="H23" s="248"/>
      <c r="I23" s="613" t="s">
        <v>209</v>
      </c>
      <c r="J23" s="613"/>
      <c r="K23" s="613"/>
      <c r="L23" s="386">
        <v>382000</v>
      </c>
    </row>
    <row r="24" spans="1:13" x14ac:dyDescent="0.25">
      <c r="A24" s="583" t="s">
        <v>36</v>
      </c>
      <c r="B24" s="584"/>
      <c r="C24" s="584"/>
      <c r="D24" s="584"/>
      <c r="E24" s="585"/>
      <c r="F24" s="251"/>
      <c r="G24" s="251">
        <f>SUM(G21:G23)</f>
        <v>5</v>
      </c>
      <c r="H24" s="251"/>
      <c r="I24" s="252">
        <f>SUM(I21:I22)</f>
        <v>2295000</v>
      </c>
      <c r="J24" s="251"/>
      <c r="K24" s="251"/>
      <c r="L24" s="252">
        <f>L21+L22-L23</f>
        <v>1109750</v>
      </c>
    </row>
    <row r="25" spans="1:13" ht="18" customHeight="1" x14ac:dyDescent="0.25">
      <c r="A25" s="265"/>
      <c r="B25" s="265"/>
      <c r="C25" s="265"/>
      <c r="D25" s="265"/>
      <c r="E25" s="265"/>
      <c r="F25" s="266"/>
      <c r="G25" s="266"/>
      <c r="H25" s="266"/>
      <c r="I25" s="267"/>
      <c r="J25" s="266"/>
      <c r="K25" s="266"/>
      <c r="L25" s="267"/>
    </row>
    <row r="26" spans="1:13" ht="18" customHeight="1" x14ac:dyDescent="0.25">
      <c r="A26" s="593" t="s">
        <v>266</v>
      </c>
      <c r="B26" s="593"/>
      <c r="C26" s="593"/>
      <c r="D26" s="593"/>
      <c r="E26" s="593"/>
      <c r="F26" s="593"/>
      <c r="G26" s="593"/>
      <c r="H26" s="593"/>
      <c r="I26" s="593"/>
      <c r="J26" s="593"/>
      <c r="K26" s="593"/>
      <c r="L26" s="593"/>
    </row>
    <row r="27" spans="1:13" s="87" customFormat="1" ht="18" customHeight="1" x14ac:dyDescent="0.25">
      <c r="A27" s="594" t="s">
        <v>75</v>
      </c>
      <c r="B27" s="619" t="s">
        <v>27</v>
      </c>
      <c r="C27" s="594" t="s">
        <v>28</v>
      </c>
      <c r="D27" s="594" t="s">
        <v>40</v>
      </c>
      <c r="E27" s="594"/>
      <c r="F27" s="597" t="s">
        <v>29</v>
      </c>
      <c r="G27" s="597"/>
      <c r="H27" s="597"/>
      <c r="I27" s="597"/>
      <c r="J27" s="597"/>
      <c r="K27" s="597"/>
      <c r="L27" s="597"/>
    </row>
    <row r="28" spans="1:13" s="87" customFormat="1" ht="18" customHeight="1" x14ac:dyDescent="0.25">
      <c r="A28" s="594"/>
      <c r="B28" s="619"/>
      <c r="C28" s="594"/>
      <c r="D28" s="594" t="s">
        <v>41</v>
      </c>
      <c r="E28" s="594" t="s">
        <v>42</v>
      </c>
      <c r="F28" s="594" t="s">
        <v>31</v>
      </c>
      <c r="G28" s="594" t="s">
        <v>32</v>
      </c>
      <c r="H28" s="595" t="s">
        <v>33</v>
      </c>
      <c r="I28" s="595" t="s">
        <v>43</v>
      </c>
      <c r="J28" s="596" t="s">
        <v>35</v>
      </c>
      <c r="K28" s="596"/>
      <c r="L28" s="595" t="s">
        <v>44</v>
      </c>
    </row>
    <row r="29" spans="1:13" s="87" customFormat="1" ht="18" customHeight="1" x14ac:dyDescent="0.25">
      <c r="A29" s="594"/>
      <c r="B29" s="619"/>
      <c r="C29" s="594"/>
      <c r="D29" s="594"/>
      <c r="E29" s="594"/>
      <c r="F29" s="594"/>
      <c r="G29" s="594"/>
      <c r="H29" s="595"/>
      <c r="I29" s="595"/>
      <c r="J29" s="276" t="s">
        <v>83</v>
      </c>
      <c r="K29" s="89" t="s">
        <v>48</v>
      </c>
      <c r="L29" s="595"/>
    </row>
    <row r="30" spans="1:13" s="190" customFormat="1" ht="18" customHeight="1" x14ac:dyDescent="0.25">
      <c r="A30" s="139">
        <v>783</v>
      </c>
      <c r="B30" s="291">
        <v>44071</v>
      </c>
      <c r="C30" s="139" t="s">
        <v>170</v>
      </c>
      <c r="D30" s="139"/>
      <c r="E30" s="139"/>
      <c r="F30" s="139" t="s">
        <v>188</v>
      </c>
      <c r="G30" s="139">
        <v>1</v>
      </c>
      <c r="H30" s="188">
        <v>225000</v>
      </c>
      <c r="I30" s="188">
        <v>225000</v>
      </c>
      <c r="J30" s="188"/>
      <c r="K30" s="189"/>
      <c r="L30" s="188">
        <v>225000</v>
      </c>
    </row>
    <row r="31" spans="1:13" s="254" customFormat="1" ht="18" customHeight="1" x14ac:dyDescent="0.25">
      <c r="A31" s="277"/>
      <c r="B31" s="279"/>
      <c r="C31" s="280"/>
      <c r="D31" s="281"/>
      <c r="E31" s="281"/>
      <c r="F31" s="282"/>
      <c r="G31" s="282"/>
      <c r="H31" s="283"/>
      <c r="I31" s="283"/>
      <c r="J31" s="283"/>
      <c r="K31" s="284"/>
      <c r="L31" s="285">
        <f>L30</f>
        <v>225000</v>
      </c>
    </row>
    <row r="32" spans="1:13" s="254" customFormat="1" x14ac:dyDescent="0.25">
      <c r="A32" s="593" t="s">
        <v>210</v>
      </c>
      <c r="B32" s="593"/>
      <c r="C32" s="593"/>
      <c r="D32" s="264"/>
      <c r="E32" s="264"/>
      <c r="F32" s="264"/>
      <c r="G32" s="264"/>
      <c r="H32" s="264"/>
      <c r="I32" s="253"/>
      <c r="L32" s="253"/>
    </row>
    <row r="33" spans="1:14" s="254" customFormat="1" x14ac:dyDescent="0.25">
      <c r="A33" s="233"/>
      <c r="B33" s="233"/>
      <c r="C33" s="233"/>
      <c r="D33" s="616" t="s">
        <v>211</v>
      </c>
      <c r="E33" s="617"/>
      <c r="F33" s="617"/>
      <c r="G33" s="617"/>
      <c r="H33" s="617"/>
      <c r="I33" s="618"/>
      <c r="J33" s="614" t="s">
        <v>50</v>
      </c>
      <c r="K33" s="615"/>
      <c r="L33" s="253"/>
    </row>
    <row r="34" spans="1:14" s="254" customFormat="1" x14ac:dyDescent="0.25">
      <c r="A34" s="233"/>
      <c r="B34" s="233"/>
      <c r="C34" s="233"/>
      <c r="D34" s="580" t="s">
        <v>212</v>
      </c>
      <c r="E34" s="581"/>
      <c r="F34" s="581"/>
      <c r="G34" s="581"/>
      <c r="H34" s="581"/>
      <c r="I34" s="582"/>
      <c r="J34" s="588">
        <v>550415</v>
      </c>
      <c r="K34" s="589"/>
      <c r="L34" s="253"/>
    </row>
    <row r="35" spans="1:14" s="254" customFormat="1" x14ac:dyDescent="0.25">
      <c r="A35" s="233"/>
      <c r="B35" s="233"/>
      <c r="C35" s="233"/>
      <c r="D35" s="580" t="s">
        <v>213</v>
      </c>
      <c r="E35" s="581"/>
      <c r="F35" s="581"/>
      <c r="G35" s="581"/>
      <c r="H35" s="581"/>
      <c r="I35" s="582"/>
      <c r="J35" s="588">
        <f>L14</f>
        <v>3082750.0000000005</v>
      </c>
      <c r="K35" s="589"/>
      <c r="L35" s="253"/>
    </row>
    <row r="36" spans="1:14" s="254" customFormat="1" x14ac:dyDescent="0.25">
      <c r="A36" s="233"/>
      <c r="B36" s="233"/>
      <c r="C36" s="233"/>
      <c r="D36" s="580" t="s">
        <v>214</v>
      </c>
      <c r="E36" s="581"/>
      <c r="F36" s="581"/>
      <c r="G36" s="581"/>
      <c r="H36" s="581"/>
      <c r="I36" s="582"/>
      <c r="J36" s="588">
        <f>L24</f>
        <v>1109750</v>
      </c>
      <c r="K36" s="589"/>
      <c r="N36" s="255"/>
    </row>
    <row r="37" spans="1:14" s="254" customFormat="1" x14ac:dyDescent="0.25">
      <c r="A37" s="275"/>
      <c r="B37" s="275"/>
      <c r="C37" s="275"/>
      <c r="D37" s="580" t="s">
        <v>267</v>
      </c>
      <c r="E37" s="581"/>
      <c r="F37" s="581"/>
      <c r="G37" s="581"/>
      <c r="H37" s="581"/>
      <c r="I37" s="582"/>
      <c r="J37" s="588">
        <f>L31</f>
        <v>225000</v>
      </c>
      <c r="K37" s="589"/>
      <c r="N37" s="255"/>
    </row>
    <row r="38" spans="1:14" s="254" customFormat="1" x14ac:dyDescent="0.25">
      <c r="A38" s="274"/>
      <c r="B38" s="274"/>
      <c r="C38" s="274"/>
      <c r="D38" s="580" t="s">
        <v>251</v>
      </c>
      <c r="E38" s="581"/>
      <c r="F38" s="581"/>
      <c r="G38" s="581"/>
      <c r="H38" s="581"/>
      <c r="I38" s="582"/>
      <c r="J38" s="588">
        <v>5000000</v>
      </c>
      <c r="K38" s="589"/>
      <c r="N38" s="255"/>
    </row>
    <row r="39" spans="1:14" s="254" customFormat="1" x14ac:dyDescent="0.25">
      <c r="A39" s="274"/>
      <c r="B39" s="274"/>
      <c r="C39" s="274"/>
      <c r="D39" s="583" t="s">
        <v>221</v>
      </c>
      <c r="E39" s="584"/>
      <c r="F39" s="584"/>
      <c r="G39" s="584"/>
      <c r="H39" s="584"/>
      <c r="I39" s="585"/>
      <c r="J39" s="590">
        <f>SUM(J34:K38)</f>
        <v>9967915</v>
      </c>
      <c r="K39" s="591"/>
      <c r="N39" s="255"/>
    </row>
    <row r="40" spans="1:14" s="254" customFormat="1" x14ac:dyDescent="0.25">
      <c r="A40" s="233"/>
      <c r="B40" s="233"/>
      <c r="C40" s="233"/>
      <c r="D40" s="580" t="s">
        <v>215</v>
      </c>
      <c r="E40" s="581"/>
      <c r="F40" s="581"/>
      <c r="G40" s="581"/>
      <c r="H40" s="581"/>
      <c r="I40" s="582"/>
      <c r="J40" s="588">
        <f>'Bảng lương'!K15</f>
        <v>5695384.615384616</v>
      </c>
      <c r="K40" s="589"/>
      <c r="L40" s="253"/>
    </row>
    <row r="41" spans="1:14" s="254" customFormat="1" x14ac:dyDescent="0.25">
      <c r="A41" s="274"/>
      <c r="B41" s="274"/>
      <c r="C41" s="274"/>
      <c r="D41" s="580" t="s">
        <v>246</v>
      </c>
      <c r="E41" s="581"/>
      <c r="F41" s="581"/>
      <c r="G41" s="581"/>
      <c r="H41" s="581"/>
      <c r="I41" s="582"/>
      <c r="J41" s="588">
        <f>'Chi phí văn phòng'!D9</f>
        <v>674000</v>
      </c>
      <c r="K41" s="589"/>
      <c r="L41" s="253"/>
    </row>
    <row r="42" spans="1:14" s="254" customFormat="1" x14ac:dyDescent="0.25">
      <c r="A42" s="274"/>
      <c r="B42" s="274"/>
      <c r="C42" s="274"/>
      <c r="D42" s="580" t="s">
        <v>247</v>
      </c>
      <c r="E42" s="581"/>
      <c r="F42" s="581"/>
      <c r="G42" s="581"/>
      <c r="H42" s="581"/>
      <c r="I42" s="582"/>
      <c r="J42" s="588">
        <f>'Chi phí văn phòng'!D21</f>
        <v>1289000</v>
      </c>
      <c r="K42" s="589"/>
      <c r="L42" s="253"/>
    </row>
    <row r="43" spans="1:14" s="254" customFormat="1" x14ac:dyDescent="0.25">
      <c r="A43" s="274"/>
      <c r="B43" s="274"/>
      <c r="C43" s="274"/>
      <c r="D43" s="583" t="s">
        <v>222</v>
      </c>
      <c r="E43" s="584"/>
      <c r="F43" s="584"/>
      <c r="G43" s="584"/>
      <c r="H43" s="584"/>
      <c r="I43" s="585"/>
      <c r="J43" s="590">
        <f>SUM(J40:K42)</f>
        <v>7658384.615384616</v>
      </c>
      <c r="K43" s="591"/>
      <c r="L43" s="253"/>
    </row>
    <row r="44" spans="1:14" s="254" customFormat="1" x14ac:dyDescent="0.25">
      <c r="A44" s="233"/>
      <c r="B44" s="233"/>
      <c r="C44" s="233"/>
      <c r="D44" s="586" t="s">
        <v>250</v>
      </c>
      <c r="E44" s="586"/>
      <c r="F44" s="586"/>
      <c r="G44" s="586"/>
      <c r="H44" s="586"/>
      <c r="I44" s="586"/>
      <c r="J44" s="587">
        <f>J39-J43</f>
        <v>2309530.384615384</v>
      </c>
      <c r="K44" s="587"/>
    </row>
    <row r="45" spans="1:14" s="254" customFormat="1" x14ac:dyDescent="0.25">
      <c r="A45" s="274"/>
      <c r="B45" s="274"/>
      <c r="C45" s="274"/>
      <c r="D45" s="256"/>
      <c r="E45" s="256"/>
      <c r="F45" s="256"/>
      <c r="G45" s="256"/>
      <c r="H45" s="576" t="s">
        <v>248</v>
      </c>
      <c r="I45" s="576"/>
      <c r="J45" s="577">
        <v>2500000</v>
      </c>
      <c r="K45" s="577"/>
    </row>
    <row r="46" spans="1:14" s="254" customFormat="1" x14ac:dyDescent="0.25">
      <c r="A46" s="270"/>
      <c r="B46" s="270"/>
      <c r="C46" s="270"/>
      <c r="D46" s="256"/>
      <c r="E46" s="256"/>
      <c r="F46" s="256"/>
      <c r="G46" s="256"/>
      <c r="H46" s="579" t="s">
        <v>249</v>
      </c>
      <c r="I46" s="579"/>
      <c r="J46" s="578">
        <f>J44+J45</f>
        <v>4809530.384615384</v>
      </c>
      <c r="K46" s="578"/>
    </row>
    <row r="47" spans="1:14" x14ac:dyDescent="0.25">
      <c r="A47" s="72"/>
      <c r="B47" s="593" t="s">
        <v>108</v>
      </c>
      <c r="C47" s="593"/>
      <c r="D47" s="593"/>
      <c r="E47" s="72"/>
      <c r="F47" s="72"/>
      <c r="G47" s="72"/>
      <c r="H47" s="72"/>
      <c r="I47" s="593" t="s">
        <v>111</v>
      </c>
      <c r="J47" s="593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2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92" t="s">
        <v>0</v>
      </c>
      <c r="C1" s="592"/>
      <c r="D1" s="592"/>
      <c r="E1" s="592"/>
      <c r="F1" s="592"/>
      <c r="G1" s="54"/>
      <c r="H1" s="54"/>
      <c r="I1" s="54"/>
      <c r="J1" s="54"/>
    </row>
    <row r="2" spans="2:10" s="14" customFormat="1" ht="15.75" x14ac:dyDescent="0.25">
      <c r="B2" s="35" t="s">
        <v>2</v>
      </c>
      <c r="C2" s="35"/>
      <c r="D2" s="35"/>
      <c r="E2" s="35"/>
      <c r="F2" s="35"/>
      <c r="G2" s="54"/>
      <c r="H2" s="54"/>
      <c r="I2" s="54"/>
      <c r="J2" s="54"/>
    </row>
    <row r="4" spans="2:10" ht="15.75" x14ac:dyDescent="0.25">
      <c r="B4" s="569" t="s">
        <v>228</v>
      </c>
      <c r="C4" s="569"/>
      <c r="D4" s="569"/>
      <c r="E4" s="149"/>
      <c r="F4" s="149"/>
    </row>
    <row r="5" spans="2:10" x14ac:dyDescent="0.25">
      <c r="B5" s="257" t="s">
        <v>49</v>
      </c>
      <c r="C5" s="257"/>
      <c r="D5" s="257"/>
      <c r="E5" s="257"/>
      <c r="F5" s="257"/>
    </row>
    <row r="6" spans="2:10" x14ac:dyDescent="0.25">
      <c r="B6" s="622" t="s">
        <v>229</v>
      </c>
      <c r="C6" s="623"/>
      <c r="D6" s="624"/>
      <c r="E6" s="257"/>
      <c r="F6" s="257"/>
    </row>
    <row r="7" spans="2:10" x14ac:dyDescent="0.25">
      <c r="B7" s="261" t="s">
        <v>230</v>
      </c>
      <c r="C7" s="625">
        <v>1071000</v>
      </c>
      <c r="D7" s="626"/>
      <c r="E7" s="257"/>
      <c r="F7" s="257"/>
    </row>
    <row r="8" spans="2:10" x14ac:dyDescent="0.25">
      <c r="B8" s="258"/>
      <c r="C8" s="263" t="s">
        <v>231</v>
      </c>
      <c r="D8" s="263">
        <v>397000</v>
      </c>
      <c r="E8" s="257"/>
      <c r="F8" s="257"/>
    </row>
    <row r="9" spans="2:10" x14ac:dyDescent="0.25">
      <c r="B9" s="258"/>
      <c r="C9" s="263" t="s">
        <v>232</v>
      </c>
      <c r="D9" s="263">
        <v>674000</v>
      </c>
      <c r="E9" s="257"/>
      <c r="F9" s="257"/>
    </row>
    <row r="10" spans="2:10" x14ac:dyDescent="0.25">
      <c r="B10" s="262" t="s">
        <v>233</v>
      </c>
      <c r="C10" s="259"/>
      <c r="D10" s="259"/>
      <c r="E10" s="257"/>
      <c r="F10" s="257"/>
    </row>
    <row r="11" spans="2:10" x14ac:dyDescent="0.25">
      <c r="B11" s="258"/>
      <c r="C11" s="259" t="s">
        <v>234</v>
      </c>
      <c r="D11" s="259">
        <v>0</v>
      </c>
      <c r="E11" s="257"/>
      <c r="F11" s="257"/>
    </row>
    <row r="12" spans="2:10" x14ac:dyDescent="0.25">
      <c r="B12" s="258"/>
      <c r="C12" s="259" t="s">
        <v>13</v>
      </c>
      <c r="D12" s="259">
        <v>190000</v>
      </c>
      <c r="E12" s="257"/>
      <c r="F12" s="257"/>
    </row>
    <row r="13" spans="2:10" x14ac:dyDescent="0.25">
      <c r="B13" s="258"/>
      <c r="C13" s="259" t="s">
        <v>235</v>
      </c>
      <c r="D13" s="259">
        <v>165000</v>
      </c>
      <c r="E13" s="257"/>
      <c r="F13" s="257"/>
    </row>
    <row r="14" spans="2:10" x14ac:dyDescent="0.25">
      <c r="B14" s="258"/>
      <c r="C14" s="259" t="s">
        <v>239</v>
      </c>
      <c r="D14" s="259">
        <v>544000</v>
      </c>
      <c r="E14" s="257"/>
      <c r="F14" s="257"/>
    </row>
    <row r="15" spans="2:10" x14ac:dyDescent="0.25">
      <c r="B15" s="258"/>
      <c r="C15" s="259" t="s">
        <v>236</v>
      </c>
      <c r="D15" s="259">
        <v>172000</v>
      </c>
      <c r="E15" s="257"/>
      <c r="F15" s="257"/>
    </row>
    <row r="16" spans="2:10" s="52" customFormat="1" x14ac:dyDescent="0.25">
      <c r="B16" s="257"/>
      <c r="C16" s="260"/>
      <c r="D16" s="260"/>
      <c r="E16" s="257"/>
      <c r="F16" s="257"/>
    </row>
    <row r="17" spans="1:6" s="52" customFormat="1" x14ac:dyDescent="0.25">
      <c r="B17" s="257"/>
      <c r="C17" s="260"/>
      <c r="D17" s="260"/>
      <c r="E17" s="257"/>
      <c r="F17" s="257"/>
    </row>
    <row r="18" spans="1:6" s="52" customFormat="1" x14ac:dyDescent="0.25">
      <c r="B18" s="622" t="s">
        <v>237</v>
      </c>
      <c r="C18" s="623"/>
      <c r="D18" s="624"/>
      <c r="E18" s="257"/>
      <c r="F18" s="257"/>
    </row>
    <row r="19" spans="1:6" s="52" customFormat="1" x14ac:dyDescent="0.25">
      <c r="B19" s="261" t="s">
        <v>230</v>
      </c>
      <c r="C19" s="625">
        <f>D23+D24+D25+D26+D27+D28</f>
        <v>3692000</v>
      </c>
      <c r="D19" s="626"/>
      <c r="E19" s="257"/>
      <c r="F19" s="257"/>
    </row>
    <row r="20" spans="1:6" s="52" customFormat="1" x14ac:dyDescent="0.25">
      <c r="B20" s="258"/>
      <c r="C20" s="263" t="s">
        <v>231</v>
      </c>
      <c r="D20" s="263">
        <v>2403000</v>
      </c>
      <c r="E20" s="257"/>
      <c r="F20" s="257"/>
    </row>
    <row r="21" spans="1:6" s="52" customFormat="1" x14ac:dyDescent="0.25">
      <c r="B21" s="258"/>
      <c r="C21" s="263" t="s">
        <v>232</v>
      </c>
      <c r="D21" s="263">
        <f>C19-D20</f>
        <v>1289000</v>
      </c>
      <c r="E21" s="257"/>
      <c r="F21" s="257"/>
    </row>
    <row r="22" spans="1:6" s="52" customFormat="1" x14ac:dyDescent="0.25">
      <c r="B22" s="262" t="s">
        <v>233</v>
      </c>
      <c r="C22" s="259"/>
      <c r="D22" s="259"/>
      <c r="E22" s="257"/>
      <c r="F22" s="257"/>
    </row>
    <row r="23" spans="1:6" s="52" customFormat="1" x14ac:dyDescent="0.25">
      <c r="B23" s="262"/>
      <c r="C23" s="259" t="s">
        <v>245</v>
      </c>
      <c r="D23" s="259">
        <v>400000</v>
      </c>
      <c r="E23" s="257"/>
      <c r="F23" s="257"/>
    </row>
    <row r="24" spans="1:6" s="52" customFormat="1" x14ac:dyDescent="0.25">
      <c r="B24" s="258"/>
      <c r="C24" s="259" t="s">
        <v>234</v>
      </c>
      <c r="D24" s="259">
        <v>990000</v>
      </c>
      <c r="E24" s="257"/>
      <c r="F24" s="257"/>
    </row>
    <row r="25" spans="1:6" s="52" customFormat="1" x14ac:dyDescent="0.25">
      <c r="B25" s="258"/>
      <c r="C25" s="259" t="s">
        <v>13</v>
      </c>
      <c r="D25" s="259">
        <v>345000</v>
      </c>
      <c r="E25" s="257"/>
      <c r="F25" s="257"/>
    </row>
    <row r="26" spans="1:6" ht="14.25" customHeight="1" x14ac:dyDescent="0.25">
      <c r="B26" s="258"/>
      <c r="C26" s="259" t="s">
        <v>235</v>
      </c>
      <c r="D26" s="259">
        <v>304000</v>
      </c>
      <c r="E26" s="257"/>
      <c r="F26" s="257"/>
    </row>
    <row r="27" spans="1:6" x14ac:dyDescent="0.25">
      <c r="B27" s="258"/>
      <c r="C27" s="259" t="s">
        <v>238</v>
      </c>
      <c r="D27" s="259">
        <v>1453000</v>
      </c>
      <c r="E27" s="257"/>
      <c r="F27" s="257"/>
    </row>
    <row r="28" spans="1:6" x14ac:dyDescent="0.25">
      <c r="B28" s="258"/>
      <c r="C28" s="259" t="s">
        <v>236</v>
      </c>
      <c r="D28" s="259">
        <v>200000</v>
      </c>
      <c r="E28" s="257"/>
      <c r="F28" s="257"/>
    </row>
    <row r="31" spans="1:6" x14ac:dyDescent="0.25">
      <c r="A31" s="271" t="s">
        <v>241</v>
      </c>
      <c r="B31" s="271"/>
      <c r="C31" s="271"/>
      <c r="D31" s="271"/>
    </row>
    <row r="32" spans="1:6" x14ac:dyDescent="0.25">
      <c r="A32" s="271"/>
      <c r="B32" s="621" t="s">
        <v>242</v>
      </c>
      <c r="C32" s="621"/>
      <c r="D32" s="272">
        <f>C7+C19</f>
        <v>4763000</v>
      </c>
    </row>
    <row r="33" spans="1:4" x14ac:dyDescent="0.25">
      <c r="A33" s="271"/>
      <c r="B33" s="620" t="s">
        <v>243</v>
      </c>
      <c r="C33" s="273" t="s">
        <v>244</v>
      </c>
      <c r="D33" s="272">
        <f>D8+D20</f>
        <v>2800000</v>
      </c>
    </row>
    <row r="34" spans="1:4" x14ac:dyDescent="0.25">
      <c r="A34" s="271"/>
      <c r="B34" s="620"/>
      <c r="C34" s="273" t="s">
        <v>170</v>
      </c>
      <c r="D34" s="27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592" t="s">
        <v>0</v>
      </c>
      <c r="B1" s="592"/>
      <c r="C1" s="592"/>
      <c r="D1" s="592"/>
      <c r="E1" s="592"/>
      <c r="F1" s="54"/>
      <c r="G1" s="54"/>
      <c r="H1" s="54"/>
      <c r="I1" s="54"/>
    </row>
    <row r="2" spans="1:9" s="14" customFormat="1" ht="15.75" x14ac:dyDescent="0.25">
      <c r="A2" s="35" t="s">
        <v>2</v>
      </c>
      <c r="B2" s="35"/>
      <c r="C2" s="35"/>
      <c r="D2" s="35"/>
      <c r="E2" s="35"/>
      <c r="F2" s="54"/>
      <c r="G2" s="54"/>
      <c r="H2" s="54"/>
      <c r="I2" s="54"/>
    </row>
    <row r="4" spans="1:9" x14ac:dyDescent="0.25">
      <c r="A4" s="629" t="s">
        <v>240</v>
      </c>
      <c r="B4" s="629"/>
      <c r="C4" s="629"/>
      <c r="D4" s="629"/>
      <c r="E4" s="629"/>
      <c r="F4" s="629"/>
      <c r="G4" s="629"/>
      <c r="H4" s="629"/>
    </row>
    <row r="6" spans="1:9" ht="15.75" x14ac:dyDescent="0.25">
      <c r="A6" s="630" t="s">
        <v>211</v>
      </c>
      <c r="B6" s="630"/>
      <c r="C6" s="630"/>
      <c r="D6" s="630"/>
      <c r="E6" s="630"/>
      <c r="F6" s="630"/>
      <c r="G6" s="631" t="s">
        <v>50</v>
      </c>
      <c r="H6" s="631"/>
    </row>
    <row r="7" spans="1:9" ht="15.75" x14ac:dyDescent="0.25">
      <c r="A7" s="627" t="s">
        <v>225</v>
      </c>
      <c r="B7" s="627"/>
      <c r="C7" s="627"/>
      <c r="D7" s="627"/>
      <c r="E7" s="627"/>
      <c r="F7" s="627"/>
      <c r="G7" s="628">
        <v>397000</v>
      </c>
      <c r="H7" s="628"/>
    </row>
    <row r="8" spans="1:9" ht="15.75" x14ac:dyDescent="0.25">
      <c r="A8" s="627" t="s">
        <v>226</v>
      </c>
      <c r="B8" s="627"/>
      <c r="C8" s="627"/>
      <c r="D8" s="627"/>
      <c r="E8" s="627"/>
      <c r="F8" s="627"/>
      <c r="G8" s="628">
        <v>2403000</v>
      </c>
      <c r="H8" s="628"/>
    </row>
    <row r="9" spans="1:9" ht="15.75" x14ac:dyDescent="0.25">
      <c r="A9" s="580" t="s">
        <v>215</v>
      </c>
      <c r="B9" s="581"/>
      <c r="C9" s="581"/>
      <c r="D9" s="581"/>
      <c r="E9" s="581"/>
      <c r="F9" s="582"/>
      <c r="G9" s="588">
        <f>'Bảng lương'!K12</f>
        <v>7135000</v>
      </c>
      <c r="H9" s="589"/>
    </row>
    <row r="10" spans="1:9" ht="15.75" x14ac:dyDescent="0.25">
      <c r="A10" s="586" t="s">
        <v>227</v>
      </c>
      <c r="B10" s="586"/>
      <c r="C10" s="586"/>
      <c r="D10" s="586"/>
      <c r="E10" s="586"/>
      <c r="F10" s="586"/>
      <c r="G10" s="587">
        <f>SUM(G7:H9)</f>
        <v>9935000</v>
      </c>
      <c r="H10" s="587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93" customWidth="1"/>
    <col min="2" max="2" width="17.7109375" style="93" customWidth="1"/>
    <col min="3" max="3" width="10.28515625" style="94" customWidth="1"/>
    <col min="4" max="4" width="3.28515625" style="94" customWidth="1"/>
    <col min="5" max="34" width="2.5703125" style="93" customWidth="1"/>
    <col min="35" max="35" width="7.42578125" style="93" customWidth="1"/>
    <col min="36" max="38" width="2.5703125" style="93" customWidth="1"/>
    <col min="39" max="39" width="4.42578125" style="93" customWidth="1"/>
    <col min="40" max="40" width="19.42578125" style="94" customWidth="1"/>
    <col min="41" max="260" width="9" style="93"/>
    <col min="261" max="261" width="3.28515625" style="93" customWidth="1"/>
    <col min="262" max="262" width="20" style="93" customWidth="1"/>
    <col min="263" max="263" width="24.5703125" style="93" customWidth="1"/>
    <col min="264" max="293" width="4.42578125" style="93" customWidth="1"/>
    <col min="294" max="294" width="2.5703125" style="93" customWidth="1"/>
    <col min="295" max="295" width="6.140625" style="93" customWidth="1"/>
    <col min="296" max="296" width="19.42578125" style="93" customWidth="1"/>
    <col min="297" max="516" width="9" style="93"/>
    <col min="517" max="517" width="3.28515625" style="93" customWidth="1"/>
    <col min="518" max="518" width="20" style="93" customWidth="1"/>
    <col min="519" max="519" width="24.5703125" style="93" customWidth="1"/>
    <col min="520" max="549" width="4.42578125" style="93" customWidth="1"/>
    <col min="550" max="550" width="2.5703125" style="93" customWidth="1"/>
    <col min="551" max="551" width="6.140625" style="93" customWidth="1"/>
    <col min="552" max="552" width="19.42578125" style="93" customWidth="1"/>
    <col min="553" max="772" width="9" style="93"/>
    <col min="773" max="773" width="3.28515625" style="93" customWidth="1"/>
    <col min="774" max="774" width="20" style="93" customWidth="1"/>
    <col min="775" max="775" width="24.5703125" style="93" customWidth="1"/>
    <col min="776" max="805" width="4.42578125" style="93" customWidth="1"/>
    <col min="806" max="806" width="2.5703125" style="93" customWidth="1"/>
    <col min="807" max="807" width="6.140625" style="93" customWidth="1"/>
    <col min="808" max="808" width="19.42578125" style="93" customWidth="1"/>
    <col min="809" max="1028" width="9" style="93"/>
    <col min="1029" max="1029" width="3.28515625" style="93" customWidth="1"/>
    <col min="1030" max="1030" width="20" style="93" customWidth="1"/>
    <col min="1031" max="1031" width="24.5703125" style="93" customWidth="1"/>
    <col min="1032" max="1061" width="4.42578125" style="93" customWidth="1"/>
    <col min="1062" max="1062" width="2.5703125" style="93" customWidth="1"/>
    <col min="1063" max="1063" width="6.140625" style="93" customWidth="1"/>
    <col min="1064" max="1064" width="19.42578125" style="93" customWidth="1"/>
    <col min="1065" max="1284" width="9" style="93"/>
    <col min="1285" max="1285" width="3.28515625" style="93" customWidth="1"/>
    <col min="1286" max="1286" width="20" style="93" customWidth="1"/>
    <col min="1287" max="1287" width="24.5703125" style="93" customWidth="1"/>
    <col min="1288" max="1317" width="4.42578125" style="93" customWidth="1"/>
    <col min="1318" max="1318" width="2.5703125" style="93" customWidth="1"/>
    <col min="1319" max="1319" width="6.140625" style="93" customWidth="1"/>
    <col min="1320" max="1320" width="19.42578125" style="93" customWidth="1"/>
    <col min="1321" max="1540" width="9" style="93"/>
    <col min="1541" max="1541" width="3.28515625" style="93" customWidth="1"/>
    <col min="1542" max="1542" width="20" style="93" customWidth="1"/>
    <col min="1543" max="1543" width="24.5703125" style="93" customWidth="1"/>
    <col min="1544" max="1573" width="4.42578125" style="93" customWidth="1"/>
    <col min="1574" max="1574" width="2.5703125" style="93" customWidth="1"/>
    <col min="1575" max="1575" width="6.140625" style="93" customWidth="1"/>
    <col min="1576" max="1576" width="19.42578125" style="93" customWidth="1"/>
    <col min="1577" max="1796" width="9" style="93"/>
    <col min="1797" max="1797" width="3.28515625" style="93" customWidth="1"/>
    <col min="1798" max="1798" width="20" style="93" customWidth="1"/>
    <col min="1799" max="1799" width="24.5703125" style="93" customWidth="1"/>
    <col min="1800" max="1829" width="4.42578125" style="93" customWidth="1"/>
    <col min="1830" max="1830" width="2.5703125" style="93" customWidth="1"/>
    <col min="1831" max="1831" width="6.140625" style="93" customWidth="1"/>
    <col min="1832" max="1832" width="19.42578125" style="93" customWidth="1"/>
    <col min="1833" max="2052" width="9" style="93"/>
    <col min="2053" max="2053" width="3.28515625" style="93" customWidth="1"/>
    <col min="2054" max="2054" width="20" style="93" customWidth="1"/>
    <col min="2055" max="2055" width="24.5703125" style="93" customWidth="1"/>
    <col min="2056" max="2085" width="4.42578125" style="93" customWidth="1"/>
    <col min="2086" max="2086" width="2.5703125" style="93" customWidth="1"/>
    <col min="2087" max="2087" width="6.140625" style="93" customWidth="1"/>
    <col min="2088" max="2088" width="19.42578125" style="93" customWidth="1"/>
    <col min="2089" max="2308" width="9" style="93"/>
    <col min="2309" max="2309" width="3.28515625" style="93" customWidth="1"/>
    <col min="2310" max="2310" width="20" style="93" customWidth="1"/>
    <col min="2311" max="2311" width="24.5703125" style="93" customWidth="1"/>
    <col min="2312" max="2341" width="4.42578125" style="93" customWidth="1"/>
    <col min="2342" max="2342" width="2.5703125" style="93" customWidth="1"/>
    <col min="2343" max="2343" width="6.140625" style="93" customWidth="1"/>
    <col min="2344" max="2344" width="19.42578125" style="93" customWidth="1"/>
    <col min="2345" max="2564" width="9" style="93"/>
    <col min="2565" max="2565" width="3.28515625" style="93" customWidth="1"/>
    <col min="2566" max="2566" width="20" style="93" customWidth="1"/>
    <col min="2567" max="2567" width="24.5703125" style="93" customWidth="1"/>
    <col min="2568" max="2597" width="4.42578125" style="93" customWidth="1"/>
    <col min="2598" max="2598" width="2.5703125" style="93" customWidth="1"/>
    <col min="2599" max="2599" width="6.140625" style="93" customWidth="1"/>
    <col min="2600" max="2600" width="19.42578125" style="93" customWidth="1"/>
    <col min="2601" max="2820" width="9" style="93"/>
    <col min="2821" max="2821" width="3.28515625" style="93" customWidth="1"/>
    <col min="2822" max="2822" width="20" style="93" customWidth="1"/>
    <col min="2823" max="2823" width="24.5703125" style="93" customWidth="1"/>
    <col min="2824" max="2853" width="4.42578125" style="93" customWidth="1"/>
    <col min="2854" max="2854" width="2.5703125" style="93" customWidth="1"/>
    <col min="2855" max="2855" width="6.140625" style="93" customWidth="1"/>
    <col min="2856" max="2856" width="19.42578125" style="93" customWidth="1"/>
    <col min="2857" max="3076" width="9" style="93"/>
    <col min="3077" max="3077" width="3.28515625" style="93" customWidth="1"/>
    <col min="3078" max="3078" width="20" style="93" customWidth="1"/>
    <col min="3079" max="3079" width="24.5703125" style="93" customWidth="1"/>
    <col min="3080" max="3109" width="4.42578125" style="93" customWidth="1"/>
    <col min="3110" max="3110" width="2.5703125" style="93" customWidth="1"/>
    <col min="3111" max="3111" width="6.140625" style="93" customWidth="1"/>
    <col min="3112" max="3112" width="19.42578125" style="93" customWidth="1"/>
    <col min="3113" max="3332" width="9" style="93"/>
    <col min="3333" max="3333" width="3.28515625" style="93" customWidth="1"/>
    <col min="3334" max="3334" width="20" style="93" customWidth="1"/>
    <col min="3335" max="3335" width="24.5703125" style="93" customWidth="1"/>
    <col min="3336" max="3365" width="4.42578125" style="93" customWidth="1"/>
    <col min="3366" max="3366" width="2.5703125" style="93" customWidth="1"/>
    <col min="3367" max="3367" width="6.140625" style="93" customWidth="1"/>
    <col min="3368" max="3368" width="19.42578125" style="93" customWidth="1"/>
    <col min="3369" max="3588" width="9" style="93"/>
    <col min="3589" max="3589" width="3.28515625" style="93" customWidth="1"/>
    <col min="3590" max="3590" width="20" style="93" customWidth="1"/>
    <col min="3591" max="3591" width="24.5703125" style="93" customWidth="1"/>
    <col min="3592" max="3621" width="4.42578125" style="93" customWidth="1"/>
    <col min="3622" max="3622" width="2.5703125" style="93" customWidth="1"/>
    <col min="3623" max="3623" width="6.140625" style="93" customWidth="1"/>
    <col min="3624" max="3624" width="19.42578125" style="93" customWidth="1"/>
    <col min="3625" max="3844" width="9" style="93"/>
    <col min="3845" max="3845" width="3.28515625" style="93" customWidth="1"/>
    <col min="3846" max="3846" width="20" style="93" customWidth="1"/>
    <col min="3847" max="3847" width="24.5703125" style="93" customWidth="1"/>
    <col min="3848" max="3877" width="4.42578125" style="93" customWidth="1"/>
    <col min="3878" max="3878" width="2.5703125" style="93" customWidth="1"/>
    <col min="3879" max="3879" width="6.140625" style="93" customWidth="1"/>
    <col min="3880" max="3880" width="19.42578125" style="93" customWidth="1"/>
    <col min="3881" max="4100" width="9" style="93"/>
    <col min="4101" max="4101" width="3.28515625" style="93" customWidth="1"/>
    <col min="4102" max="4102" width="20" style="93" customWidth="1"/>
    <col min="4103" max="4103" width="24.5703125" style="93" customWidth="1"/>
    <col min="4104" max="4133" width="4.42578125" style="93" customWidth="1"/>
    <col min="4134" max="4134" width="2.5703125" style="93" customWidth="1"/>
    <col min="4135" max="4135" width="6.140625" style="93" customWidth="1"/>
    <col min="4136" max="4136" width="19.42578125" style="93" customWidth="1"/>
    <col min="4137" max="4356" width="9" style="93"/>
    <col min="4357" max="4357" width="3.28515625" style="93" customWidth="1"/>
    <col min="4358" max="4358" width="20" style="93" customWidth="1"/>
    <col min="4359" max="4359" width="24.5703125" style="93" customWidth="1"/>
    <col min="4360" max="4389" width="4.42578125" style="93" customWidth="1"/>
    <col min="4390" max="4390" width="2.5703125" style="93" customWidth="1"/>
    <col min="4391" max="4391" width="6.140625" style="93" customWidth="1"/>
    <col min="4392" max="4392" width="19.42578125" style="93" customWidth="1"/>
    <col min="4393" max="4612" width="9" style="93"/>
    <col min="4613" max="4613" width="3.28515625" style="93" customWidth="1"/>
    <col min="4614" max="4614" width="20" style="93" customWidth="1"/>
    <col min="4615" max="4615" width="24.5703125" style="93" customWidth="1"/>
    <col min="4616" max="4645" width="4.42578125" style="93" customWidth="1"/>
    <col min="4646" max="4646" width="2.5703125" style="93" customWidth="1"/>
    <col min="4647" max="4647" width="6.140625" style="93" customWidth="1"/>
    <col min="4648" max="4648" width="19.42578125" style="93" customWidth="1"/>
    <col min="4649" max="4868" width="9" style="93"/>
    <col min="4869" max="4869" width="3.28515625" style="93" customWidth="1"/>
    <col min="4870" max="4870" width="20" style="93" customWidth="1"/>
    <col min="4871" max="4871" width="24.5703125" style="93" customWidth="1"/>
    <col min="4872" max="4901" width="4.42578125" style="93" customWidth="1"/>
    <col min="4902" max="4902" width="2.5703125" style="93" customWidth="1"/>
    <col min="4903" max="4903" width="6.140625" style="93" customWidth="1"/>
    <col min="4904" max="4904" width="19.42578125" style="93" customWidth="1"/>
    <col min="4905" max="5124" width="9" style="93"/>
    <col min="5125" max="5125" width="3.28515625" style="93" customWidth="1"/>
    <col min="5126" max="5126" width="20" style="93" customWidth="1"/>
    <col min="5127" max="5127" width="24.5703125" style="93" customWidth="1"/>
    <col min="5128" max="5157" width="4.42578125" style="93" customWidth="1"/>
    <col min="5158" max="5158" width="2.5703125" style="93" customWidth="1"/>
    <col min="5159" max="5159" width="6.140625" style="93" customWidth="1"/>
    <col min="5160" max="5160" width="19.42578125" style="93" customWidth="1"/>
    <col min="5161" max="5380" width="9" style="93"/>
    <col min="5381" max="5381" width="3.28515625" style="93" customWidth="1"/>
    <col min="5382" max="5382" width="20" style="93" customWidth="1"/>
    <col min="5383" max="5383" width="24.5703125" style="93" customWidth="1"/>
    <col min="5384" max="5413" width="4.42578125" style="93" customWidth="1"/>
    <col min="5414" max="5414" width="2.5703125" style="93" customWidth="1"/>
    <col min="5415" max="5415" width="6.140625" style="93" customWidth="1"/>
    <col min="5416" max="5416" width="19.42578125" style="93" customWidth="1"/>
    <col min="5417" max="5636" width="9" style="93"/>
    <col min="5637" max="5637" width="3.28515625" style="93" customWidth="1"/>
    <col min="5638" max="5638" width="20" style="93" customWidth="1"/>
    <col min="5639" max="5639" width="24.5703125" style="93" customWidth="1"/>
    <col min="5640" max="5669" width="4.42578125" style="93" customWidth="1"/>
    <col min="5670" max="5670" width="2.5703125" style="93" customWidth="1"/>
    <col min="5671" max="5671" width="6.140625" style="93" customWidth="1"/>
    <col min="5672" max="5672" width="19.42578125" style="93" customWidth="1"/>
    <col min="5673" max="5892" width="9" style="93"/>
    <col min="5893" max="5893" width="3.28515625" style="93" customWidth="1"/>
    <col min="5894" max="5894" width="20" style="93" customWidth="1"/>
    <col min="5895" max="5895" width="24.5703125" style="93" customWidth="1"/>
    <col min="5896" max="5925" width="4.42578125" style="93" customWidth="1"/>
    <col min="5926" max="5926" width="2.5703125" style="93" customWidth="1"/>
    <col min="5927" max="5927" width="6.140625" style="93" customWidth="1"/>
    <col min="5928" max="5928" width="19.42578125" style="93" customWidth="1"/>
    <col min="5929" max="6148" width="9" style="93"/>
    <col min="6149" max="6149" width="3.28515625" style="93" customWidth="1"/>
    <col min="6150" max="6150" width="20" style="93" customWidth="1"/>
    <col min="6151" max="6151" width="24.5703125" style="93" customWidth="1"/>
    <col min="6152" max="6181" width="4.42578125" style="93" customWidth="1"/>
    <col min="6182" max="6182" width="2.5703125" style="93" customWidth="1"/>
    <col min="6183" max="6183" width="6.140625" style="93" customWidth="1"/>
    <col min="6184" max="6184" width="19.42578125" style="93" customWidth="1"/>
    <col min="6185" max="6404" width="9" style="93"/>
    <col min="6405" max="6405" width="3.28515625" style="93" customWidth="1"/>
    <col min="6406" max="6406" width="20" style="93" customWidth="1"/>
    <col min="6407" max="6407" width="24.5703125" style="93" customWidth="1"/>
    <col min="6408" max="6437" width="4.42578125" style="93" customWidth="1"/>
    <col min="6438" max="6438" width="2.5703125" style="93" customWidth="1"/>
    <col min="6439" max="6439" width="6.140625" style="93" customWidth="1"/>
    <col min="6440" max="6440" width="19.42578125" style="93" customWidth="1"/>
    <col min="6441" max="6660" width="9" style="93"/>
    <col min="6661" max="6661" width="3.28515625" style="93" customWidth="1"/>
    <col min="6662" max="6662" width="20" style="93" customWidth="1"/>
    <col min="6663" max="6663" width="24.5703125" style="93" customWidth="1"/>
    <col min="6664" max="6693" width="4.42578125" style="93" customWidth="1"/>
    <col min="6694" max="6694" width="2.5703125" style="93" customWidth="1"/>
    <col min="6695" max="6695" width="6.140625" style="93" customWidth="1"/>
    <col min="6696" max="6696" width="19.42578125" style="93" customWidth="1"/>
    <col min="6697" max="6916" width="9" style="93"/>
    <col min="6917" max="6917" width="3.28515625" style="93" customWidth="1"/>
    <col min="6918" max="6918" width="20" style="93" customWidth="1"/>
    <col min="6919" max="6919" width="24.5703125" style="93" customWidth="1"/>
    <col min="6920" max="6949" width="4.42578125" style="93" customWidth="1"/>
    <col min="6950" max="6950" width="2.5703125" style="93" customWidth="1"/>
    <col min="6951" max="6951" width="6.140625" style="93" customWidth="1"/>
    <col min="6952" max="6952" width="19.42578125" style="93" customWidth="1"/>
    <col min="6953" max="7172" width="9" style="93"/>
    <col min="7173" max="7173" width="3.28515625" style="93" customWidth="1"/>
    <col min="7174" max="7174" width="20" style="93" customWidth="1"/>
    <col min="7175" max="7175" width="24.5703125" style="93" customWidth="1"/>
    <col min="7176" max="7205" width="4.42578125" style="93" customWidth="1"/>
    <col min="7206" max="7206" width="2.5703125" style="93" customWidth="1"/>
    <col min="7207" max="7207" width="6.140625" style="93" customWidth="1"/>
    <col min="7208" max="7208" width="19.42578125" style="93" customWidth="1"/>
    <col min="7209" max="7428" width="9" style="93"/>
    <col min="7429" max="7429" width="3.28515625" style="93" customWidth="1"/>
    <col min="7430" max="7430" width="20" style="93" customWidth="1"/>
    <col min="7431" max="7431" width="24.5703125" style="93" customWidth="1"/>
    <col min="7432" max="7461" width="4.42578125" style="93" customWidth="1"/>
    <col min="7462" max="7462" width="2.5703125" style="93" customWidth="1"/>
    <col min="7463" max="7463" width="6.140625" style="93" customWidth="1"/>
    <col min="7464" max="7464" width="19.42578125" style="93" customWidth="1"/>
    <col min="7465" max="7684" width="9" style="93"/>
    <col min="7685" max="7685" width="3.28515625" style="93" customWidth="1"/>
    <col min="7686" max="7686" width="20" style="93" customWidth="1"/>
    <col min="7687" max="7687" width="24.5703125" style="93" customWidth="1"/>
    <col min="7688" max="7717" width="4.42578125" style="93" customWidth="1"/>
    <col min="7718" max="7718" width="2.5703125" style="93" customWidth="1"/>
    <col min="7719" max="7719" width="6.140625" style="93" customWidth="1"/>
    <col min="7720" max="7720" width="19.42578125" style="93" customWidth="1"/>
    <col min="7721" max="7940" width="9" style="93"/>
    <col min="7941" max="7941" width="3.28515625" style="93" customWidth="1"/>
    <col min="7942" max="7942" width="20" style="93" customWidth="1"/>
    <col min="7943" max="7943" width="24.5703125" style="93" customWidth="1"/>
    <col min="7944" max="7973" width="4.42578125" style="93" customWidth="1"/>
    <col min="7974" max="7974" width="2.5703125" style="93" customWidth="1"/>
    <col min="7975" max="7975" width="6.140625" style="93" customWidth="1"/>
    <col min="7976" max="7976" width="19.42578125" style="93" customWidth="1"/>
    <col min="7977" max="8196" width="9" style="93"/>
    <col min="8197" max="8197" width="3.28515625" style="93" customWidth="1"/>
    <col min="8198" max="8198" width="20" style="93" customWidth="1"/>
    <col min="8199" max="8199" width="24.5703125" style="93" customWidth="1"/>
    <col min="8200" max="8229" width="4.42578125" style="93" customWidth="1"/>
    <col min="8230" max="8230" width="2.5703125" style="93" customWidth="1"/>
    <col min="8231" max="8231" width="6.140625" style="93" customWidth="1"/>
    <col min="8232" max="8232" width="19.42578125" style="93" customWidth="1"/>
    <col min="8233" max="8452" width="9" style="93"/>
    <col min="8453" max="8453" width="3.28515625" style="93" customWidth="1"/>
    <col min="8454" max="8454" width="20" style="93" customWidth="1"/>
    <col min="8455" max="8455" width="24.5703125" style="93" customWidth="1"/>
    <col min="8456" max="8485" width="4.42578125" style="93" customWidth="1"/>
    <col min="8486" max="8486" width="2.5703125" style="93" customWidth="1"/>
    <col min="8487" max="8487" width="6.140625" style="93" customWidth="1"/>
    <col min="8488" max="8488" width="19.42578125" style="93" customWidth="1"/>
    <col min="8489" max="8708" width="9" style="93"/>
    <col min="8709" max="8709" width="3.28515625" style="93" customWidth="1"/>
    <col min="8710" max="8710" width="20" style="93" customWidth="1"/>
    <col min="8711" max="8711" width="24.5703125" style="93" customWidth="1"/>
    <col min="8712" max="8741" width="4.42578125" style="93" customWidth="1"/>
    <col min="8742" max="8742" width="2.5703125" style="93" customWidth="1"/>
    <col min="8743" max="8743" width="6.140625" style="93" customWidth="1"/>
    <col min="8744" max="8744" width="19.42578125" style="93" customWidth="1"/>
    <col min="8745" max="8964" width="9" style="93"/>
    <col min="8965" max="8965" width="3.28515625" style="93" customWidth="1"/>
    <col min="8966" max="8966" width="20" style="93" customWidth="1"/>
    <col min="8967" max="8967" width="24.5703125" style="93" customWidth="1"/>
    <col min="8968" max="8997" width="4.42578125" style="93" customWidth="1"/>
    <col min="8998" max="8998" width="2.5703125" style="93" customWidth="1"/>
    <col min="8999" max="8999" width="6.140625" style="93" customWidth="1"/>
    <col min="9000" max="9000" width="19.42578125" style="93" customWidth="1"/>
    <col min="9001" max="9220" width="9" style="93"/>
    <col min="9221" max="9221" width="3.28515625" style="93" customWidth="1"/>
    <col min="9222" max="9222" width="20" style="93" customWidth="1"/>
    <col min="9223" max="9223" width="24.5703125" style="93" customWidth="1"/>
    <col min="9224" max="9253" width="4.42578125" style="93" customWidth="1"/>
    <col min="9254" max="9254" width="2.5703125" style="93" customWidth="1"/>
    <col min="9255" max="9255" width="6.140625" style="93" customWidth="1"/>
    <col min="9256" max="9256" width="19.42578125" style="93" customWidth="1"/>
    <col min="9257" max="9476" width="9" style="93"/>
    <col min="9477" max="9477" width="3.28515625" style="93" customWidth="1"/>
    <col min="9478" max="9478" width="20" style="93" customWidth="1"/>
    <col min="9479" max="9479" width="24.5703125" style="93" customWidth="1"/>
    <col min="9480" max="9509" width="4.42578125" style="93" customWidth="1"/>
    <col min="9510" max="9510" width="2.5703125" style="93" customWidth="1"/>
    <col min="9511" max="9511" width="6.140625" style="93" customWidth="1"/>
    <col min="9512" max="9512" width="19.42578125" style="93" customWidth="1"/>
    <col min="9513" max="9732" width="9" style="93"/>
    <col min="9733" max="9733" width="3.28515625" style="93" customWidth="1"/>
    <col min="9734" max="9734" width="20" style="93" customWidth="1"/>
    <col min="9735" max="9735" width="24.5703125" style="93" customWidth="1"/>
    <col min="9736" max="9765" width="4.42578125" style="93" customWidth="1"/>
    <col min="9766" max="9766" width="2.5703125" style="93" customWidth="1"/>
    <col min="9767" max="9767" width="6.140625" style="93" customWidth="1"/>
    <col min="9768" max="9768" width="19.42578125" style="93" customWidth="1"/>
    <col min="9769" max="9988" width="9" style="93"/>
    <col min="9989" max="9989" width="3.28515625" style="93" customWidth="1"/>
    <col min="9990" max="9990" width="20" style="93" customWidth="1"/>
    <col min="9991" max="9991" width="24.5703125" style="93" customWidth="1"/>
    <col min="9992" max="10021" width="4.42578125" style="93" customWidth="1"/>
    <col min="10022" max="10022" width="2.5703125" style="93" customWidth="1"/>
    <col min="10023" max="10023" width="6.140625" style="93" customWidth="1"/>
    <col min="10024" max="10024" width="19.42578125" style="93" customWidth="1"/>
    <col min="10025" max="10244" width="9" style="93"/>
    <col min="10245" max="10245" width="3.28515625" style="93" customWidth="1"/>
    <col min="10246" max="10246" width="20" style="93" customWidth="1"/>
    <col min="10247" max="10247" width="24.5703125" style="93" customWidth="1"/>
    <col min="10248" max="10277" width="4.42578125" style="93" customWidth="1"/>
    <col min="10278" max="10278" width="2.5703125" style="93" customWidth="1"/>
    <col min="10279" max="10279" width="6.140625" style="93" customWidth="1"/>
    <col min="10280" max="10280" width="19.42578125" style="93" customWidth="1"/>
    <col min="10281" max="10500" width="9" style="93"/>
    <col min="10501" max="10501" width="3.28515625" style="93" customWidth="1"/>
    <col min="10502" max="10502" width="20" style="93" customWidth="1"/>
    <col min="10503" max="10503" width="24.5703125" style="93" customWidth="1"/>
    <col min="10504" max="10533" width="4.42578125" style="93" customWidth="1"/>
    <col min="10534" max="10534" width="2.5703125" style="93" customWidth="1"/>
    <col min="10535" max="10535" width="6.140625" style="93" customWidth="1"/>
    <col min="10536" max="10536" width="19.42578125" style="93" customWidth="1"/>
    <col min="10537" max="10756" width="9" style="93"/>
    <col min="10757" max="10757" width="3.28515625" style="93" customWidth="1"/>
    <col min="10758" max="10758" width="20" style="93" customWidth="1"/>
    <col min="10759" max="10759" width="24.5703125" style="93" customWidth="1"/>
    <col min="10760" max="10789" width="4.42578125" style="93" customWidth="1"/>
    <col min="10790" max="10790" width="2.5703125" style="93" customWidth="1"/>
    <col min="10791" max="10791" width="6.140625" style="93" customWidth="1"/>
    <col min="10792" max="10792" width="19.42578125" style="93" customWidth="1"/>
    <col min="10793" max="11012" width="9" style="93"/>
    <col min="11013" max="11013" width="3.28515625" style="93" customWidth="1"/>
    <col min="11014" max="11014" width="20" style="93" customWidth="1"/>
    <col min="11015" max="11015" width="24.5703125" style="93" customWidth="1"/>
    <col min="11016" max="11045" width="4.42578125" style="93" customWidth="1"/>
    <col min="11046" max="11046" width="2.5703125" style="93" customWidth="1"/>
    <col min="11047" max="11047" width="6.140625" style="93" customWidth="1"/>
    <col min="11048" max="11048" width="19.42578125" style="93" customWidth="1"/>
    <col min="11049" max="11268" width="9" style="93"/>
    <col min="11269" max="11269" width="3.28515625" style="93" customWidth="1"/>
    <col min="11270" max="11270" width="20" style="93" customWidth="1"/>
    <col min="11271" max="11271" width="24.5703125" style="93" customWidth="1"/>
    <col min="11272" max="11301" width="4.42578125" style="93" customWidth="1"/>
    <col min="11302" max="11302" width="2.5703125" style="93" customWidth="1"/>
    <col min="11303" max="11303" width="6.140625" style="93" customWidth="1"/>
    <col min="11304" max="11304" width="19.42578125" style="93" customWidth="1"/>
    <col min="11305" max="11524" width="9" style="93"/>
    <col min="11525" max="11525" width="3.28515625" style="93" customWidth="1"/>
    <col min="11526" max="11526" width="20" style="93" customWidth="1"/>
    <col min="11527" max="11527" width="24.5703125" style="93" customWidth="1"/>
    <col min="11528" max="11557" width="4.42578125" style="93" customWidth="1"/>
    <col min="11558" max="11558" width="2.5703125" style="93" customWidth="1"/>
    <col min="11559" max="11559" width="6.140625" style="93" customWidth="1"/>
    <col min="11560" max="11560" width="19.42578125" style="93" customWidth="1"/>
    <col min="11561" max="11780" width="9" style="93"/>
    <col min="11781" max="11781" width="3.28515625" style="93" customWidth="1"/>
    <col min="11782" max="11782" width="20" style="93" customWidth="1"/>
    <col min="11783" max="11783" width="24.5703125" style="93" customWidth="1"/>
    <col min="11784" max="11813" width="4.42578125" style="93" customWidth="1"/>
    <col min="11814" max="11814" width="2.5703125" style="93" customWidth="1"/>
    <col min="11815" max="11815" width="6.140625" style="93" customWidth="1"/>
    <col min="11816" max="11816" width="19.42578125" style="93" customWidth="1"/>
    <col min="11817" max="12036" width="9" style="93"/>
    <col min="12037" max="12037" width="3.28515625" style="93" customWidth="1"/>
    <col min="12038" max="12038" width="20" style="93" customWidth="1"/>
    <col min="12039" max="12039" width="24.5703125" style="93" customWidth="1"/>
    <col min="12040" max="12069" width="4.42578125" style="93" customWidth="1"/>
    <col min="12070" max="12070" width="2.5703125" style="93" customWidth="1"/>
    <col min="12071" max="12071" width="6.140625" style="93" customWidth="1"/>
    <col min="12072" max="12072" width="19.42578125" style="93" customWidth="1"/>
    <col min="12073" max="12292" width="9" style="93"/>
    <col min="12293" max="12293" width="3.28515625" style="93" customWidth="1"/>
    <col min="12294" max="12294" width="20" style="93" customWidth="1"/>
    <col min="12295" max="12295" width="24.5703125" style="93" customWidth="1"/>
    <col min="12296" max="12325" width="4.42578125" style="93" customWidth="1"/>
    <col min="12326" max="12326" width="2.5703125" style="93" customWidth="1"/>
    <col min="12327" max="12327" width="6.140625" style="93" customWidth="1"/>
    <col min="12328" max="12328" width="19.42578125" style="93" customWidth="1"/>
    <col min="12329" max="12548" width="9" style="93"/>
    <col min="12549" max="12549" width="3.28515625" style="93" customWidth="1"/>
    <col min="12550" max="12550" width="20" style="93" customWidth="1"/>
    <col min="12551" max="12551" width="24.5703125" style="93" customWidth="1"/>
    <col min="12552" max="12581" width="4.42578125" style="93" customWidth="1"/>
    <col min="12582" max="12582" width="2.5703125" style="93" customWidth="1"/>
    <col min="12583" max="12583" width="6.140625" style="93" customWidth="1"/>
    <col min="12584" max="12584" width="19.42578125" style="93" customWidth="1"/>
    <col min="12585" max="12804" width="9" style="93"/>
    <col min="12805" max="12805" width="3.28515625" style="93" customWidth="1"/>
    <col min="12806" max="12806" width="20" style="93" customWidth="1"/>
    <col min="12807" max="12807" width="24.5703125" style="93" customWidth="1"/>
    <col min="12808" max="12837" width="4.42578125" style="93" customWidth="1"/>
    <col min="12838" max="12838" width="2.5703125" style="93" customWidth="1"/>
    <col min="12839" max="12839" width="6.140625" style="93" customWidth="1"/>
    <col min="12840" max="12840" width="19.42578125" style="93" customWidth="1"/>
    <col min="12841" max="13060" width="9" style="93"/>
    <col min="13061" max="13061" width="3.28515625" style="93" customWidth="1"/>
    <col min="13062" max="13062" width="20" style="93" customWidth="1"/>
    <col min="13063" max="13063" width="24.5703125" style="93" customWidth="1"/>
    <col min="13064" max="13093" width="4.42578125" style="93" customWidth="1"/>
    <col min="13094" max="13094" width="2.5703125" style="93" customWidth="1"/>
    <col min="13095" max="13095" width="6.140625" style="93" customWidth="1"/>
    <col min="13096" max="13096" width="19.42578125" style="93" customWidth="1"/>
    <col min="13097" max="13316" width="9" style="93"/>
    <col min="13317" max="13317" width="3.28515625" style="93" customWidth="1"/>
    <col min="13318" max="13318" width="20" style="93" customWidth="1"/>
    <col min="13319" max="13319" width="24.5703125" style="93" customWidth="1"/>
    <col min="13320" max="13349" width="4.42578125" style="93" customWidth="1"/>
    <col min="13350" max="13350" width="2.5703125" style="93" customWidth="1"/>
    <col min="13351" max="13351" width="6.140625" style="93" customWidth="1"/>
    <col min="13352" max="13352" width="19.42578125" style="93" customWidth="1"/>
    <col min="13353" max="13572" width="9" style="93"/>
    <col min="13573" max="13573" width="3.28515625" style="93" customWidth="1"/>
    <col min="13574" max="13574" width="20" style="93" customWidth="1"/>
    <col min="13575" max="13575" width="24.5703125" style="93" customWidth="1"/>
    <col min="13576" max="13605" width="4.42578125" style="93" customWidth="1"/>
    <col min="13606" max="13606" width="2.5703125" style="93" customWidth="1"/>
    <col min="13607" max="13607" width="6.140625" style="93" customWidth="1"/>
    <col min="13608" max="13608" width="19.42578125" style="93" customWidth="1"/>
    <col min="13609" max="13828" width="9" style="93"/>
    <col min="13829" max="13829" width="3.28515625" style="93" customWidth="1"/>
    <col min="13830" max="13830" width="20" style="93" customWidth="1"/>
    <col min="13831" max="13831" width="24.5703125" style="93" customWidth="1"/>
    <col min="13832" max="13861" width="4.42578125" style="93" customWidth="1"/>
    <col min="13862" max="13862" width="2.5703125" style="93" customWidth="1"/>
    <col min="13863" max="13863" width="6.140625" style="93" customWidth="1"/>
    <col min="13864" max="13864" width="19.42578125" style="93" customWidth="1"/>
    <col min="13865" max="14084" width="9" style="93"/>
    <col min="14085" max="14085" width="3.28515625" style="93" customWidth="1"/>
    <col min="14086" max="14086" width="20" style="93" customWidth="1"/>
    <col min="14087" max="14087" width="24.5703125" style="93" customWidth="1"/>
    <col min="14088" max="14117" width="4.42578125" style="93" customWidth="1"/>
    <col min="14118" max="14118" width="2.5703125" style="93" customWidth="1"/>
    <col min="14119" max="14119" width="6.140625" style="93" customWidth="1"/>
    <col min="14120" max="14120" width="19.42578125" style="93" customWidth="1"/>
    <col min="14121" max="14340" width="9" style="93"/>
    <col min="14341" max="14341" width="3.28515625" style="93" customWidth="1"/>
    <col min="14342" max="14342" width="20" style="93" customWidth="1"/>
    <col min="14343" max="14343" width="24.5703125" style="93" customWidth="1"/>
    <col min="14344" max="14373" width="4.42578125" style="93" customWidth="1"/>
    <col min="14374" max="14374" width="2.5703125" style="93" customWidth="1"/>
    <col min="14375" max="14375" width="6.140625" style="93" customWidth="1"/>
    <col min="14376" max="14376" width="19.42578125" style="93" customWidth="1"/>
    <col min="14377" max="14596" width="9" style="93"/>
    <col min="14597" max="14597" width="3.28515625" style="93" customWidth="1"/>
    <col min="14598" max="14598" width="20" style="93" customWidth="1"/>
    <col min="14599" max="14599" width="24.5703125" style="93" customWidth="1"/>
    <col min="14600" max="14629" width="4.42578125" style="93" customWidth="1"/>
    <col min="14630" max="14630" width="2.5703125" style="93" customWidth="1"/>
    <col min="14631" max="14631" width="6.140625" style="93" customWidth="1"/>
    <col min="14632" max="14632" width="19.42578125" style="93" customWidth="1"/>
    <col min="14633" max="14852" width="9" style="93"/>
    <col min="14853" max="14853" width="3.28515625" style="93" customWidth="1"/>
    <col min="14854" max="14854" width="20" style="93" customWidth="1"/>
    <col min="14855" max="14855" width="24.5703125" style="93" customWidth="1"/>
    <col min="14856" max="14885" width="4.42578125" style="93" customWidth="1"/>
    <col min="14886" max="14886" width="2.5703125" style="93" customWidth="1"/>
    <col min="14887" max="14887" width="6.140625" style="93" customWidth="1"/>
    <col min="14888" max="14888" width="19.42578125" style="93" customWidth="1"/>
    <col min="14889" max="15108" width="9" style="93"/>
    <col min="15109" max="15109" width="3.28515625" style="93" customWidth="1"/>
    <col min="15110" max="15110" width="20" style="93" customWidth="1"/>
    <col min="15111" max="15111" width="24.5703125" style="93" customWidth="1"/>
    <col min="15112" max="15141" width="4.42578125" style="93" customWidth="1"/>
    <col min="15142" max="15142" width="2.5703125" style="93" customWidth="1"/>
    <col min="15143" max="15143" width="6.140625" style="93" customWidth="1"/>
    <col min="15144" max="15144" width="19.42578125" style="93" customWidth="1"/>
    <col min="15145" max="15364" width="9" style="93"/>
    <col min="15365" max="15365" width="3.28515625" style="93" customWidth="1"/>
    <col min="15366" max="15366" width="20" style="93" customWidth="1"/>
    <col min="15367" max="15367" width="24.5703125" style="93" customWidth="1"/>
    <col min="15368" max="15397" width="4.42578125" style="93" customWidth="1"/>
    <col min="15398" max="15398" width="2.5703125" style="93" customWidth="1"/>
    <col min="15399" max="15399" width="6.140625" style="93" customWidth="1"/>
    <col min="15400" max="15400" width="19.42578125" style="93" customWidth="1"/>
    <col min="15401" max="15620" width="9" style="93"/>
    <col min="15621" max="15621" width="3.28515625" style="93" customWidth="1"/>
    <col min="15622" max="15622" width="20" style="93" customWidth="1"/>
    <col min="15623" max="15623" width="24.5703125" style="93" customWidth="1"/>
    <col min="15624" max="15653" width="4.42578125" style="93" customWidth="1"/>
    <col min="15654" max="15654" width="2.5703125" style="93" customWidth="1"/>
    <col min="15655" max="15655" width="6.140625" style="93" customWidth="1"/>
    <col min="15656" max="15656" width="19.42578125" style="93" customWidth="1"/>
    <col min="15657" max="15876" width="9" style="93"/>
    <col min="15877" max="15877" width="3.28515625" style="93" customWidth="1"/>
    <col min="15878" max="15878" width="20" style="93" customWidth="1"/>
    <col min="15879" max="15879" width="24.5703125" style="93" customWidth="1"/>
    <col min="15880" max="15909" width="4.42578125" style="93" customWidth="1"/>
    <col min="15910" max="15910" width="2.5703125" style="93" customWidth="1"/>
    <col min="15911" max="15911" width="6.140625" style="93" customWidth="1"/>
    <col min="15912" max="15912" width="19.42578125" style="93" customWidth="1"/>
    <col min="15913" max="16132" width="9" style="93"/>
    <col min="16133" max="16133" width="3.28515625" style="93" customWidth="1"/>
    <col min="16134" max="16134" width="20" style="93" customWidth="1"/>
    <col min="16135" max="16135" width="24.5703125" style="93" customWidth="1"/>
    <col min="16136" max="16165" width="4.42578125" style="93" customWidth="1"/>
    <col min="16166" max="16166" width="2.5703125" style="93" customWidth="1"/>
    <col min="16167" max="16167" width="6.140625" style="93" customWidth="1"/>
    <col min="16168" max="16168" width="19.42578125" style="93" customWidth="1"/>
    <col min="16169" max="16384" width="9" style="93"/>
  </cols>
  <sheetData>
    <row r="1" spans="1:40" ht="16.5" x14ac:dyDescent="0.25">
      <c r="A1" s="91" t="s">
        <v>0</v>
      </c>
      <c r="B1" s="91"/>
      <c r="C1" s="92"/>
      <c r="D1" s="92"/>
      <c r="E1" s="92"/>
      <c r="Z1" s="650" t="s">
        <v>20</v>
      </c>
      <c r="AA1" s="651"/>
      <c r="AB1" s="651"/>
      <c r="AC1" s="651"/>
      <c r="AD1" s="651"/>
      <c r="AE1" s="651"/>
      <c r="AF1" s="651"/>
      <c r="AG1" s="652"/>
    </row>
    <row r="2" spans="1:40" x14ac:dyDescent="0.25">
      <c r="A2" s="95" t="s">
        <v>394</v>
      </c>
      <c r="B2" s="95"/>
      <c r="C2" s="96"/>
      <c r="D2" s="96"/>
      <c r="E2" s="96"/>
      <c r="Z2" s="633" t="s">
        <v>85</v>
      </c>
      <c r="AA2" s="634"/>
      <c r="AB2" s="634"/>
      <c r="AC2" s="634"/>
      <c r="AD2" s="634"/>
      <c r="AE2" s="635"/>
      <c r="AF2" s="636" t="s">
        <v>86</v>
      </c>
      <c r="AG2" s="637"/>
    </row>
    <row r="3" spans="1:40" x14ac:dyDescent="0.25">
      <c r="A3" s="95" t="s">
        <v>87</v>
      </c>
      <c r="B3" s="68"/>
      <c r="C3" s="68"/>
      <c r="D3" s="68"/>
      <c r="E3" s="68"/>
      <c r="Z3" s="633" t="s">
        <v>88</v>
      </c>
      <c r="AA3" s="634"/>
      <c r="AB3" s="634"/>
      <c r="AC3" s="634"/>
      <c r="AD3" s="634"/>
      <c r="AE3" s="635"/>
      <c r="AF3" s="636" t="s">
        <v>89</v>
      </c>
      <c r="AG3" s="637"/>
    </row>
    <row r="4" spans="1:40" x14ac:dyDescent="0.25">
      <c r="A4" s="95" t="s">
        <v>90</v>
      </c>
      <c r="B4" s="68"/>
      <c r="C4" s="68"/>
      <c r="D4" s="68"/>
      <c r="E4" s="68"/>
      <c r="T4" s="93" t="s">
        <v>49</v>
      </c>
      <c r="Z4" s="633" t="s">
        <v>91</v>
      </c>
      <c r="AA4" s="634"/>
      <c r="AB4" s="634"/>
      <c r="AC4" s="634"/>
      <c r="AD4" s="634"/>
      <c r="AE4" s="635"/>
      <c r="AF4" s="636" t="s">
        <v>92</v>
      </c>
      <c r="AG4" s="637"/>
    </row>
    <row r="5" spans="1:40" x14ac:dyDescent="0.25">
      <c r="A5" s="95" t="s">
        <v>93</v>
      </c>
      <c r="B5" s="68"/>
      <c r="C5" s="68"/>
      <c r="D5" s="68"/>
      <c r="E5" s="68"/>
      <c r="Z5" s="633" t="s">
        <v>94</v>
      </c>
      <c r="AA5" s="634"/>
      <c r="AB5" s="634"/>
      <c r="AC5" s="634"/>
      <c r="AD5" s="634"/>
      <c r="AE5" s="635"/>
      <c r="AF5" s="636" t="s">
        <v>95</v>
      </c>
      <c r="AG5" s="637"/>
    </row>
    <row r="6" spans="1:40" x14ac:dyDescent="0.25">
      <c r="A6" s="97"/>
      <c r="B6" s="97"/>
      <c r="C6" s="98"/>
      <c r="D6" s="98"/>
      <c r="E6" s="97"/>
    </row>
    <row r="7" spans="1:40" s="100" customFormat="1" ht="18.75" x14ac:dyDescent="0.25">
      <c r="A7" s="638" t="s">
        <v>285</v>
      </c>
      <c r="B7" s="638"/>
      <c r="C7" s="638"/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8"/>
      <c r="U7" s="638"/>
      <c r="V7" s="638"/>
      <c r="W7" s="638"/>
      <c r="X7" s="638"/>
      <c r="Y7" s="638"/>
      <c r="Z7" s="638"/>
      <c r="AA7" s="638"/>
      <c r="AB7" s="638"/>
      <c r="AC7" s="638"/>
      <c r="AD7" s="638"/>
      <c r="AE7" s="638"/>
      <c r="AF7" s="638"/>
      <c r="AG7" s="638"/>
      <c r="AH7" s="638"/>
      <c r="AI7" s="638"/>
      <c r="AJ7" s="638"/>
      <c r="AK7" s="638"/>
      <c r="AL7" s="638"/>
      <c r="AM7" s="638"/>
      <c r="AN7" s="99"/>
    </row>
    <row r="9" spans="1:40" s="105" customFormat="1" x14ac:dyDescent="0.25">
      <c r="A9" s="639" t="s">
        <v>96</v>
      </c>
      <c r="B9" s="639" t="s">
        <v>97</v>
      </c>
      <c r="C9" s="639" t="s">
        <v>98</v>
      </c>
      <c r="D9" s="642" t="s">
        <v>99</v>
      </c>
      <c r="E9" s="643"/>
      <c r="F9" s="643"/>
      <c r="G9" s="643"/>
      <c r="H9" s="643"/>
      <c r="I9" s="643"/>
      <c r="J9" s="643"/>
      <c r="K9" s="643"/>
      <c r="L9" s="643"/>
      <c r="M9" s="643"/>
      <c r="N9" s="643"/>
      <c r="O9" s="643"/>
      <c r="P9" s="643"/>
      <c r="Q9" s="643"/>
      <c r="R9" s="643"/>
      <c r="S9" s="643"/>
      <c r="T9" s="643"/>
      <c r="U9" s="643"/>
      <c r="V9" s="643"/>
      <c r="W9" s="643"/>
      <c r="X9" s="643"/>
      <c r="Y9" s="643"/>
      <c r="Z9" s="643"/>
      <c r="AA9" s="643"/>
      <c r="AB9" s="643"/>
      <c r="AC9" s="643"/>
      <c r="AD9" s="643"/>
      <c r="AE9" s="643"/>
      <c r="AF9" s="643"/>
      <c r="AG9" s="643"/>
      <c r="AH9" s="644"/>
      <c r="AI9" s="645" t="s">
        <v>100</v>
      </c>
      <c r="AJ9" s="101"/>
      <c r="AK9" s="102"/>
      <c r="AL9" s="102"/>
      <c r="AM9" s="103"/>
      <c r="AN9" s="104"/>
    </row>
    <row r="10" spans="1:40" s="105" customFormat="1" x14ac:dyDescent="0.25">
      <c r="A10" s="640"/>
      <c r="B10" s="640"/>
      <c r="C10" s="640"/>
      <c r="D10" s="106">
        <v>1</v>
      </c>
      <c r="E10" s="106">
        <v>2</v>
      </c>
      <c r="F10" s="106">
        <v>3</v>
      </c>
      <c r="G10" s="106">
        <v>4</v>
      </c>
      <c r="H10" s="106">
        <v>5</v>
      </c>
      <c r="I10" s="106">
        <v>6</v>
      </c>
      <c r="J10" s="106">
        <v>7</v>
      </c>
      <c r="K10" s="106">
        <v>8</v>
      </c>
      <c r="L10" s="106">
        <v>9</v>
      </c>
      <c r="M10" s="106">
        <v>10</v>
      </c>
      <c r="N10" s="106">
        <v>11</v>
      </c>
      <c r="O10" s="106">
        <v>12</v>
      </c>
      <c r="P10" s="106">
        <v>13</v>
      </c>
      <c r="Q10" s="106">
        <v>14</v>
      </c>
      <c r="R10" s="106">
        <v>15</v>
      </c>
      <c r="S10" s="106">
        <v>16</v>
      </c>
      <c r="T10" s="106">
        <v>17</v>
      </c>
      <c r="U10" s="106">
        <v>18</v>
      </c>
      <c r="V10" s="106">
        <v>19</v>
      </c>
      <c r="W10" s="106">
        <v>20</v>
      </c>
      <c r="X10" s="106">
        <v>21</v>
      </c>
      <c r="Y10" s="106">
        <v>22</v>
      </c>
      <c r="Z10" s="106">
        <v>23</v>
      </c>
      <c r="AA10" s="106">
        <v>24</v>
      </c>
      <c r="AB10" s="106">
        <v>25</v>
      </c>
      <c r="AC10" s="106">
        <v>26</v>
      </c>
      <c r="AD10" s="106">
        <v>27</v>
      </c>
      <c r="AE10" s="106">
        <v>28</v>
      </c>
      <c r="AF10" s="106">
        <v>29</v>
      </c>
      <c r="AG10" s="106">
        <v>30</v>
      </c>
      <c r="AH10" s="106">
        <v>31</v>
      </c>
      <c r="AI10" s="645"/>
      <c r="AJ10" s="107"/>
      <c r="AK10" s="103"/>
      <c r="AL10" s="103"/>
      <c r="AM10" s="103"/>
      <c r="AN10" s="104"/>
    </row>
    <row r="11" spans="1:40" s="112" customFormat="1" x14ac:dyDescent="0.25">
      <c r="A11" s="641"/>
      <c r="B11" s="641"/>
      <c r="C11" s="641"/>
      <c r="D11" s="106" t="s">
        <v>101</v>
      </c>
      <c r="E11" s="108" t="s">
        <v>102</v>
      </c>
      <c r="F11" s="109" t="s">
        <v>103</v>
      </c>
      <c r="G11" s="110" t="s">
        <v>104</v>
      </c>
      <c r="H11" s="106" t="s">
        <v>105</v>
      </c>
      <c r="I11" s="106" t="s">
        <v>106</v>
      </c>
      <c r="J11" s="108" t="s">
        <v>107</v>
      </c>
      <c r="K11" s="106" t="s">
        <v>101</v>
      </c>
      <c r="L11" s="108" t="s">
        <v>102</v>
      </c>
      <c r="M11" s="109" t="s">
        <v>103</v>
      </c>
      <c r="N11" s="110" t="s">
        <v>104</v>
      </c>
      <c r="O11" s="106" t="s">
        <v>105</v>
      </c>
      <c r="P11" s="106" t="s">
        <v>106</v>
      </c>
      <c r="Q11" s="108" t="s">
        <v>107</v>
      </c>
      <c r="R11" s="106" t="s">
        <v>101</v>
      </c>
      <c r="S11" s="108" t="s">
        <v>102</v>
      </c>
      <c r="T11" s="109" t="s">
        <v>103</v>
      </c>
      <c r="U11" s="110" t="s">
        <v>104</v>
      </c>
      <c r="V11" s="106" t="s">
        <v>105</v>
      </c>
      <c r="W11" s="108" t="s">
        <v>106</v>
      </c>
      <c r="X11" s="108" t="s">
        <v>107</v>
      </c>
      <c r="Y11" s="108" t="s">
        <v>101</v>
      </c>
      <c r="Z11" s="108" t="s">
        <v>102</v>
      </c>
      <c r="AA11" s="109" t="s">
        <v>103</v>
      </c>
      <c r="AB11" s="110" t="s">
        <v>104</v>
      </c>
      <c r="AC11" s="106" t="s">
        <v>105</v>
      </c>
      <c r="AD11" s="110" t="s">
        <v>106</v>
      </c>
      <c r="AE11" s="106" t="s">
        <v>107</v>
      </c>
      <c r="AF11" s="108" t="s">
        <v>101</v>
      </c>
      <c r="AG11" s="108" t="s">
        <v>102</v>
      </c>
      <c r="AH11" s="147" t="s">
        <v>103</v>
      </c>
      <c r="AI11" s="645"/>
      <c r="AJ11" s="111"/>
      <c r="AN11" s="113"/>
    </row>
    <row r="12" spans="1:40" s="112" customFormat="1" x14ac:dyDescent="0.25">
      <c r="A12" s="125">
        <v>1</v>
      </c>
      <c r="B12" s="125" t="s">
        <v>38</v>
      </c>
      <c r="C12" s="125" t="s">
        <v>14</v>
      </c>
      <c r="D12" s="108" t="s">
        <v>86</v>
      </c>
      <c r="E12" s="108" t="s">
        <v>86</v>
      </c>
      <c r="F12" s="147"/>
      <c r="G12" s="108" t="s">
        <v>86</v>
      </c>
      <c r="H12" s="108" t="s">
        <v>86</v>
      </c>
      <c r="I12" s="110" t="s">
        <v>86</v>
      </c>
      <c r="J12" s="108" t="s">
        <v>86</v>
      </c>
      <c r="K12" s="110" t="s">
        <v>86</v>
      </c>
      <c r="L12" s="110" t="s">
        <v>86</v>
      </c>
      <c r="M12" s="147"/>
      <c r="N12" s="110" t="s">
        <v>86</v>
      </c>
      <c r="O12" s="108" t="s">
        <v>86</v>
      </c>
      <c r="P12" s="110" t="s">
        <v>86</v>
      </c>
      <c r="Q12" s="108" t="s">
        <v>86</v>
      </c>
      <c r="R12" s="110" t="s">
        <v>86</v>
      </c>
      <c r="S12" s="110" t="s">
        <v>86</v>
      </c>
      <c r="T12" s="147"/>
      <c r="U12" s="110" t="s">
        <v>86</v>
      </c>
      <c r="V12" s="108" t="s">
        <v>86</v>
      </c>
      <c r="W12" s="110" t="s">
        <v>86</v>
      </c>
      <c r="X12" s="108" t="s">
        <v>86</v>
      </c>
      <c r="Y12" s="110" t="s">
        <v>86</v>
      </c>
      <c r="Z12" s="110" t="s">
        <v>86</v>
      </c>
      <c r="AA12" s="147"/>
      <c r="AB12" s="110" t="s">
        <v>86</v>
      </c>
      <c r="AC12" s="108" t="s">
        <v>86</v>
      </c>
      <c r="AD12" s="148" t="s">
        <v>86</v>
      </c>
      <c r="AE12" s="211" t="s">
        <v>86</v>
      </c>
      <c r="AF12" s="108" t="s">
        <v>86</v>
      </c>
      <c r="AG12" s="108" t="s">
        <v>86</v>
      </c>
      <c r="AH12" s="147"/>
      <c r="AI12" s="114">
        <f>COUNTIF(D12:AH12,"x")+ COUNTIF(D12:AH12,"x/2")/2+COUNTIF(D12:AH12,"CT")+COUNTIF(D12:AH12,"TT")</f>
        <v>26</v>
      </c>
      <c r="AJ12" s="111"/>
      <c r="AN12" s="113"/>
    </row>
    <row r="13" spans="1:40" s="112" customFormat="1" x14ac:dyDescent="0.25">
      <c r="A13" s="125">
        <v>2</v>
      </c>
      <c r="B13" s="128" t="s">
        <v>74</v>
      </c>
      <c r="C13" s="127" t="s">
        <v>130</v>
      </c>
      <c r="D13" s="108" t="s">
        <v>86</v>
      </c>
      <c r="E13" s="108" t="s">
        <v>86</v>
      </c>
      <c r="F13" s="147"/>
      <c r="G13" s="108" t="s">
        <v>86</v>
      </c>
      <c r="H13" s="108" t="s">
        <v>86</v>
      </c>
      <c r="I13" s="110" t="s">
        <v>86</v>
      </c>
      <c r="J13" s="108" t="s">
        <v>86</v>
      </c>
      <c r="K13" s="110" t="s">
        <v>86</v>
      </c>
      <c r="L13" s="110" t="s">
        <v>86</v>
      </c>
      <c r="M13" s="147"/>
      <c r="N13" s="110" t="s">
        <v>86</v>
      </c>
      <c r="O13" s="108" t="s">
        <v>86</v>
      </c>
      <c r="P13" s="110" t="s">
        <v>86</v>
      </c>
      <c r="Q13" s="108" t="s">
        <v>86</v>
      </c>
      <c r="R13" s="110" t="s">
        <v>86</v>
      </c>
      <c r="S13" s="110" t="s">
        <v>86</v>
      </c>
      <c r="T13" s="147"/>
      <c r="U13" s="110" t="s">
        <v>86</v>
      </c>
      <c r="V13" s="108" t="s">
        <v>86</v>
      </c>
      <c r="W13" s="110" t="s">
        <v>86</v>
      </c>
      <c r="X13" s="108" t="s">
        <v>86</v>
      </c>
      <c r="Y13" s="110" t="s">
        <v>86</v>
      </c>
      <c r="Z13" s="110" t="s">
        <v>86</v>
      </c>
      <c r="AA13" s="147"/>
      <c r="AB13" s="110" t="s">
        <v>86</v>
      </c>
      <c r="AC13" s="108" t="s">
        <v>86</v>
      </c>
      <c r="AD13" s="148" t="s">
        <v>86</v>
      </c>
      <c r="AE13" s="211" t="s">
        <v>86</v>
      </c>
      <c r="AF13" s="108"/>
      <c r="AG13" s="108"/>
      <c r="AH13" s="147"/>
      <c r="AI13" s="114">
        <f t="shared" ref="AI13:AI15" si="0">COUNTIF(D13:AH13,"x")+ COUNTIF(D13:AH13,"x/2")/2+COUNTIF(D13:AH13,"CT")+COUNTIF(D13:AH13,"TT")</f>
        <v>24</v>
      </c>
      <c r="AJ13" s="111"/>
      <c r="AN13" s="113"/>
    </row>
    <row r="14" spans="1:40" s="112" customFormat="1" x14ac:dyDescent="0.25">
      <c r="A14" s="125">
        <v>4</v>
      </c>
      <c r="B14" s="126" t="s">
        <v>37</v>
      </c>
      <c r="C14" s="127" t="s">
        <v>108</v>
      </c>
      <c r="D14" s="108" t="s">
        <v>86</v>
      </c>
      <c r="E14" s="108" t="s">
        <v>86</v>
      </c>
      <c r="F14" s="147"/>
      <c r="G14" s="108" t="s">
        <v>86</v>
      </c>
      <c r="H14" s="108" t="s">
        <v>86</v>
      </c>
      <c r="I14" s="110" t="s">
        <v>86</v>
      </c>
      <c r="J14" s="108" t="s">
        <v>86</v>
      </c>
      <c r="K14" s="110" t="s">
        <v>86</v>
      </c>
      <c r="L14" s="110" t="s">
        <v>86</v>
      </c>
      <c r="M14" s="147"/>
      <c r="N14" s="110" t="s">
        <v>86</v>
      </c>
      <c r="O14" s="108" t="s">
        <v>86</v>
      </c>
      <c r="P14" s="110" t="s">
        <v>86</v>
      </c>
      <c r="Q14" s="108" t="s">
        <v>86</v>
      </c>
      <c r="R14" s="110" t="s">
        <v>86</v>
      </c>
      <c r="S14" s="110" t="s">
        <v>86</v>
      </c>
      <c r="T14" s="147"/>
      <c r="U14" s="110" t="s">
        <v>86</v>
      </c>
      <c r="V14" s="108" t="s">
        <v>86</v>
      </c>
      <c r="W14" s="110" t="s">
        <v>86</v>
      </c>
      <c r="X14" s="108" t="s">
        <v>86</v>
      </c>
      <c r="Y14" s="110" t="s">
        <v>86</v>
      </c>
      <c r="Z14" s="110" t="s">
        <v>86</v>
      </c>
      <c r="AA14" s="147"/>
      <c r="AB14" s="110" t="s">
        <v>86</v>
      </c>
      <c r="AC14" s="108" t="s">
        <v>86</v>
      </c>
      <c r="AD14" s="148" t="s">
        <v>86</v>
      </c>
      <c r="AE14" s="211" t="s">
        <v>86</v>
      </c>
      <c r="AF14" s="108" t="s">
        <v>86</v>
      </c>
      <c r="AG14" s="108" t="s">
        <v>86</v>
      </c>
      <c r="AH14" s="147"/>
      <c r="AI14" s="114">
        <f t="shared" si="0"/>
        <v>26</v>
      </c>
      <c r="AJ14" s="111"/>
      <c r="AN14" s="113"/>
    </row>
    <row r="15" spans="1:40" s="112" customFormat="1" x14ac:dyDescent="0.25">
      <c r="A15" s="125">
        <v>5</v>
      </c>
      <c r="B15" s="125" t="s">
        <v>72</v>
      </c>
      <c r="C15" s="127" t="s">
        <v>108</v>
      </c>
      <c r="D15" s="108" t="s">
        <v>86</v>
      </c>
      <c r="E15" s="108" t="s">
        <v>86</v>
      </c>
      <c r="F15" s="147"/>
      <c r="G15" s="108" t="s">
        <v>86</v>
      </c>
      <c r="H15" s="108" t="s">
        <v>86</v>
      </c>
      <c r="I15" s="110" t="s">
        <v>86</v>
      </c>
      <c r="J15" s="108" t="s">
        <v>86</v>
      </c>
      <c r="K15" s="110" t="s">
        <v>86</v>
      </c>
      <c r="L15" s="110" t="s">
        <v>86</v>
      </c>
      <c r="M15" s="147"/>
      <c r="N15" s="110" t="s">
        <v>86</v>
      </c>
      <c r="O15" s="108" t="s">
        <v>86</v>
      </c>
      <c r="P15" s="110" t="s">
        <v>86</v>
      </c>
      <c r="Q15" s="108" t="s">
        <v>86</v>
      </c>
      <c r="R15" s="110" t="s">
        <v>86</v>
      </c>
      <c r="S15" s="110" t="s">
        <v>86</v>
      </c>
      <c r="T15" s="147"/>
      <c r="U15" s="110" t="s">
        <v>86</v>
      </c>
      <c r="V15" s="108" t="s">
        <v>86</v>
      </c>
      <c r="W15" s="110" t="s">
        <v>86</v>
      </c>
      <c r="X15" s="108" t="s">
        <v>86</v>
      </c>
      <c r="Y15" s="110" t="s">
        <v>86</v>
      </c>
      <c r="Z15" s="110" t="s">
        <v>86</v>
      </c>
      <c r="AA15" s="147"/>
      <c r="AB15" s="110" t="s">
        <v>86</v>
      </c>
      <c r="AC15" s="108" t="s">
        <v>86</v>
      </c>
      <c r="AD15" s="148" t="s">
        <v>86</v>
      </c>
      <c r="AE15" s="211" t="s">
        <v>86</v>
      </c>
      <c r="AF15" s="108" t="s">
        <v>86</v>
      </c>
      <c r="AG15" s="108" t="s">
        <v>86</v>
      </c>
      <c r="AH15" s="147"/>
      <c r="AI15" s="114">
        <f t="shared" si="0"/>
        <v>26</v>
      </c>
      <c r="AJ15" s="111"/>
      <c r="AN15" s="113"/>
    </row>
    <row r="16" spans="1:40" s="112" customFormat="1" x14ac:dyDescent="0.25">
      <c r="A16" s="646" t="s">
        <v>109</v>
      </c>
      <c r="B16" s="647"/>
      <c r="C16" s="115"/>
      <c r="D16" s="11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7">
        <f>SUM(AI12:AI15)</f>
        <v>102</v>
      </c>
      <c r="AJ16" s="118"/>
      <c r="AK16" s="119"/>
      <c r="AL16" s="119"/>
      <c r="AN16" s="113"/>
    </row>
    <row r="18" spans="1:40" s="389" customFormat="1" ht="14.25" x14ac:dyDescent="0.25">
      <c r="B18" s="199" t="s">
        <v>391</v>
      </c>
      <c r="C18" s="199"/>
      <c r="D18" s="199"/>
      <c r="G18" s="199"/>
      <c r="N18" s="199" t="s">
        <v>108</v>
      </c>
      <c r="AB18" s="648" t="s">
        <v>392</v>
      </c>
      <c r="AC18" s="648"/>
      <c r="AD18" s="648"/>
      <c r="AE18" s="648"/>
    </row>
    <row r="19" spans="1:40" s="390" customFormat="1" ht="12" x14ac:dyDescent="0.25">
      <c r="B19" s="391" t="s">
        <v>393</v>
      </c>
      <c r="C19" s="391"/>
      <c r="D19" s="391"/>
      <c r="G19" s="391"/>
      <c r="N19" s="391" t="s">
        <v>393</v>
      </c>
      <c r="AB19" s="649" t="s">
        <v>393</v>
      </c>
      <c r="AC19" s="649"/>
      <c r="AD19" s="649"/>
      <c r="AE19" s="649"/>
    </row>
    <row r="25" spans="1:40" x14ac:dyDescent="0.25">
      <c r="A25" s="120"/>
      <c r="B25" s="121"/>
      <c r="C25" s="120"/>
      <c r="D25" s="120"/>
    </row>
    <row r="26" spans="1:40" x14ac:dyDescent="0.25">
      <c r="A26" s="120"/>
      <c r="B26" s="121"/>
      <c r="C26" s="120"/>
      <c r="D26" s="120"/>
    </row>
    <row r="27" spans="1:40" x14ac:dyDescent="0.25">
      <c r="A27" s="97"/>
      <c r="B27" s="98"/>
      <c r="C27" s="97"/>
      <c r="D27" s="97"/>
    </row>
    <row r="28" spans="1:40" x14ac:dyDescent="0.25">
      <c r="A28" s="97"/>
      <c r="B28" s="98"/>
      <c r="C28" s="97"/>
      <c r="D28" s="97"/>
    </row>
    <row r="32" spans="1:40" s="122" customFormat="1" x14ac:dyDescent="0.25">
      <c r="AN32" s="123"/>
    </row>
    <row r="33" spans="3:40" s="122" customFormat="1" x14ac:dyDescent="0.25">
      <c r="AN33" s="123"/>
    </row>
    <row r="34" spans="3:40" s="122" customFormat="1" x14ac:dyDescent="0.25"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AN34" s="123"/>
    </row>
    <row r="35" spans="3:40" s="122" customFormat="1" x14ac:dyDescent="0.25">
      <c r="G35" s="632"/>
      <c r="H35" s="632"/>
      <c r="I35" s="632"/>
      <c r="J35" s="632"/>
      <c r="K35" s="632"/>
      <c r="L35" s="632"/>
      <c r="M35" s="632"/>
      <c r="N35" s="632"/>
      <c r="O35" s="632"/>
      <c r="P35" s="632"/>
      <c r="Q35" s="632"/>
      <c r="R35" s="632"/>
      <c r="S35" s="632"/>
      <c r="T35" s="632"/>
      <c r="U35" s="632"/>
      <c r="V35" s="632"/>
      <c r="W35" s="632"/>
      <c r="X35" s="632"/>
      <c r="AN35" s="123"/>
    </row>
    <row r="36" spans="3:40" s="122" customFormat="1" x14ac:dyDescent="0.25">
      <c r="G36" s="632"/>
      <c r="H36" s="632"/>
      <c r="I36" s="632"/>
      <c r="J36" s="632"/>
      <c r="K36" s="632"/>
      <c r="L36" s="632"/>
      <c r="M36" s="632"/>
      <c r="N36" s="632"/>
      <c r="O36" s="632"/>
      <c r="P36" s="632"/>
      <c r="Q36" s="632"/>
      <c r="R36" s="632"/>
      <c r="S36" s="632"/>
      <c r="T36" s="632"/>
      <c r="U36" s="632"/>
      <c r="V36" s="632"/>
      <c r="W36" s="632"/>
      <c r="X36" s="632"/>
      <c r="AN36" s="123"/>
    </row>
    <row r="37" spans="3:40" s="122" customFormat="1" x14ac:dyDescent="0.25">
      <c r="G37" s="632"/>
      <c r="H37" s="632"/>
      <c r="I37" s="632"/>
      <c r="J37" s="632"/>
      <c r="K37" s="632"/>
      <c r="L37" s="632"/>
      <c r="M37" s="632"/>
      <c r="N37" s="632"/>
      <c r="O37" s="632"/>
      <c r="P37" s="632"/>
      <c r="Q37" s="632"/>
      <c r="R37" s="632"/>
      <c r="S37" s="632"/>
      <c r="T37" s="632"/>
      <c r="U37" s="632"/>
      <c r="V37" s="632"/>
      <c r="W37" s="632"/>
      <c r="X37" s="632"/>
      <c r="AN37" s="123"/>
    </row>
    <row r="38" spans="3:40" s="122" customFormat="1" x14ac:dyDescent="0.25">
      <c r="G38" s="632"/>
      <c r="H38" s="632"/>
      <c r="I38" s="632"/>
      <c r="J38" s="632"/>
      <c r="K38" s="632"/>
      <c r="L38" s="632"/>
      <c r="M38" s="632"/>
      <c r="N38" s="632"/>
      <c r="O38" s="632"/>
      <c r="P38" s="632"/>
      <c r="Q38" s="632"/>
      <c r="R38" s="632"/>
      <c r="S38" s="632"/>
      <c r="T38" s="632"/>
      <c r="U38" s="632"/>
      <c r="V38" s="632"/>
      <c r="W38" s="632"/>
      <c r="X38" s="632"/>
      <c r="AN38" s="123"/>
    </row>
    <row r="39" spans="3:40" x14ac:dyDescent="0.25">
      <c r="C39" s="93"/>
      <c r="D39" s="93"/>
      <c r="G39" s="632"/>
      <c r="H39" s="632"/>
      <c r="I39" s="632"/>
      <c r="J39" s="632"/>
      <c r="K39" s="632"/>
      <c r="L39" s="632"/>
      <c r="M39" s="632"/>
      <c r="N39" s="632"/>
      <c r="O39" s="632"/>
      <c r="P39" s="632"/>
      <c r="Q39" s="632"/>
      <c r="R39" s="632"/>
      <c r="S39" s="632"/>
      <c r="T39" s="632"/>
      <c r="U39" s="632"/>
      <c r="V39" s="632"/>
      <c r="W39" s="632"/>
      <c r="X39" s="632"/>
      <c r="AN39" s="93"/>
    </row>
    <row r="40" spans="3:40" x14ac:dyDescent="0.25">
      <c r="C40" s="93"/>
      <c r="D40" s="93"/>
      <c r="AN40" s="93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37" customWidth="1"/>
    <col min="2" max="2" width="17.28515625" style="37" bestFit="1" customWidth="1"/>
    <col min="3" max="3" width="7.85546875" style="37" customWidth="1"/>
    <col min="4" max="4" width="12.42578125" style="37" bestFit="1" customWidth="1"/>
    <col min="5" max="5" width="6.85546875" style="36" customWidth="1"/>
    <col min="6" max="6" width="12.7109375" style="37" bestFit="1" customWidth="1"/>
    <col min="7" max="7" width="10" style="37" customWidth="1"/>
    <col min="8" max="8" width="10.85546875" style="37" customWidth="1"/>
    <col min="9" max="9" width="11" style="37" customWidth="1"/>
    <col min="10" max="10" width="14.5703125" style="37" bestFit="1" customWidth="1"/>
    <col min="11" max="11" width="13.7109375" style="37" bestFit="1" customWidth="1"/>
    <col min="12" max="12" width="7.5703125" style="37" bestFit="1" customWidth="1"/>
    <col min="13" max="13" width="5.85546875" style="37" bestFit="1" customWidth="1"/>
    <col min="14" max="15" width="9" style="37"/>
    <col min="16" max="16" width="11.7109375" style="37" bestFit="1" customWidth="1"/>
    <col min="17" max="257" width="9" style="37"/>
    <col min="258" max="258" width="5.28515625" style="37" customWidth="1"/>
    <col min="259" max="259" width="14.28515625" style="37" customWidth="1"/>
    <col min="260" max="260" width="9.7109375" style="37" customWidth="1"/>
    <col min="261" max="261" width="12.7109375" style="37" bestFit="1" customWidth="1"/>
    <col min="262" max="262" width="6" style="37" customWidth="1"/>
    <col min="263" max="263" width="12.85546875" style="37" customWidth="1"/>
    <col min="264" max="264" width="11.7109375" style="37" bestFit="1" customWidth="1"/>
    <col min="265" max="265" width="12.7109375" style="37" bestFit="1" customWidth="1"/>
    <col min="266" max="266" width="12.140625" style="37" customWidth="1"/>
    <col min="267" max="267" width="12.7109375" style="37" bestFit="1" customWidth="1"/>
    <col min="268" max="268" width="10.42578125" style="37" customWidth="1"/>
    <col min="269" max="269" width="5.140625" style="37" customWidth="1"/>
    <col min="270" max="513" width="9" style="37"/>
    <col min="514" max="514" width="5.28515625" style="37" customWidth="1"/>
    <col min="515" max="515" width="14.28515625" style="37" customWidth="1"/>
    <col min="516" max="516" width="9.7109375" style="37" customWidth="1"/>
    <col min="517" max="517" width="12.7109375" style="37" bestFit="1" customWidth="1"/>
    <col min="518" max="518" width="6" style="37" customWidth="1"/>
    <col min="519" max="519" width="12.85546875" style="37" customWidth="1"/>
    <col min="520" max="520" width="11.7109375" style="37" bestFit="1" customWidth="1"/>
    <col min="521" max="521" width="12.7109375" style="37" bestFit="1" customWidth="1"/>
    <col min="522" max="522" width="12.140625" style="37" customWidth="1"/>
    <col min="523" max="523" width="12.7109375" style="37" bestFit="1" customWidth="1"/>
    <col min="524" max="524" width="10.42578125" style="37" customWidth="1"/>
    <col min="525" max="525" width="5.140625" style="37" customWidth="1"/>
    <col min="526" max="769" width="9" style="37"/>
    <col min="770" max="770" width="5.28515625" style="37" customWidth="1"/>
    <col min="771" max="771" width="14.28515625" style="37" customWidth="1"/>
    <col min="772" max="772" width="9.7109375" style="37" customWidth="1"/>
    <col min="773" max="773" width="12.7109375" style="37" bestFit="1" customWidth="1"/>
    <col min="774" max="774" width="6" style="37" customWidth="1"/>
    <col min="775" max="775" width="12.85546875" style="37" customWidth="1"/>
    <col min="776" max="776" width="11.7109375" style="37" bestFit="1" customWidth="1"/>
    <col min="777" max="777" width="12.7109375" style="37" bestFit="1" customWidth="1"/>
    <col min="778" max="778" width="12.140625" style="37" customWidth="1"/>
    <col min="779" max="779" width="12.7109375" style="37" bestFit="1" customWidth="1"/>
    <col min="780" max="780" width="10.42578125" style="37" customWidth="1"/>
    <col min="781" max="781" width="5.140625" style="37" customWidth="1"/>
    <col min="782" max="1025" width="9" style="37"/>
    <col min="1026" max="1026" width="5.28515625" style="37" customWidth="1"/>
    <col min="1027" max="1027" width="14.28515625" style="37" customWidth="1"/>
    <col min="1028" max="1028" width="9.7109375" style="37" customWidth="1"/>
    <col min="1029" max="1029" width="12.7109375" style="37" bestFit="1" customWidth="1"/>
    <col min="1030" max="1030" width="6" style="37" customWidth="1"/>
    <col min="1031" max="1031" width="12.85546875" style="37" customWidth="1"/>
    <col min="1032" max="1032" width="11.7109375" style="37" bestFit="1" customWidth="1"/>
    <col min="1033" max="1033" width="12.7109375" style="37" bestFit="1" customWidth="1"/>
    <col min="1034" max="1034" width="12.140625" style="37" customWidth="1"/>
    <col min="1035" max="1035" width="12.7109375" style="37" bestFit="1" customWidth="1"/>
    <col min="1036" max="1036" width="10.42578125" style="37" customWidth="1"/>
    <col min="1037" max="1037" width="5.140625" style="37" customWidth="1"/>
    <col min="1038" max="1281" width="9" style="37"/>
    <col min="1282" max="1282" width="5.28515625" style="37" customWidth="1"/>
    <col min="1283" max="1283" width="14.28515625" style="37" customWidth="1"/>
    <col min="1284" max="1284" width="9.7109375" style="37" customWidth="1"/>
    <col min="1285" max="1285" width="12.7109375" style="37" bestFit="1" customWidth="1"/>
    <col min="1286" max="1286" width="6" style="37" customWidth="1"/>
    <col min="1287" max="1287" width="12.85546875" style="37" customWidth="1"/>
    <col min="1288" max="1288" width="11.7109375" style="37" bestFit="1" customWidth="1"/>
    <col min="1289" max="1289" width="12.7109375" style="37" bestFit="1" customWidth="1"/>
    <col min="1290" max="1290" width="12.140625" style="37" customWidth="1"/>
    <col min="1291" max="1291" width="12.7109375" style="37" bestFit="1" customWidth="1"/>
    <col min="1292" max="1292" width="10.42578125" style="37" customWidth="1"/>
    <col min="1293" max="1293" width="5.140625" style="37" customWidth="1"/>
    <col min="1294" max="1537" width="9" style="37"/>
    <col min="1538" max="1538" width="5.28515625" style="37" customWidth="1"/>
    <col min="1539" max="1539" width="14.28515625" style="37" customWidth="1"/>
    <col min="1540" max="1540" width="9.7109375" style="37" customWidth="1"/>
    <col min="1541" max="1541" width="12.7109375" style="37" bestFit="1" customWidth="1"/>
    <col min="1542" max="1542" width="6" style="37" customWidth="1"/>
    <col min="1543" max="1543" width="12.85546875" style="37" customWidth="1"/>
    <col min="1544" max="1544" width="11.7109375" style="37" bestFit="1" customWidth="1"/>
    <col min="1545" max="1545" width="12.7109375" style="37" bestFit="1" customWidth="1"/>
    <col min="1546" max="1546" width="12.140625" style="37" customWidth="1"/>
    <col min="1547" max="1547" width="12.7109375" style="37" bestFit="1" customWidth="1"/>
    <col min="1548" max="1548" width="10.42578125" style="37" customWidth="1"/>
    <col min="1549" max="1549" width="5.140625" style="37" customWidth="1"/>
    <col min="1550" max="1793" width="9" style="37"/>
    <col min="1794" max="1794" width="5.28515625" style="37" customWidth="1"/>
    <col min="1795" max="1795" width="14.28515625" style="37" customWidth="1"/>
    <col min="1796" max="1796" width="9.7109375" style="37" customWidth="1"/>
    <col min="1797" max="1797" width="12.7109375" style="37" bestFit="1" customWidth="1"/>
    <col min="1798" max="1798" width="6" style="37" customWidth="1"/>
    <col min="1799" max="1799" width="12.85546875" style="37" customWidth="1"/>
    <col min="1800" max="1800" width="11.7109375" style="37" bestFit="1" customWidth="1"/>
    <col min="1801" max="1801" width="12.7109375" style="37" bestFit="1" customWidth="1"/>
    <col min="1802" max="1802" width="12.140625" style="37" customWidth="1"/>
    <col min="1803" max="1803" width="12.7109375" style="37" bestFit="1" customWidth="1"/>
    <col min="1804" max="1804" width="10.42578125" style="37" customWidth="1"/>
    <col min="1805" max="1805" width="5.140625" style="37" customWidth="1"/>
    <col min="1806" max="2049" width="9" style="37"/>
    <col min="2050" max="2050" width="5.28515625" style="37" customWidth="1"/>
    <col min="2051" max="2051" width="14.28515625" style="37" customWidth="1"/>
    <col min="2052" max="2052" width="9.7109375" style="37" customWidth="1"/>
    <col min="2053" max="2053" width="12.7109375" style="37" bestFit="1" customWidth="1"/>
    <col min="2054" max="2054" width="6" style="37" customWidth="1"/>
    <col min="2055" max="2055" width="12.85546875" style="37" customWidth="1"/>
    <col min="2056" max="2056" width="11.7109375" style="37" bestFit="1" customWidth="1"/>
    <col min="2057" max="2057" width="12.7109375" style="37" bestFit="1" customWidth="1"/>
    <col min="2058" max="2058" width="12.140625" style="37" customWidth="1"/>
    <col min="2059" max="2059" width="12.7109375" style="37" bestFit="1" customWidth="1"/>
    <col min="2060" max="2060" width="10.42578125" style="37" customWidth="1"/>
    <col min="2061" max="2061" width="5.140625" style="37" customWidth="1"/>
    <col min="2062" max="2305" width="9" style="37"/>
    <col min="2306" max="2306" width="5.28515625" style="37" customWidth="1"/>
    <col min="2307" max="2307" width="14.28515625" style="37" customWidth="1"/>
    <col min="2308" max="2308" width="9.7109375" style="37" customWidth="1"/>
    <col min="2309" max="2309" width="12.7109375" style="37" bestFit="1" customWidth="1"/>
    <col min="2310" max="2310" width="6" style="37" customWidth="1"/>
    <col min="2311" max="2311" width="12.85546875" style="37" customWidth="1"/>
    <col min="2312" max="2312" width="11.7109375" style="37" bestFit="1" customWidth="1"/>
    <col min="2313" max="2313" width="12.7109375" style="37" bestFit="1" customWidth="1"/>
    <col min="2314" max="2314" width="12.140625" style="37" customWidth="1"/>
    <col min="2315" max="2315" width="12.7109375" style="37" bestFit="1" customWidth="1"/>
    <col min="2316" max="2316" width="10.42578125" style="37" customWidth="1"/>
    <col min="2317" max="2317" width="5.140625" style="37" customWidth="1"/>
    <col min="2318" max="2561" width="9" style="37"/>
    <col min="2562" max="2562" width="5.28515625" style="37" customWidth="1"/>
    <col min="2563" max="2563" width="14.28515625" style="37" customWidth="1"/>
    <col min="2564" max="2564" width="9.7109375" style="37" customWidth="1"/>
    <col min="2565" max="2565" width="12.7109375" style="37" bestFit="1" customWidth="1"/>
    <col min="2566" max="2566" width="6" style="37" customWidth="1"/>
    <col min="2567" max="2567" width="12.85546875" style="37" customWidth="1"/>
    <col min="2568" max="2568" width="11.7109375" style="37" bestFit="1" customWidth="1"/>
    <col min="2569" max="2569" width="12.7109375" style="37" bestFit="1" customWidth="1"/>
    <col min="2570" max="2570" width="12.140625" style="37" customWidth="1"/>
    <col min="2571" max="2571" width="12.7109375" style="37" bestFit="1" customWidth="1"/>
    <col min="2572" max="2572" width="10.42578125" style="37" customWidth="1"/>
    <col min="2573" max="2573" width="5.140625" style="37" customWidth="1"/>
    <col min="2574" max="2817" width="9" style="37"/>
    <col min="2818" max="2818" width="5.28515625" style="37" customWidth="1"/>
    <col min="2819" max="2819" width="14.28515625" style="37" customWidth="1"/>
    <col min="2820" max="2820" width="9.7109375" style="37" customWidth="1"/>
    <col min="2821" max="2821" width="12.7109375" style="37" bestFit="1" customWidth="1"/>
    <col min="2822" max="2822" width="6" style="37" customWidth="1"/>
    <col min="2823" max="2823" width="12.85546875" style="37" customWidth="1"/>
    <col min="2824" max="2824" width="11.7109375" style="37" bestFit="1" customWidth="1"/>
    <col min="2825" max="2825" width="12.7109375" style="37" bestFit="1" customWidth="1"/>
    <col min="2826" max="2826" width="12.140625" style="37" customWidth="1"/>
    <col min="2827" max="2827" width="12.7109375" style="37" bestFit="1" customWidth="1"/>
    <col min="2828" max="2828" width="10.42578125" style="37" customWidth="1"/>
    <col min="2829" max="2829" width="5.140625" style="37" customWidth="1"/>
    <col min="2830" max="3073" width="9" style="37"/>
    <col min="3074" max="3074" width="5.28515625" style="37" customWidth="1"/>
    <col min="3075" max="3075" width="14.28515625" style="37" customWidth="1"/>
    <col min="3076" max="3076" width="9.7109375" style="37" customWidth="1"/>
    <col min="3077" max="3077" width="12.7109375" style="37" bestFit="1" customWidth="1"/>
    <col min="3078" max="3078" width="6" style="37" customWidth="1"/>
    <col min="3079" max="3079" width="12.85546875" style="37" customWidth="1"/>
    <col min="3080" max="3080" width="11.7109375" style="37" bestFit="1" customWidth="1"/>
    <col min="3081" max="3081" width="12.7109375" style="37" bestFit="1" customWidth="1"/>
    <col min="3082" max="3082" width="12.140625" style="37" customWidth="1"/>
    <col min="3083" max="3083" width="12.7109375" style="37" bestFit="1" customWidth="1"/>
    <col min="3084" max="3084" width="10.42578125" style="37" customWidth="1"/>
    <col min="3085" max="3085" width="5.140625" style="37" customWidth="1"/>
    <col min="3086" max="3329" width="9" style="37"/>
    <col min="3330" max="3330" width="5.28515625" style="37" customWidth="1"/>
    <col min="3331" max="3331" width="14.28515625" style="37" customWidth="1"/>
    <col min="3332" max="3332" width="9.7109375" style="37" customWidth="1"/>
    <col min="3333" max="3333" width="12.7109375" style="37" bestFit="1" customWidth="1"/>
    <col min="3334" max="3334" width="6" style="37" customWidth="1"/>
    <col min="3335" max="3335" width="12.85546875" style="37" customWidth="1"/>
    <col min="3336" max="3336" width="11.7109375" style="37" bestFit="1" customWidth="1"/>
    <col min="3337" max="3337" width="12.7109375" style="37" bestFit="1" customWidth="1"/>
    <col min="3338" max="3338" width="12.140625" style="37" customWidth="1"/>
    <col min="3339" max="3339" width="12.7109375" style="37" bestFit="1" customWidth="1"/>
    <col min="3340" max="3340" width="10.42578125" style="37" customWidth="1"/>
    <col min="3341" max="3341" width="5.140625" style="37" customWidth="1"/>
    <col min="3342" max="3585" width="9" style="37"/>
    <col min="3586" max="3586" width="5.28515625" style="37" customWidth="1"/>
    <col min="3587" max="3587" width="14.28515625" style="37" customWidth="1"/>
    <col min="3588" max="3588" width="9.7109375" style="37" customWidth="1"/>
    <col min="3589" max="3589" width="12.7109375" style="37" bestFit="1" customWidth="1"/>
    <col min="3590" max="3590" width="6" style="37" customWidth="1"/>
    <col min="3591" max="3591" width="12.85546875" style="37" customWidth="1"/>
    <col min="3592" max="3592" width="11.7109375" style="37" bestFit="1" customWidth="1"/>
    <col min="3593" max="3593" width="12.7109375" style="37" bestFit="1" customWidth="1"/>
    <col min="3594" max="3594" width="12.140625" style="37" customWidth="1"/>
    <col min="3595" max="3595" width="12.7109375" style="37" bestFit="1" customWidth="1"/>
    <col min="3596" max="3596" width="10.42578125" style="37" customWidth="1"/>
    <col min="3597" max="3597" width="5.140625" style="37" customWidth="1"/>
    <col min="3598" max="3841" width="9" style="37"/>
    <col min="3842" max="3842" width="5.28515625" style="37" customWidth="1"/>
    <col min="3843" max="3843" width="14.28515625" style="37" customWidth="1"/>
    <col min="3844" max="3844" width="9.7109375" style="37" customWidth="1"/>
    <col min="3845" max="3845" width="12.7109375" style="37" bestFit="1" customWidth="1"/>
    <col min="3846" max="3846" width="6" style="37" customWidth="1"/>
    <col min="3847" max="3847" width="12.85546875" style="37" customWidth="1"/>
    <col min="3848" max="3848" width="11.7109375" style="37" bestFit="1" customWidth="1"/>
    <col min="3849" max="3849" width="12.7109375" style="37" bestFit="1" customWidth="1"/>
    <col min="3850" max="3850" width="12.140625" style="37" customWidth="1"/>
    <col min="3851" max="3851" width="12.7109375" style="37" bestFit="1" customWidth="1"/>
    <col min="3852" max="3852" width="10.42578125" style="37" customWidth="1"/>
    <col min="3853" max="3853" width="5.140625" style="37" customWidth="1"/>
    <col min="3854" max="4097" width="9" style="37"/>
    <col min="4098" max="4098" width="5.28515625" style="37" customWidth="1"/>
    <col min="4099" max="4099" width="14.28515625" style="37" customWidth="1"/>
    <col min="4100" max="4100" width="9.7109375" style="37" customWidth="1"/>
    <col min="4101" max="4101" width="12.7109375" style="37" bestFit="1" customWidth="1"/>
    <col min="4102" max="4102" width="6" style="37" customWidth="1"/>
    <col min="4103" max="4103" width="12.85546875" style="37" customWidth="1"/>
    <col min="4104" max="4104" width="11.7109375" style="37" bestFit="1" customWidth="1"/>
    <col min="4105" max="4105" width="12.7109375" style="37" bestFit="1" customWidth="1"/>
    <col min="4106" max="4106" width="12.140625" style="37" customWidth="1"/>
    <col min="4107" max="4107" width="12.7109375" style="37" bestFit="1" customWidth="1"/>
    <col min="4108" max="4108" width="10.42578125" style="37" customWidth="1"/>
    <col min="4109" max="4109" width="5.140625" style="37" customWidth="1"/>
    <col min="4110" max="4353" width="9" style="37"/>
    <col min="4354" max="4354" width="5.28515625" style="37" customWidth="1"/>
    <col min="4355" max="4355" width="14.28515625" style="37" customWidth="1"/>
    <col min="4356" max="4356" width="9.7109375" style="37" customWidth="1"/>
    <col min="4357" max="4357" width="12.7109375" style="37" bestFit="1" customWidth="1"/>
    <col min="4358" max="4358" width="6" style="37" customWidth="1"/>
    <col min="4359" max="4359" width="12.85546875" style="37" customWidth="1"/>
    <col min="4360" max="4360" width="11.7109375" style="37" bestFit="1" customWidth="1"/>
    <col min="4361" max="4361" width="12.7109375" style="37" bestFit="1" customWidth="1"/>
    <col min="4362" max="4362" width="12.140625" style="37" customWidth="1"/>
    <col min="4363" max="4363" width="12.7109375" style="37" bestFit="1" customWidth="1"/>
    <col min="4364" max="4364" width="10.42578125" style="37" customWidth="1"/>
    <col min="4365" max="4365" width="5.140625" style="37" customWidth="1"/>
    <col min="4366" max="4609" width="9" style="37"/>
    <col min="4610" max="4610" width="5.28515625" style="37" customWidth="1"/>
    <col min="4611" max="4611" width="14.28515625" style="37" customWidth="1"/>
    <col min="4612" max="4612" width="9.7109375" style="37" customWidth="1"/>
    <col min="4613" max="4613" width="12.7109375" style="37" bestFit="1" customWidth="1"/>
    <col min="4614" max="4614" width="6" style="37" customWidth="1"/>
    <col min="4615" max="4615" width="12.85546875" style="37" customWidth="1"/>
    <col min="4616" max="4616" width="11.7109375" style="37" bestFit="1" customWidth="1"/>
    <col min="4617" max="4617" width="12.7109375" style="37" bestFit="1" customWidth="1"/>
    <col min="4618" max="4618" width="12.140625" style="37" customWidth="1"/>
    <col min="4619" max="4619" width="12.7109375" style="37" bestFit="1" customWidth="1"/>
    <col min="4620" max="4620" width="10.42578125" style="37" customWidth="1"/>
    <col min="4621" max="4621" width="5.140625" style="37" customWidth="1"/>
    <col min="4622" max="4865" width="9" style="37"/>
    <col min="4866" max="4866" width="5.28515625" style="37" customWidth="1"/>
    <col min="4867" max="4867" width="14.28515625" style="37" customWidth="1"/>
    <col min="4868" max="4868" width="9.7109375" style="37" customWidth="1"/>
    <col min="4869" max="4869" width="12.7109375" style="37" bestFit="1" customWidth="1"/>
    <col min="4870" max="4870" width="6" style="37" customWidth="1"/>
    <col min="4871" max="4871" width="12.85546875" style="37" customWidth="1"/>
    <col min="4872" max="4872" width="11.7109375" style="37" bestFit="1" customWidth="1"/>
    <col min="4873" max="4873" width="12.7109375" style="37" bestFit="1" customWidth="1"/>
    <col min="4874" max="4874" width="12.140625" style="37" customWidth="1"/>
    <col min="4875" max="4875" width="12.7109375" style="37" bestFit="1" customWidth="1"/>
    <col min="4876" max="4876" width="10.42578125" style="37" customWidth="1"/>
    <col min="4877" max="4877" width="5.140625" style="37" customWidth="1"/>
    <col min="4878" max="5121" width="9" style="37"/>
    <col min="5122" max="5122" width="5.28515625" style="37" customWidth="1"/>
    <col min="5123" max="5123" width="14.28515625" style="37" customWidth="1"/>
    <col min="5124" max="5124" width="9.7109375" style="37" customWidth="1"/>
    <col min="5125" max="5125" width="12.7109375" style="37" bestFit="1" customWidth="1"/>
    <col min="5126" max="5126" width="6" style="37" customWidth="1"/>
    <col min="5127" max="5127" width="12.85546875" style="37" customWidth="1"/>
    <col min="5128" max="5128" width="11.7109375" style="37" bestFit="1" customWidth="1"/>
    <col min="5129" max="5129" width="12.7109375" style="37" bestFit="1" customWidth="1"/>
    <col min="5130" max="5130" width="12.140625" style="37" customWidth="1"/>
    <col min="5131" max="5131" width="12.7109375" style="37" bestFit="1" customWidth="1"/>
    <col min="5132" max="5132" width="10.42578125" style="37" customWidth="1"/>
    <col min="5133" max="5133" width="5.140625" style="37" customWidth="1"/>
    <col min="5134" max="5377" width="9" style="37"/>
    <col min="5378" max="5378" width="5.28515625" style="37" customWidth="1"/>
    <col min="5379" max="5379" width="14.28515625" style="37" customWidth="1"/>
    <col min="5380" max="5380" width="9.7109375" style="37" customWidth="1"/>
    <col min="5381" max="5381" width="12.7109375" style="37" bestFit="1" customWidth="1"/>
    <col min="5382" max="5382" width="6" style="37" customWidth="1"/>
    <col min="5383" max="5383" width="12.85546875" style="37" customWidth="1"/>
    <col min="5384" max="5384" width="11.7109375" style="37" bestFit="1" customWidth="1"/>
    <col min="5385" max="5385" width="12.7109375" style="37" bestFit="1" customWidth="1"/>
    <col min="5386" max="5386" width="12.140625" style="37" customWidth="1"/>
    <col min="5387" max="5387" width="12.7109375" style="37" bestFit="1" customWidth="1"/>
    <col min="5388" max="5388" width="10.42578125" style="37" customWidth="1"/>
    <col min="5389" max="5389" width="5.140625" style="37" customWidth="1"/>
    <col min="5390" max="5633" width="9" style="37"/>
    <col min="5634" max="5634" width="5.28515625" style="37" customWidth="1"/>
    <col min="5635" max="5635" width="14.28515625" style="37" customWidth="1"/>
    <col min="5636" max="5636" width="9.7109375" style="37" customWidth="1"/>
    <col min="5637" max="5637" width="12.7109375" style="37" bestFit="1" customWidth="1"/>
    <col min="5638" max="5638" width="6" style="37" customWidth="1"/>
    <col min="5639" max="5639" width="12.85546875" style="37" customWidth="1"/>
    <col min="5640" max="5640" width="11.7109375" style="37" bestFit="1" customWidth="1"/>
    <col min="5641" max="5641" width="12.7109375" style="37" bestFit="1" customWidth="1"/>
    <col min="5642" max="5642" width="12.140625" style="37" customWidth="1"/>
    <col min="5643" max="5643" width="12.7109375" style="37" bestFit="1" customWidth="1"/>
    <col min="5644" max="5644" width="10.42578125" style="37" customWidth="1"/>
    <col min="5645" max="5645" width="5.140625" style="37" customWidth="1"/>
    <col min="5646" max="5889" width="9" style="37"/>
    <col min="5890" max="5890" width="5.28515625" style="37" customWidth="1"/>
    <col min="5891" max="5891" width="14.28515625" style="37" customWidth="1"/>
    <col min="5892" max="5892" width="9.7109375" style="37" customWidth="1"/>
    <col min="5893" max="5893" width="12.7109375" style="37" bestFit="1" customWidth="1"/>
    <col min="5894" max="5894" width="6" style="37" customWidth="1"/>
    <col min="5895" max="5895" width="12.85546875" style="37" customWidth="1"/>
    <col min="5896" max="5896" width="11.7109375" style="37" bestFit="1" customWidth="1"/>
    <col min="5897" max="5897" width="12.7109375" style="37" bestFit="1" customWidth="1"/>
    <col min="5898" max="5898" width="12.140625" style="37" customWidth="1"/>
    <col min="5899" max="5899" width="12.7109375" style="37" bestFit="1" customWidth="1"/>
    <col min="5900" max="5900" width="10.42578125" style="37" customWidth="1"/>
    <col min="5901" max="5901" width="5.140625" style="37" customWidth="1"/>
    <col min="5902" max="6145" width="9" style="37"/>
    <col min="6146" max="6146" width="5.28515625" style="37" customWidth="1"/>
    <col min="6147" max="6147" width="14.28515625" style="37" customWidth="1"/>
    <col min="6148" max="6148" width="9.7109375" style="37" customWidth="1"/>
    <col min="6149" max="6149" width="12.7109375" style="37" bestFit="1" customWidth="1"/>
    <col min="6150" max="6150" width="6" style="37" customWidth="1"/>
    <col min="6151" max="6151" width="12.85546875" style="37" customWidth="1"/>
    <col min="6152" max="6152" width="11.7109375" style="37" bestFit="1" customWidth="1"/>
    <col min="6153" max="6153" width="12.7109375" style="37" bestFit="1" customWidth="1"/>
    <col min="6154" max="6154" width="12.140625" style="37" customWidth="1"/>
    <col min="6155" max="6155" width="12.7109375" style="37" bestFit="1" customWidth="1"/>
    <col min="6156" max="6156" width="10.42578125" style="37" customWidth="1"/>
    <col min="6157" max="6157" width="5.140625" style="37" customWidth="1"/>
    <col min="6158" max="6401" width="9" style="37"/>
    <col min="6402" max="6402" width="5.28515625" style="37" customWidth="1"/>
    <col min="6403" max="6403" width="14.28515625" style="37" customWidth="1"/>
    <col min="6404" max="6404" width="9.7109375" style="37" customWidth="1"/>
    <col min="6405" max="6405" width="12.7109375" style="37" bestFit="1" customWidth="1"/>
    <col min="6406" max="6406" width="6" style="37" customWidth="1"/>
    <col min="6407" max="6407" width="12.85546875" style="37" customWidth="1"/>
    <col min="6408" max="6408" width="11.7109375" style="37" bestFit="1" customWidth="1"/>
    <col min="6409" max="6409" width="12.7109375" style="37" bestFit="1" customWidth="1"/>
    <col min="6410" max="6410" width="12.140625" style="37" customWidth="1"/>
    <col min="6411" max="6411" width="12.7109375" style="37" bestFit="1" customWidth="1"/>
    <col min="6412" max="6412" width="10.42578125" style="37" customWidth="1"/>
    <col min="6413" max="6413" width="5.140625" style="37" customWidth="1"/>
    <col min="6414" max="6657" width="9" style="37"/>
    <col min="6658" max="6658" width="5.28515625" style="37" customWidth="1"/>
    <col min="6659" max="6659" width="14.28515625" style="37" customWidth="1"/>
    <col min="6660" max="6660" width="9.7109375" style="37" customWidth="1"/>
    <col min="6661" max="6661" width="12.7109375" style="37" bestFit="1" customWidth="1"/>
    <col min="6662" max="6662" width="6" style="37" customWidth="1"/>
    <col min="6663" max="6663" width="12.85546875" style="37" customWidth="1"/>
    <col min="6664" max="6664" width="11.7109375" style="37" bestFit="1" customWidth="1"/>
    <col min="6665" max="6665" width="12.7109375" style="37" bestFit="1" customWidth="1"/>
    <col min="6666" max="6666" width="12.140625" style="37" customWidth="1"/>
    <col min="6667" max="6667" width="12.7109375" style="37" bestFit="1" customWidth="1"/>
    <col min="6668" max="6668" width="10.42578125" style="37" customWidth="1"/>
    <col min="6669" max="6669" width="5.140625" style="37" customWidth="1"/>
    <col min="6670" max="6913" width="9" style="37"/>
    <col min="6914" max="6914" width="5.28515625" style="37" customWidth="1"/>
    <col min="6915" max="6915" width="14.28515625" style="37" customWidth="1"/>
    <col min="6916" max="6916" width="9.7109375" style="37" customWidth="1"/>
    <col min="6917" max="6917" width="12.7109375" style="37" bestFit="1" customWidth="1"/>
    <col min="6918" max="6918" width="6" style="37" customWidth="1"/>
    <col min="6919" max="6919" width="12.85546875" style="37" customWidth="1"/>
    <col min="6920" max="6920" width="11.7109375" style="37" bestFit="1" customWidth="1"/>
    <col min="6921" max="6921" width="12.7109375" style="37" bestFit="1" customWidth="1"/>
    <col min="6922" max="6922" width="12.140625" style="37" customWidth="1"/>
    <col min="6923" max="6923" width="12.7109375" style="37" bestFit="1" customWidth="1"/>
    <col min="6924" max="6924" width="10.42578125" style="37" customWidth="1"/>
    <col min="6925" max="6925" width="5.140625" style="37" customWidth="1"/>
    <col min="6926" max="7169" width="9" style="37"/>
    <col min="7170" max="7170" width="5.28515625" style="37" customWidth="1"/>
    <col min="7171" max="7171" width="14.28515625" style="37" customWidth="1"/>
    <col min="7172" max="7172" width="9.7109375" style="37" customWidth="1"/>
    <col min="7173" max="7173" width="12.7109375" style="37" bestFit="1" customWidth="1"/>
    <col min="7174" max="7174" width="6" style="37" customWidth="1"/>
    <col min="7175" max="7175" width="12.85546875" style="37" customWidth="1"/>
    <col min="7176" max="7176" width="11.7109375" style="37" bestFit="1" customWidth="1"/>
    <col min="7177" max="7177" width="12.7109375" style="37" bestFit="1" customWidth="1"/>
    <col min="7178" max="7178" width="12.140625" style="37" customWidth="1"/>
    <col min="7179" max="7179" width="12.7109375" style="37" bestFit="1" customWidth="1"/>
    <col min="7180" max="7180" width="10.42578125" style="37" customWidth="1"/>
    <col min="7181" max="7181" width="5.140625" style="37" customWidth="1"/>
    <col min="7182" max="7425" width="9" style="37"/>
    <col min="7426" max="7426" width="5.28515625" style="37" customWidth="1"/>
    <col min="7427" max="7427" width="14.28515625" style="37" customWidth="1"/>
    <col min="7428" max="7428" width="9.7109375" style="37" customWidth="1"/>
    <col min="7429" max="7429" width="12.7109375" style="37" bestFit="1" customWidth="1"/>
    <col min="7430" max="7430" width="6" style="37" customWidth="1"/>
    <col min="7431" max="7431" width="12.85546875" style="37" customWidth="1"/>
    <col min="7432" max="7432" width="11.7109375" style="37" bestFit="1" customWidth="1"/>
    <col min="7433" max="7433" width="12.7109375" style="37" bestFit="1" customWidth="1"/>
    <col min="7434" max="7434" width="12.140625" style="37" customWidth="1"/>
    <col min="7435" max="7435" width="12.7109375" style="37" bestFit="1" customWidth="1"/>
    <col min="7436" max="7436" width="10.42578125" style="37" customWidth="1"/>
    <col min="7437" max="7437" width="5.140625" style="37" customWidth="1"/>
    <col min="7438" max="7681" width="9" style="37"/>
    <col min="7682" max="7682" width="5.28515625" style="37" customWidth="1"/>
    <col min="7683" max="7683" width="14.28515625" style="37" customWidth="1"/>
    <col min="7684" max="7684" width="9.7109375" style="37" customWidth="1"/>
    <col min="7685" max="7685" width="12.7109375" style="37" bestFit="1" customWidth="1"/>
    <col min="7686" max="7686" width="6" style="37" customWidth="1"/>
    <col min="7687" max="7687" width="12.85546875" style="37" customWidth="1"/>
    <col min="7688" max="7688" width="11.7109375" style="37" bestFit="1" customWidth="1"/>
    <col min="7689" max="7689" width="12.7109375" style="37" bestFit="1" customWidth="1"/>
    <col min="7690" max="7690" width="12.140625" style="37" customWidth="1"/>
    <col min="7691" max="7691" width="12.7109375" style="37" bestFit="1" customWidth="1"/>
    <col min="7692" max="7692" width="10.42578125" style="37" customWidth="1"/>
    <col min="7693" max="7693" width="5.140625" style="37" customWidth="1"/>
    <col min="7694" max="7937" width="9" style="37"/>
    <col min="7938" max="7938" width="5.28515625" style="37" customWidth="1"/>
    <col min="7939" max="7939" width="14.28515625" style="37" customWidth="1"/>
    <col min="7940" max="7940" width="9.7109375" style="37" customWidth="1"/>
    <col min="7941" max="7941" width="12.7109375" style="37" bestFit="1" customWidth="1"/>
    <col min="7942" max="7942" width="6" style="37" customWidth="1"/>
    <col min="7943" max="7943" width="12.85546875" style="37" customWidth="1"/>
    <col min="7944" max="7944" width="11.7109375" style="37" bestFit="1" customWidth="1"/>
    <col min="7945" max="7945" width="12.7109375" style="37" bestFit="1" customWidth="1"/>
    <col min="7946" max="7946" width="12.140625" style="37" customWidth="1"/>
    <col min="7947" max="7947" width="12.7109375" style="37" bestFit="1" customWidth="1"/>
    <col min="7948" max="7948" width="10.42578125" style="37" customWidth="1"/>
    <col min="7949" max="7949" width="5.140625" style="37" customWidth="1"/>
    <col min="7950" max="8193" width="9" style="37"/>
    <col min="8194" max="8194" width="5.28515625" style="37" customWidth="1"/>
    <col min="8195" max="8195" width="14.28515625" style="37" customWidth="1"/>
    <col min="8196" max="8196" width="9.7109375" style="37" customWidth="1"/>
    <col min="8197" max="8197" width="12.7109375" style="37" bestFit="1" customWidth="1"/>
    <col min="8198" max="8198" width="6" style="37" customWidth="1"/>
    <col min="8199" max="8199" width="12.85546875" style="37" customWidth="1"/>
    <col min="8200" max="8200" width="11.7109375" style="37" bestFit="1" customWidth="1"/>
    <col min="8201" max="8201" width="12.7109375" style="37" bestFit="1" customWidth="1"/>
    <col min="8202" max="8202" width="12.140625" style="37" customWidth="1"/>
    <col min="8203" max="8203" width="12.7109375" style="37" bestFit="1" customWidth="1"/>
    <col min="8204" max="8204" width="10.42578125" style="37" customWidth="1"/>
    <col min="8205" max="8205" width="5.140625" style="37" customWidth="1"/>
    <col min="8206" max="8449" width="9" style="37"/>
    <col min="8450" max="8450" width="5.28515625" style="37" customWidth="1"/>
    <col min="8451" max="8451" width="14.28515625" style="37" customWidth="1"/>
    <col min="8452" max="8452" width="9.7109375" style="37" customWidth="1"/>
    <col min="8453" max="8453" width="12.7109375" style="37" bestFit="1" customWidth="1"/>
    <col min="8454" max="8454" width="6" style="37" customWidth="1"/>
    <col min="8455" max="8455" width="12.85546875" style="37" customWidth="1"/>
    <col min="8456" max="8456" width="11.7109375" style="37" bestFit="1" customWidth="1"/>
    <col min="8457" max="8457" width="12.7109375" style="37" bestFit="1" customWidth="1"/>
    <col min="8458" max="8458" width="12.140625" style="37" customWidth="1"/>
    <col min="8459" max="8459" width="12.7109375" style="37" bestFit="1" customWidth="1"/>
    <col min="8460" max="8460" width="10.42578125" style="37" customWidth="1"/>
    <col min="8461" max="8461" width="5.140625" style="37" customWidth="1"/>
    <col min="8462" max="8705" width="9" style="37"/>
    <col min="8706" max="8706" width="5.28515625" style="37" customWidth="1"/>
    <col min="8707" max="8707" width="14.28515625" style="37" customWidth="1"/>
    <col min="8708" max="8708" width="9.7109375" style="37" customWidth="1"/>
    <col min="8709" max="8709" width="12.7109375" style="37" bestFit="1" customWidth="1"/>
    <col min="8710" max="8710" width="6" style="37" customWidth="1"/>
    <col min="8711" max="8711" width="12.85546875" style="37" customWidth="1"/>
    <col min="8712" max="8712" width="11.7109375" style="37" bestFit="1" customWidth="1"/>
    <col min="8713" max="8713" width="12.7109375" style="37" bestFit="1" customWidth="1"/>
    <col min="8714" max="8714" width="12.140625" style="37" customWidth="1"/>
    <col min="8715" max="8715" width="12.7109375" style="37" bestFit="1" customWidth="1"/>
    <col min="8716" max="8716" width="10.42578125" style="37" customWidth="1"/>
    <col min="8717" max="8717" width="5.140625" style="37" customWidth="1"/>
    <col min="8718" max="8961" width="9" style="37"/>
    <col min="8962" max="8962" width="5.28515625" style="37" customWidth="1"/>
    <col min="8963" max="8963" width="14.28515625" style="37" customWidth="1"/>
    <col min="8964" max="8964" width="9.7109375" style="37" customWidth="1"/>
    <col min="8965" max="8965" width="12.7109375" style="37" bestFit="1" customWidth="1"/>
    <col min="8966" max="8966" width="6" style="37" customWidth="1"/>
    <col min="8967" max="8967" width="12.85546875" style="37" customWidth="1"/>
    <col min="8968" max="8968" width="11.7109375" style="37" bestFit="1" customWidth="1"/>
    <col min="8969" max="8969" width="12.7109375" style="37" bestFit="1" customWidth="1"/>
    <col min="8970" max="8970" width="12.140625" style="37" customWidth="1"/>
    <col min="8971" max="8971" width="12.7109375" style="37" bestFit="1" customWidth="1"/>
    <col min="8972" max="8972" width="10.42578125" style="37" customWidth="1"/>
    <col min="8973" max="8973" width="5.140625" style="37" customWidth="1"/>
    <col min="8974" max="9217" width="9" style="37"/>
    <col min="9218" max="9218" width="5.28515625" style="37" customWidth="1"/>
    <col min="9219" max="9219" width="14.28515625" style="37" customWidth="1"/>
    <col min="9220" max="9220" width="9.7109375" style="37" customWidth="1"/>
    <col min="9221" max="9221" width="12.7109375" style="37" bestFit="1" customWidth="1"/>
    <col min="9222" max="9222" width="6" style="37" customWidth="1"/>
    <col min="9223" max="9223" width="12.85546875" style="37" customWidth="1"/>
    <col min="9224" max="9224" width="11.7109375" style="37" bestFit="1" customWidth="1"/>
    <col min="9225" max="9225" width="12.7109375" style="37" bestFit="1" customWidth="1"/>
    <col min="9226" max="9226" width="12.140625" style="37" customWidth="1"/>
    <col min="9227" max="9227" width="12.7109375" style="37" bestFit="1" customWidth="1"/>
    <col min="9228" max="9228" width="10.42578125" style="37" customWidth="1"/>
    <col min="9229" max="9229" width="5.140625" style="37" customWidth="1"/>
    <col min="9230" max="9473" width="9" style="37"/>
    <col min="9474" max="9474" width="5.28515625" style="37" customWidth="1"/>
    <col min="9475" max="9475" width="14.28515625" style="37" customWidth="1"/>
    <col min="9476" max="9476" width="9.7109375" style="37" customWidth="1"/>
    <col min="9477" max="9477" width="12.7109375" style="37" bestFit="1" customWidth="1"/>
    <col min="9478" max="9478" width="6" style="37" customWidth="1"/>
    <col min="9479" max="9479" width="12.85546875" style="37" customWidth="1"/>
    <col min="9480" max="9480" width="11.7109375" style="37" bestFit="1" customWidth="1"/>
    <col min="9481" max="9481" width="12.7109375" style="37" bestFit="1" customWidth="1"/>
    <col min="9482" max="9482" width="12.140625" style="37" customWidth="1"/>
    <col min="9483" max="9483" width="12.7109375" style="37" bestFit="1" customWidth="1"/>
    <col min="9484" max="9484" width="10.42578125" style="37" customWidth="1"/>
    <col min="9485" max="9485" width="5.140625" style="37" customWidth="1"/>
    <col min="9486" max="9729" width="9" style="37"/>
    <col min="9730" max="9730" width="5.28515625" style="37" customWidth="1"/>
    <col min="9731" max="9731" width="14.28515625" style="37" customWidth="1"/>
    <col min="9732" max="9732" width="9.7109375" style="37" customWidth="1"/>
    <col min="9733" max="9733" width="12.7109375" style="37" bestFit="1" customWidth="1"/>
    <col min="9734" max="9734" width="6" style="37" customWidth="1"/>
    <col min="9735" max="9735" width="12.85546875" style="37" customWidth="1"/>
    <col min="9736" max="9736" width="11.7109375" style="37" bestFit="1" customWidth="1"/>
    <col min="9737" max="9737" width="12.7109375" style="37" bestFit="1" customWidth="1"/>
    <col min="9738" max="9738" width="12.140625" style="37" customWidth="1"/>
    <col min="9739" max="9739" width="12.7109375" style="37" bestFit="1" customWidth="1"/>
    <col min="9740" max="9740" width="10.42578125" style="37" customWidth="1"/>
    <col min="9741" max="9741" width="5.140625" style="37" customWidth="1"/>
    <col min="9742" max="9985" width="9" style="37"/>
    <col min="9986" max="9986" width="5.28515625" style="37" customWidth="1"/>
    <col min="9987" max="9987" width="14.28515625" style="37" customWidth="1"/>
    <col min="9988" max="9988" width="9.7109375" style="37" customWidth="1"/>
    <col min="9989" max="9989" width="12.7109375" style="37" bestFit="1" customWidth="1"/>
    <col min="9990" max="9990" width="6" style="37" customWidth="1"/>
    <col min="9991" max="9991" width="12.85546875" style="37" customWidth="1"/>
    <col min="9992" max="9992" width="11.7109375" style="37" bestFit="1" customWidth="1"/>
    <col min="9993" max="9993" width="12.7109375" style="37" bestFit="1" customWidth="1"/>
    <col min="9994" max="9994" width="12.140625" style="37" customWidth="1"/>
    <col min="9995" max="9995" width="12.7109375" style="37" bestFit="1" customWidth="1"/>
    <col min="9996" max="9996" width="10.42578125" style="37" customWidth="1"/>
    <col min="9997" max="9997" width="5.140625" style="37" customWidth="1"/>
    <col min="9998" max="10241" width="9" style="37"/>
    <col min="10242" max="10242" width="5.28515625" style="37" customWidth="1"/>
    <col min="10243" max="10243" width="14.28515625" style="37" customWidth="1"/>
    <col min="10244" max="10244" width="9.7109375" style="37" customWidth="1"/>
    <col min="10245" max="10245" width="12.7109375" style="37" bestFit="1" customWidth="1"/>
    <col min="10246" max="10246" width="6" style="37" customWidth="1"/>
    <col min="10247" max="10247" width="12.85546875" style="37" customWidth="1"/>
    <col min="10248" max="10248" width="11.7109375" style="37" bestFit="1" customWidth="1"/>
    <col min="10249" max="10249" width="12.7109375" style="37" bestFit="1" customWidth="1"/>
    <col min="10250" max="10250" width="12.140625" style="37" customWidth="1"/>
    <col min="10251" max="10251" width="12.7109375" style="37" bestFit="1" customWidth="1"/>
    <col min="10252" max="10252" width="10.42578125" style="37" customWidth="1"/>
    <col min="10253" max="10253" width="5.140625" style="37" customWidth="1"/>
    <col min="10254" max="10497" width="9" style="37"/>
    <col min="10498" max="10498" width="5.28515625" style="37" customWidth="1"/>
    <col min="10499" max="10499" width="14.28515625" style="37" customWidth="1"/>
    <col min="10500" max="10500" width="9.7109375" style="37" customWidth="1"/>
    <col min="10501" max="10501" width="12.7109375" style="37" bestFit="1" customWidth="1"/>
    <col min="10502" max="10502" width="6" style="37" customWidth="1"/>
    <col min="10503" max="10503" width="12.85546875" style="37" customWidth="1"/>
    <col min="10504" max="10504" width="11.7109375" style="37" bestFit="1" customWidth="1"/>
    <col min="10505" max="10505" width="12.7109375" style="37" bestFit="1" customWidth="1"/>
    <col min="10506" max="10506" width="12.140625" style="37" customWidth="1"/>
    <col min="10507" max="10507" width="12.7109375" style="37" bestFit="1" customWidth="1"/>
    <col min="10508" max="10508" width="10.42578125" style="37" customWidth="1"/>
    <col min="10509" max="10509" width="5.140625" style="37" customWidth="1"/>
    <col min="10510" max="10753" width="9" style="37"/>
    <col min="10754" max="10754" width="5.28515625" style="37" customWidth="1"/>
    <col min="10755" max="10755" width="14.28515625" style="37" customWidth="1"/>
    <col min="10756" max="10756" width="9.7109375" style="37" customWidth="1"/>
    <col min="10757" max="10757" width="12.7109375" style="37" bestFit="1" customWidth="1"/>
    <col min="10758" max="10758" width="6" style="37" customWidth="1"/>
    <col min="10759" max="10759" width="12.85546875" style="37" customWidth="1"/>
    <col min="10760" max="10760" width="11.7109375" style="37" bestFit="1" customWidth="1"/>
    <col min="10761" max="10761" width="12.7109375" style="37" bestFit="1" customWidth="1"/>
    <col min="10762" max="10762" width="12.140625" style="37" customWidth="1"/>
    <col min="10763" max="10763" width="12.7109375" style="37" bestFit="1" customWidth="1"/>
    <col min="10764" max="10764" width="10.42578125" style="37" customWidth="1"/>
    <col min="10765" max="10765" width="5.140625" style="37" customWidth="1"/>
    <col min="10766" max="11009" width="9" style="37"/>
    <col min="11010" max="11010" width="5.28515625" style="37" customWidth="1"/>
    <col min="11011" max="11011" width="14.28515625" style="37" customWidth="1"/>
    <col min="11012" max="11012" width="9.7109375" style="37" customWidth="1"/>
    <col min="11013" max="11013" width="12.7109375" style="37" bestFit="1" customWidth="1"/>
    <col min="11014" max="11014" width="6" style="37" customWidth="1"/>
    <col min="11015" max="11015" width="12.85546875" style="37" customWidth="1"/>
    <col min="11016" max="11016" width="11.7109375" style="37" bestFit="1" customWidth="1"/>
    <col min="11017" max="11017" width="12.7109375" style="37" bestFit="1" customWidth="1"/>
    <col min="11018" max="11018" width="12.140625" style="37" customWidth="1"/>
    <col min="11019" max="11019" width="12.7109375" style="37" bestFit="1" customWidth="1"/>
    <col min="11020" max="11020" width="10.42578125" style="37" customWidth="1"/>
    <col min="11021" max="11021" width="5.140625" style="37" customWidth="1"/>
    <col min="11022" max="11265" width="9" style="37"/>
    <col min="11266" max="11266" width="5.28515625" style="37" customWidth="1"/>
    <col min="11267" max="11267" width="14.28515625" style="37" customWidth="1"/>
    <col min="11268" max="11268" width="9.7109375" style="37" customWidth="1"/>
    <col min="11269" max="11269" width="12.7109375" style="37" bestFit="1" customWidth="1"/>
    <col min="11270" max="11270" width="6" style="37" customWidth="1"/>
    <col min="11271" max="11271" width="12.85546875" style="37" customWidth="1"/>
    <col min="11272" max="11272" width="11.7109375" style="37" bestFit="1" customWidth="1"/>
    <col min="11273" max="11273" width="12.7109375" style="37" bestFit="1" customWidth="1"/>
    <col min="11274" max="11274" width="12.140625" style="37" customWidth="1"/>
    <col min="11275" max="11275" width="12.7109375" style="37" bestFit="1" customWidth="1"/>
    <col min="11276" max="11276" width="10.42578125" style="37" customWidth="1"/>
    <col min="11277" max="11277" width="5.140625" style="37" customWidth="1"/>
    <col min="11278" max="11521" width="9" style="37"/>
    <col min="11522" max="11522" width="5.28515625" style="37" customWidth="1"/>
    <col min="11523" max="11523" width="14.28515625" style="37" customWidth="1"/>
    <col min="11524" max="11524" width="9.7109375" style="37" customWidth="1"/>
    <col min="11525" max="11525" width="12.7109375" style="37" bestFit="1" customWidth="1"/>
    <col min="11526" max="11526" width="6" style="37" customWidth="1"/>
    <col min="11527" max="11527" width="12.85546875" style="37" customWidth="1"/>
    <col min="11528" max="11528" width="11.7109375" style="37" bestFit="1" customWidth="1"/>
    <col min="11529" max="11529" width="12.7109375" style="37" bestFit="1" customWidth="1"/>
    <col min="11530" max="11530" width="12.140625" style="37" customWidth="1"/>
    <col min="11531" max="11531" width="12.7109375" style="37" bestFit="1" customWidth="1"/>
    <col min="11532" max="11532" width="10.42578125" style="37" customWidth="1"/>
    <col min="11533" max="11533" width="5.140625" style="37" customWidth="1"/>
    <col min="11534" max="11777" width="9" style="37"/>
    <col min="11778" max="11778" width="5.28515625" style="37" customWidth="1"/>
    <col min="11779" max="11779" width="14.28515625" style="37" customWidth="1"/>
    <col min="11780" max="11780" width="9.7109375" style="37" customWidth="1"/>
    <col min="11781" max="11781" width="12.7109375" style="37" bestFit="1" customWidth="1"/>
    <col min="11782" max="11782" width="6" style="37" customWidth="1"/>
    <col min="11783" max="11783" width="12.85546875" style="37" customWidth="1"/>
    <col min="11784" max="11784" width="11.7109375" style="37" bestFit="1" customWidth="1"/>
    <col min="11785" max="11785" width="12.7109375" style="37" bestFit="1" customWidth="1"/>
    <col min="11786" max="11786" width="12.140625" style="37" customWidth="1"/>
    <col min="11787" max="11787" width="12.7109375" style="37" bestFit="1" customWidth="1"/>
    <col min="11788" max="11788" width="10.42578125" style="37" customWidth="1"/>
    <col min="11789" max="11789" width="5.140625" style="37" customWidth="1"/>
    <col min="11790" max="12033" width="9" style="37"/>
    <col min="12034" max="12034" width="5.28515625" style="37" customWidth="1"/>
    <col min="12035" max="12035" width="14.28515625" style="37" customWidth="1"/>
    <col min="12036" max="12036" width="9.7109375" style="37" customWidth="1"/>
    <col min="12037" max="12037" width="12.7109375" style="37" bestFit="1" customWidth="1"/>
    <col min="12038" max="12038" width="6" style="37" customWidth="1"/>
    <col min="12039" max="12039" width="12.85546875" style="37" customWidth="1"/>
    <col min="12040" max="12040" width="11.7109375" style="37" bestFit="1" customWidth="1"/>
    <col min="12041" max="12041" width="12.7109375" style="37" bestFit="1" customWidth="1"/>
    <col min="12042" max="12042" width="12.140625" style="37" customWidth="1"/>
    <col min="12043" max="12043" width="12.7109375" style="37" bestFit="1" customWidth="1"/>
    <col min="12044" max="12044" width="10.42578125" style="37" customWidth="1"/>
    <col min="12045" max="12045" width="5.140625" style="37" customWidth="1"/>
    <col min="12046" max="12289" width="9" style="37"/>
    <col min="12290" max="12290" width="5.28515625" style="37" customWidth="1"/>
    <col min="12291" max="12291" width="14.28515625" style="37" customWidth="1"/>
    <col min="12292" max="12292" width="9.7109375" style="37" customWidth="1"/>
    <col min="12293" max="12293" width="12.7109375" style="37" bestFit="1" customWidth="1"/>
    <col min="12294" max="12294" width="6" style="37" customWidth="1"/>
    <col min="12295" max="12295" width="12.85546875" style="37" customWidth="1"/>
    <col min="12296" max="12296" width="11.7109375" style="37" bestFit="1" customWidth="1"/>
    <col min="12297" max="12297" width="12.7109375" style="37" bestFit="1" customWidth="1"/>
    <col min="12298" max="12298" width="12.140625" style="37" customWidth="1"/>
    <col min="12299" max="12299" width="12.7109375" style="37" bestFit="1" customWidth="1"/>
    <col min="12300" max="12300" width="10.42578125" style="37" customWidth="1"/>
    <col min="12301" max="12301" width="5.140625" style="37" customWidth="1"/>
    <col min="12302" max="12545" width="9" style="37"/>
    <col min="12546" max="12546" width="5.28515625" style="37" customWidth="1"/>
    <col min="12547" max="12547" width="14.28515625" style="37" customWidth="1"/>
    <col min="12548" max="12548" width="9.7109375" style="37" customWidth="1"/>
    <col min="12549" max="12549" width="12.7109375" style="37" bestFit="1" customWidth="1"/>
    <col min="12550" max="12550" width="6" style="37" customWidth="1"/>
    <col min="12551" max="12551" width="12.85546875" style="37" customWidth="1"/>
    <col min="12552" max="12552" width="11.7109375" style="37" bestFit="1" customWidth="1"/>
    <col min="12553" max="12553" width="12.7109375" style="37" bestFit="1" customWidth="1"/>
    <col min="12554" max="12554" width="12.140625" style="37" customWidth="1"/>
    <col min="12555" max="12555" width="12.7109375" style="37" bestFit="1" customWidth="1"/>
    <col min="12556" max="12556" width="10.42578125" style="37" customWidth="1"/>
    <col min="12557" max="12557" width="5.140625" style="37" customWidth="1"/>
    <col min="12558" max="12801" width="9" style="37"/>
    <col min="12802" max="12802" width="5.28515625" style="37" customWidth="1"/>
    <col min="12803" max="12803" width="14.28515625" style="37" customWidth="1"/>
    <col min="12804" max="12804" width="9.7109375" style="37" customWidth="1"/>
    <col min="12805" max="12805" width="12.7109375" style="37" bestFit="1" customWidth="1"/>
    <col min="12806" max="12806" width="6" style="37" customWidth="1"/>
    <col min="12807" max="12807" width="12.85546875" style="37" customWidth="1"/>
    <col min="12808" max="12808" width="11.7109375" style="37" bestFit="1" customWidth="1"/>
    <col min="12809" max="12809" width="12.7109375" style="37" bestFit="1" customWidth="1"/>
    <col min="12810" max="12810" width="12.140625" style="37" customWidth="1"/>
    <col min="12811" max="12811" width="12.7109375" style="37" bestFit="1" customWidth="1"/>
    <col min="12812" max="12812" width="10.42578125" style="37" customWidth="1"/>
    <col min="12813" max="12813" width="5.140625" style="37" customWidth="1"/>
    <col min="12814" max="13057" width="9" style="37"/>
    <col min="13058" max="13058" width="5.28515625" style="37" customWidth="1"/>
    <col min="13059" max="13059" width="14.28515625" style="37" customWidth="1"/>
    <col min="13060" max="13060" width="9.7109375" style="37" customWidth="1"/>
    <col min="13061" max="13061" width="12.7109375" style="37" bestFit="1" customWidth="1"/>
    <col min="13062" max="13062" width="6" style="37" customWidth="1"/>
    <col min="13063" max="13063" width="12.85546875" style="37" customWidth="1"/>
    <col min="13064" max="13064" width="11.7109375" style="37" bestFit="1" customWidth="1"/>
    <col min="13065" max="13065" width="12.7109375" style="37" bestFit="1" customWidth="1"/>
    <col min="13066" max="13066" width="12.140625" style="37" customWidth="1"/>
    <col min="13067" max="13067" width="12.7109375" style="37" bestFit="1" customWidth="1"/>
    <col min="13068" max="13068" width="10.42578125" style="37" customWidth="1"/>
    <col min="13069" max="13069" width="5.140625" style="37" customWidth="1"/>
    <col min="13070" max="13313" width="9" style="37"/>
    <col min="13314" max="13314" width="5.28515625" style="37" customWidth="1"/>
    <col min="13315" max="13315" width="14.28515625" style="37" customWidth="1"/>
    <col min="13316" max="13316" width="9.7109375" style="37" customWidth="1"/>
    <col min="13317" max="13317" width="12.7109375" style="37" bestFit="1" customWidth="1"/>
    <col min="13318" max="13318" width="6" style="37" customWidth="1"/>
    <col min="13319" max="13319" width="12.85546875" style="37" customWidth="1"/>
    <col min="13320" max="13320" width="11.7109375" style="37" bestFit="1" customWidth="1"/>
    <col min="13321" max="13321" width="12.7109375" style="37" bestFit="1" customWidth="1"/>
    <col min="13322" max="13322" width="12.140625" style="37" customWidth="1"/>
    <col min="13323" max="13323" width="12.7109375" style="37" bestFit="1" customWidth="1"/>
    <col min="13324" max="13324" width="10.42578125" style="37" customWidth="1"/>
    <col min="13325" max="13325" width="5.140625" style="37" customWidth="1"/>
    <col min="13326" max="13569" width="9" style="37"/>
    <col min="13570" max="13570" width="5.28515625" style="37" customWidth="1"/>
    <col min="13571" max="13571" width="14.28515625" style="37" customWidth="1"/>
    <col min="13572" max="13572" width="9.7109375" style="37" customWidth="1"/>
    <col min="13573" max="13573" width="12.7109375" style="37" bestFit="1" customWidth="1"/>
    <col min="13574" max="13574" width="6" style="37" customWidth="1"/>
    <col min="13575" max="13575" width="12.85546875" style="37" customWidth="1"/>
    <col min="13576" max="13576" width="11.7109375" style="37" bestFit="1" customWidth="1"/>
    <col min="13577" max="13577" width="12.7109375" style="37" bestFit="1" customWidth="1"/>
    <col min="13578" max="13578" width="12.140625" style="37" customWidth="1"/>
    <col min="13579" max="13579" width="12.7109375" style="37" bestFit="1" customWidth="1"/>
    <col min="13580" max="13580" width="10.42578125" style="37" customWidth="1"/>
    <col min="13581" max="13581" width="5.140625" style="37" customWidth="1"/>
    <col min="13582" max="13825" width="9" style="37"/>
    <col min="13826" max="13826" width="5.28515625" style="37" customWidth="1"/>
    <col min="13827" max="13827" width="14.28515625" style="37" customWidth="1"/>
    <col min="13828" max="13828" width="9.7109375" style="37" customWidth="1"/>
    <col min="13829" max="13829" width="12.7109375" style="37" bestFit="1" customWidth="1"/>
    <col min="13830" max="13830" width="6" style="37" customWidth="1"/>
    <col min="13831" max="13831" width="12.85546875" style="37" customWidth="1"/>
    <col min="13832" max="13832" width="11.7109375" style="37" bestFit="1" customWidth="1"/>
    <col min="13833" max="13833" width="12.7109375" style="37" bestFit="1" customWidth="1"/>
    <col min="13834" max="13834" width="12.140625" style="37" customWidth="1"/>
    <col min="13835" max="13835" width="12.7109375" style="37" bestFit="1" customWidth="1"/>
    <col min="13836" max="13836" width="10.42578125" style="37" customWidth="1"/>
    <col min="13837" max="13837" width="5.140625" style="37" customWidth="1"/>
    <col min="13838" max="14081" width="9" style="37"/>
    <col min="14082" max="14082" width="5.28515625" style="37" customWidth="1"/>
    <col min="14083" max="14083" width="14.28515625" style="37" customWidth="1"/>
    <col min="14084" max="14084" width="9.7109375" style="37" customWidth="1"/>
    <col min="14085" max="14085" width="12.7109375" style="37" bestFit="1" customWidth="1"/>
    <col min="14086" max="14086" width="6" style="37" customWidth="1"/>
    <col min="14087" max="14087" width="12.85546875" style="37" customWidth="1"/>
    <col min="14088" max="14088" width="11.7109375" style="37" bestFit="1" customWidth="1"/>
    <col min="14089" max="14089" width="12.7109375" style="37" bestFit="1" customWidth="1"/>
    <col min="14090" max="14090" width="12.140625" style="37" customWidth="1"/>
    <col min="14091" max="14091" width="12.7109375" style="37" bestFit="1" customWidth="1"/>
    <col min="14092" max="14092" width="10.42578125" style="37" customWidth="1"/>
    <col min="14093" max="14093" width="5.140625" style="37" customWidth="1"/>
    <col min="14094" max="14337" width="9" style="37"/>
    <col min="14338" max="14338" width="5.28515625" style="37" customWidth="1"/>
    <col min="14339" max="14339" width="14.28515625" style="37" customWidth="1"/>
    <col min="14340" max="14340" width="9.7109375" style="37" customWidth="1"/>
    <col min="14341" max="14341" width="12.7109375" style="37" bestFit="1" customWidth="1"/>
    <col min="14342" max="14342" width="6" style="37" customWidth="1"/>
    <col min="14343" max="14343" width="12.85546875" style="37" customWidth="1"/>
    <col min="14344" max="14344" width="11.7109375" style="37" bestFit="1" customWidth="1"/>
    <col min="14345" max="14345" width="12.7109375" style="37" bestFit="1" customWidth="1"/>
    <col min="14346" max="14346" width="12.140625" style="37" customWidth="1"/>
    <col min="14347" max="14347" width="12.7109375" style="37" bestFit="1" customWidth="1"/>
    <col min="14348" max="14348" width="10.42578125" style="37" customWidth="1"/>
    <col min="14349" max="14349" width="5.140625" style="37" customWidth="1"/>
    <col min="14350" max="14593" width="9" style="37"/>
    <col min="14594" max="14594" width="5.28515625" style="37" customWidth="1"/>
    <col min="14595" max="14595" width="14.28515625" style="37" customWidth="1"/>
    <col min="14596" max="14596" width="9.7109375" style="37" customWidth="1"/>
    <col min="14597" max="14597" width="12.7109375" style="37" bestFit="1" customWidth="1"/>
    <col min="14598" max="14598" width="6" style="37" customWidth="1"/>
    <col min="14599" max="14599" width="12.85546875" style="37" customWidth="1"/>
    <col min="14600" max="14600" width="11.7109375" style="37" bestFit="1" customWidth="1"/>
    <col min="14601" max="14601" width="12.7109375" style="37" bestFit="1" customWidth="1"/>
    <col min="14602" max="14602" width="12.140625" style="37" customWidth="1"/>
    <col min="14603" max="14603" width="12.7109375" style="37" bestFit="1" customWidth="1"/>
    <col min="14604" max="14604" width="10.42578125" style="37" customWidth="1"/>
    <col min="14605" max="14605" width="5.140625" style="37" customWidth="1"/>
    <col min="14606" max="14849" width="9" style="37"/>
    <col min="14850" max="14850" width="5.28515625" style="37" customWidth="1"/>
    <col min="14851" max="14851" width="14.28515625" style="37" customWidth="1"/>
    <col min="14852" max="14852" width="9.7109375" style="37" customWidth="1"/>
    <col min="14853" max="14853" width="12.7109375" style="37" bestFit="1" customWidth="1"/>
    <col min="14854" max="14854" width="6" style="37" customWidth="1"/>
    <col min="14855" max="14855" width="12.85546875" style="37" customWidth="1"/>
    <col min="14856" max="14856" width="11.7109375" style="37" bestFit="1" customWidth="1"/>
    <col min="14857" max="14857" width="12.7109375" style="37" bestFit="1" customWidth="1"/>
    <col min="14858" max="14858" width="12.140625" style="37" customWidth="1"/>
    <col min="14859" max="14859" width="12.7109375" style="37" bestFit="1" customWidth="1"/>
    <col min="14860" max="14860" width="10.42578125" style="37" customWidth="1"/>
    <col min="14861" max="14861" width="5.140625" style="37" customWidth="1"/>
    <col min="14862" max="15105" width="9" style="37"/>
    <col min="15106" max="15106" width="5.28515625" style="37" customWidth="1"/>
    <col min="15107" max="15107" width="14.28515625" style="37" customWidth="1"/>
    <col min="15108" max="15108" width="9.7109375" style="37" customWidth="1"/>
    <col min="15109" max="15109" width="12.7109375" style="37" bestFit="1" customWidth="1"/>
    <col min="15110" max="15110" width="6" style="37" customWidth="1"/>
    <col min="15111" max="15111" width="12.85546875" style="37" customWidth="1"/>
    <col min="15112" max="15112" width="11.7109375" style="37" bestFit="1" customWidth="1"/>
    <col min="15113" max="15113" width="12.7109375" style="37" bestFit="1" customWidth="1"/>
    <col min="15114" max="15114" width="12.140625" style="37" customWidth="1"/>
    <col min="15115" max="15115" width="12.7109375" style="37" bestFit="1" customWidth="1"/>
    <col min="15116" max="15116" width="10.42578125" style="37" customWidth="1"/>
    <col min="15117" max="15117" width="5.140625" style="37" customWidth="1"/>
    <col min="15118" max="15361" width="9" style="37"/>
    <col min="15362" max="15362" width="5.28515625" style="37" customWidth="1"/>
    <col min="15363" max="15363" width="14.28515625" style="37" customWidth="1"/>
    <col min="15364" max="15364" width="9.7109375" style="37" customWidth="1"/>
    <col min="15365" max="15365" width="12.7109375" style="37" bestFit="1" customWidth="1"/>
    <col min="15366" max="15366" width="6" style="37" customWidth="1"/>
    <col min="15367" max="15367" width="12.85546875" style="37" customWidth="1"/>
    <col min="15368" max="15368" width="11.7109375" style="37" bestFit="1" customWidth="1"/>
    <col min="15369" max="15369" width="12.7109375" style="37" bestFit="1" customWidth="1"/>
    <col min="15370" max="15370" width="12.140625" style="37" customWidth="1"/>
    <col min="15371" max="15371" width="12.7109375" style="37" bestFit="1" customWidth="1"/>
    <col min="15372" max="15372" width="10.42578125" style="37" customWidth="1"/>
    <col min="15373" max="15373" width="5.140625" style="37" customWidth="1"/>
    <col min="15374" max="15617" width="9" style="37"/>
    <col min="15618" max="15618" width="5.28515625" style="37" customWidth="1"/>
    <col min="15619" max="15619" width="14.28515625" style="37" customWidth="1"/>
    <col min="15620" max="15620" width="9.7109375" style="37" customWidth="1"/>
    <col min="15621" max="15621" width="12.7109375" style="37" bestFit="1" customWidth="1"/>
    <col min="15622" max="15622" width="6" style="37" customWidth="1"/>
    <col min="15623" max="15623" width="12.85546875" style="37" customWidth="1"/>
    <col min="15624" max="15624" width="11.7109375" style="37" bestFit="1" customWidth="1"/>
    <col min="15625" max="15625" width="12.7109375" style="37" bestFit="1" customWidth="1"/>
    <col min="15626" max="15626" width="12.140625" style="37" customWidth="1"/>
    <col min="15627" max="15627" width="12.7109375" style="37" bestFit="1" customWidth="1"/>
    <col min="15628" max="15628" width="10.42578125" style="37" customWidth="1"/>
    <col min="15629" max="15629" width="5.140625" style="37" customWidth="1"/>
    <col min="15630" max="15873" width="9" style="37"/>
    <col min="15874" max="15874" width="5.28515625" style="37" customWidth="1"/>
    <col min="15875" max="15875" width="14.28515625" style="37" customWidth="1"/>
    <col min="15876" max="15876" width="9.7109375" style="37" customWidth="1"/>
    <col min="15877" max="15877" width="12.7109375" style="37" bestFit="1" customWidth="1"/>
    <col min="15878" max="15878" width="6" style="37" customWidth="1"/>
    <col min="15879" max="15879" width="12.85546875" style="37" customWidth="1"/>
    <col min="15880" max="15880" width="11.7109375" style="37" bestFit="1" customWidth="1"/>
    <col min="15881" max="15881" width="12.7109375" style="37" bestFit="1" customWidth="1"/>
    <col min="15882" max="15882" width="12.140625" style="37" customWidth="1"/>
    <col min="15883" max="15883" width="12.7109375" style="37" bestFit="1" customWidth="1"/>
    <col min="15884" max="15884" width="10.42578125" style="37" customWidth="1"/>
    <col min="15885" max="15885" width="5.140625" style="37" customWidth="1"/>
    <col min="15886" max="16129" width="9" style="37"/>
    <col min="16130" max="16130" width="5.28515625" style="37" customWidth="1"/>
    <col min="16131" max="16131" width="14.28515625" style="37" customWidth="1"/>
    <col min="16132" max="16132" width="9.7109375" style="37" customWidth="1"/>
    <col min="16133" max="16133" width="12.7109375" style="37" bestFit="1" customWidth="1"/>
    <col min="16134" max="16134" width="6" style="37" customWidth="1"/>
    <col min="16135" max="16135" width="12.85546875" style="37" customWidth="1"/>
    <col min="16136" max="16136" width="11.7109375" style="37" bestFit="1" customWidth="1"/>
    <col min="16137" max="16137" width="12.7109375" style="37" bestFit="1" customWidth="1"/>
    <col min="16138" max="16138" width="12.140625" style="37" customWidth="1"/>
    <col min="16139" max="16139" width="12.7109375" style="37" bestFit="1" customWidth="1"/>
    <col min="16140" max="16140" width="10.42578125" style="37" customWidth="1"/>
    <col min="16141" max="16141" width="5.140625" style="37" customWidth="1"/>
    <col min="16142" max="16384" width="9" style="37"/>
  </cols>
  <sheetData>
    <row r="1" spans="1:16" s="163" customFormat="1" x14ac:dyDescent="0.2">
      <c r="A1" s="661" t="s">
        <v>0</v>
      </c>
      <c r="B1" s="661"/>
      <c r="C1" s="661"/>
      <c r="D1" s="661"/>
      <c r="E1" s="162"/>
      <c r="F1" s="662" t="s">
        <v>1</v>
      </c>
      <c r="G1" s="662"/>
      <c r="H1" s="662"/>
      <c r="I1" s="662"/>
      <c r="J1" s="662"/>
      <c r="K1" s="662"/>
      <c r="L1" s="662"/>
    </row>
    <row r="2" spans="1:16" s="163" customFormat="1" ht="14.25" x14ac:dyDescent="0.2">
      <c r="A2" s="663" t="s">
        <v>398</v>
      </c>
      <c r="B2" s="663"/>
      <c r="C2" s="663"/>
      <c r="D2" s="663"/>
      <c r="E2" s="162"/>
      <c r="F2" s="664" t="s">
        <v>3</v>
      </c>
      <c r="G2" s="664"/>
      <c r="H2" s="664"/>
      <c r="I2" s="664"/>
      <c r="J2" s="664"/>
      <c r="K2" s="664"/>
      <c r="L2" s="664"/>
    </row>
    <row r="3" spans="1:16" s="163" customFormat="1" x14ac:dyDescent="0.2">
      <c r="A3" s="164"/>
      <c r="B3" s="164"/>
      <c r="C3" s="164"/>
      <c r="E3" s="165"/>
      <c r="F3" s="165"/>
      <c r="G3" s="165"/>
      <c r="H3" s="166"/>
      <c r="I3" s="165"/>
      <c r="J3" s="165"/>
    </row>
    <row r="4" spans="1:16" s="36" customFormat="1" x14ac:dyDescent="0.25">
      <c r="A4" s="653" t="s">
        <v>60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</row>
    <row r="5" spans="1:16" s="36" customFormat="1" x14ac:dyDescent="0.25">
      <c r="A5" s="653" t="s">
        <v>127</v>
      </c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</row>
    <row r="6" spans="1:16" x14ac:dyDescent="0.25">
      <c r="K6" s="654" t="s">
        <v>61</v>
      </c>
      <c r="L6" s="654"/>
      <c r="M6" s="654"/>
    </row>
    <row r="7" spans="1:16" ht="51" x14ac:dyDescent="0.25">
      <c r="A7" s="395" t="s">
        <v>18</v>
      </c>
      <c r="B7" s="168" t="s">
        <v>62</v>
      </c>
      <c r="C7" s="395" t="s">
        <v>63</v>
      </c>
      <c r="D7" s="168" t="s">
        <v>64</v>
      </c>
      <c r="E7" s="396" t="s">
        <v>118</v>
      </c>
      <c r="F7" s="395" t="s">
        <v>65</v>
      </c>
      <c r="G7" s="395" t="s">
        <v>119</v>
      </c>
      <c r="H7" s="395" t="s">
        <v>131</v>
      </c>
      <c r="I7" s="395" t="s">
        <v>110</v>
      </c>
      <c r="J7" s="395" t="s">
        <v>284</v>
      </c>
      <c r="K7" s="395" t="s">
        <v>66</v>
      </c>
      <c r="L7" s="170" t="s">
        <v>67</v>
      </c>
      <c r="M7" s="395" t="s">
        <v>20</v>
      </c>
    </row>
    <row r="8" spans="1:16" ht="12.75" customHeight="1" x14ac:dyDescent="0.25">
      <c r="A8" s="395"/>
      <c r="B8" s="168"/>
      <c r="C8" s="168"/>
      <c r="D8" s="168"/>
      <c r="E8" s="396"/>
      <c r="F8" s="395" t="s">
        <v>397</v>
      </c>
      <c r="G8" s="396" t="s">
        <v>68</v>
      </c>
      <c r="H8" s="396" t="s">
        <v>69</v>
      </c>
      <c r="I8" s="396" t="s">
        <v>70</v>
      </c>
      <c r="J8" s="396" t="s">
        <v>84</v>
      </c>
      <c r="K8" s="170" t="s">
        <v>132</v>
      </c>
      <c r="L8" s="168"/>
      <c r="M8" s="395"/>
    </row>
    <row r="9" spans="1:16" s="42" customFormat="1" ht="12.75" customHeight="1" x14ac:dyDescent="0.25">
      <c r="A9" s="658" t="s">
        <v>71</v>
      </c>
      <c r="B9" s="659"/>
      <c r="C9" s="659"/>
      <c r="D9" s="659"/>
      <c r="E9" s="660"/>
      <c r="F9" s="169">
        <f>SUM(F10:F12)</f>
        <v>27000000</v>
      </c>
      <c r="G9" s="169">
        <f t="shared" ref="G9:K9" si="0">SUM(G10:G12)</f>
        <v>135000</v>
      </c>
      <c r="H9" s="169">
        <f t="shared" si="0"/>
        <v>1000000</v>
      </c>
      <c r="I9" s="169">
        <f t="shared" si="0"/>
        <v>0</v>
      </c>
      <c r="J9" s="169">
        <f t="shared" si="0"/>
        <v>96427211</v>
      </c>
      <c r="K9" s="169">
        <f t="shared" si="0"/>
        <v>124562211</v>
      </c>
      <c r="L9" s="168"/>
      <c r="M9" s="395"/>
    </row>
    <row r="10" spans="1:16" x14ac:dyDescent="0.25">
      <c r="A10" s="393">
        <v>1</v>
      </c>
      <c r="B10" s="393" t="s">
        <v>38</v>
      </c>
      <c r="C10" s="394" t="s">
        <v>115</v>
      </c>
      <c r="D10" s="70">
        <v>15000000</v>
      </c>
      <c r="E10" s="177">
        <f>'bảng chấm công'!AI12</f>
        <v>26</v>
      </c>
      <c r="F10" s="70">
        <f>D10/26*E10</f>
        <v>14999999.999999998</v>
      </c>
      <c r="G10" s="70"/>
      <c r="H10" s="69"/>
      <c r="I10" s="69"/>
      <c r="J10" s="69">
        <v>62307692</v>
      </c>
      <c r="K10" s="69">
        <f>F10+G10+H10-I10+J10</f>
        <v>77307692</v>
      </c>
      <c r="L10" s="69"/>
      <c r="M10" s="393"/>
    </row>
    <row r="11" spans="1:16" x14ac:dyDescent="0.25">
      <c r="A11" s="38">
        <v>2</v>
      </c>
      <c r="B11" s="38" t="s">
        <v>72</v>
      </c>
      <c r="C11" s="39" t="s">
        <v>116</v>
      </c>
      <c r="D11" s="40">
        <v>6000000</v>
      </c>
      <c r="E11" s="175">
        <f>'bảng chấm công'!AI15</f>
        <v>26</v>
      </c>
      <c r="F11" s="40">
        <f t="shared" ref="F11:F15" si="1">D11/26*E11</f>
        <v>6000000</v>
      </c>
      <c r="G11" s="40"/>
      <c r="H11" s="41"/>
      <c r="I11" s="41"/>
      <c r="J11" s="41">
        <v>34119519</v>
      </c>
      <c r="K11" s="41">
        <f t="shared" ref="K11:K12" si="2">F11+G11+H11-I11+J11</f>
        <v>40119519</v>
      </c>
      <c r="L11" s="41"/>
      <c r="M11" s="38"/>
    </row>
    <row r="12" spans="1:16" x14ac:dyDescent="0.25">
      <c r="A12" s="43">
        <v>3</v>
      </c>
      <c r="B12" s="43" t="s">
        <v>37</v>
      </c>
      <c r="C12" s="44" t="s">
        <v>117</v>
      </c>
      <c r="D12" s="45">
        <v>6000000</v>
      </c>
      <c r="E12" s="176">
        <f>'bảng chấm công'!AI14</f>
        <v>26</v>
      </c>
      <c r="F12" s="45">
        <f t="shared" si="1"/>
        <v>6000000</v>
      </c>
      <c r="G12" s="45">
        <f>'Hỗ trợ vận chuyển'!E32</f>
        <v>135000</v>
      </c>
      <c r="H12" s="46">
        <v>1000000</v>
      </c>
      <c r="I12" s="46"/>
      <c r="J12" s="46">
        <v>0</v>
      </c>
      <c r="K12" s="46">
        <f t="shared" si="2"/>
        <v>7135000</v>
      </c>
      <c r="L12" s="46"/>
      <c r="M12" s="43"/>
      <c r="P12" s="88"/>
    </row>
    <row r="13" spans="1:16" s="42" customFormat="1" x14ac:dyDescent="0.25">
      <c r="A13" s="655" t="s">
        <v>73</v>
      </c>
      <c r="B13" s="656"/>
      <c r="C13" s="656"/>
      <c r="D13" s="656"/>
      <c r="E13" s="657"/>
      <c r="F13" s="144">
        <f>SUM(F14:F15)</f>
        <v>7615384.615384616</v>
      </c>
      <c r="G13" s="144">
        <f t="shared" ref="G13:K13" si="3">SUM(G14:G15)</f>
        <v>80000</v>
      </c>
      <c r="H13" s="144">
        <f t="shared" si="3"/>
        <v>1000000</v>
      </c>
      <c r="I13" s="144">
        <f t="shared" si="3"/>
        <v>0</v>
      </c>
      <c r="J13" s="144">
        <f t="shared" si="3"/>
        <v>0</v>
      </c>
      <c r="K13" s="144">
        <f t="shared" si="3"/>
        <v>8695384.615384616</v>
      </c>
      <c r="L13" s="167"/>
      <c r="M13" s="168"/>
    </row>
    <row r="14" spans="1:16" x14ac:dyDescent="0.25">
      <c r="A14" s="397">
        <v>4</v>
      </c>
      <c r="B14" s="397" t="s">
        <v>395</v>
      </c>
      <c r="C14" s="398"/>
      <c r="D14" s="399" t="s">
        <v>396</v>
      </c>
      <c r="E14" s="400"/>
      <c r="F14" s="399">
        <v>3000000</v>
      </c>
      <c r="G14" s="399"/>
      <c r="H14" s="401"/>
      <c r="I14" s="401"/>
      <c r="J14" s="401"/>
      <c r="K14" s="401">
        <v>3000000</v>
      </c>
      <c r="L14" s="401"/>
      <c r="M14" s="397"/>
    </row>
    <row r="15" spans="1:16" x14ac:dyDescent="0.25">
      <c r="A15" s="47">
        <v>5</v>
      </c>
      <c r="B15" s="47" t="s">
        <v>74</v>
      </c>
      <c r="C15" s="48" t="s">
        <v>114</v>
      </c>
      <c r="D15" s="49">
        <v>5000000</v>
      </c>
      <c r="E15" s="402">
        <f>'bảng chấm công'!AI13</f>
        <v>24</v>
      </c>
      <c r="F15" s="49">
        <f t="shared" si="1"/>
        <v>4615384.615384616</v>
      </c>
      <c r="G15" s="49">
        <f>'Hỗ trợ vận chuyển'!D32</f>
        <v>80000</v>
      </c>
      <c r="H15" s="50">
        <v>1000000</v>
      </c>
      <c r="I15" s="50"/>
      <c r="J15" s="50"/>
      <c r="K15" s="50">
        <f>F15+G15+H15-I15+J15</f>
        <v>5695384.615384616</v>
      </c>
      <c r="L15" s="50"/>
      <c r="M15" s="47"/>
    </row>
    <row r="16" spans="1:16" s="42" customFormat="1" x14ac:dyDescent="0.25">
      <c r="A16" s="655" t="s">
        <v>36</v>
      </c>
      <c r="B16" s="656"/>
      <c r="C16" s="657"/>
      <c r="D16" s="169"/>
      <c r="E16" s="170"/>
      <c r="F16" s="169">
        <f>F13+F9</f>
        <v>34615384.615384616</v>
      </c>
      <c r="G16" s="169">
        <f t="shared" ref="G16:K16" si="4">G13+G9</f>
        <v>215000</v>
      </c>
      <c r="H16" s="169">
        <f t="shared" si="4"/>
        <v>2000000</v>
      </c>
      <c r="I16" s="169">
        <f t="shared" si="4"/>
        <v>0</v>
      </c>
      <c r="J16" s="169">
        <f t="shared" si="4"/>
        <v>96427211</v>
      </c>
      <c r="K16" s="169">
        <f t="shared" si="4"/>
        <v>133257595.61538461</v>
      </c>
      <c r="L16" s="168"/>
      <c r="M16" s="168"/>
    </row>
    <row r="18" spans="2:12" s="42" customFormat="1" x14ac:dyDescent="0.25">
      <c r="B18" s="653"/>
      <c r="C18" s="653"/>
      <c r="D18" s="653"/>
      <c r="E18" s="145"/>
      <c r="I18" s="653"/>
      <c r="J18" s="653"/>
      <c r="K18" s="653"/>
      <c r="L18" s="653"/>
    </row>
    <row r="19" spans="2:12" s="389" customFormat="1" ht="14.25" x14ac:dyDescent="0.25">
      <c r="B19" s="199" t="s">
        <v>391</v>
      </c>
      <c r="C19" s="199"/>
      <c r="D19" s="199"/>
      <c r="F19" s="199" t="s">
        <v>108</v>
      </c>
      <c r="G19" s="199"/>
      <c r="I19" s="83"/>
      <c r="J19" s="199" t="s">
        <v>392</v>
      </c>
      <c r="K19" s="83"/>
    </row>
    <row r="20" spans="2:12" s="390" customFormat="1" ht="12" x14ac:dyDescent="0.25">
      <c r="B20" s="391" t="s">
        <v>393</v>
      </c>
      <c r="C20" s="391"/>
      <c r="D20" s="391"/>
      <c r="F20" s="391" t="s">
        <v>393</v>
      </c>
      <c r="G20" s="391"/>
      <c r="I20" s="392"/>
      <c r="J20" s="391" t="s">
        <v>393</v>
      </c>
      <c r="K20" s="392"/>
    </row>
    <row r="21" spans="2:12" x14ac:dyDescent="0.25">
      <c r="F21" s="88"/>
    </row>
    <row r="23" spans="2:12" s="172" customFormat="1" x14ac:dyDescent="0.2">
      <c r="C23" s="171"/>
      <c r="F23" s="173"/>
      <c r="G23" s="173"/>
      <c r="H23" s="173"/>
      <c r="I23" s="174"/>
    </row>
    <row r="28" spans="2:12" x14ac:dyDescent="0.25">
      <c r="G28" s="37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2021-01-27T02:32:11Z</dcterms:modified>
</cp:coreProperties>
</file>