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THU'!$A$5:$P$78</definedName>
    <definedName name="_xlnm._FilterDatabase" localSheetId="0" hidden="1">'THU CHI'!$A$4:$H$69</definedName>
  </definedNames>
  <calcPr calcId="162913"/>
</workbook>
</file>

<file path=xl/calcChain.xml><?xml version="1.0" encoding="utf-8"?>
<calcChain xmlns="http://schemas.openxmlformats.org/spreadsheetml/2006/main">
  <c r="D24" i="3" l="1"/>
  <c r="D23" i="3"/>
  <c r="D22" i="3"/>
  <c r="D19" i="3"/>
  <c r="D21" i="3"/>
  <c r="D20" i="3"/>
  <c r="C18" i="3"/>
  <c r="G168" i="1"/>
  <c r="H153" i="1"/>
  <c r="G146" i="1"/>
  <c r="H146" i="1"/>
  <c r="H126" i="1"/>
  <c r="G126" i="1"/>
  <c r="F119" i="1"/>
  <c r="E119" i="1"/>
  <c r="H119" i="1"/>
  <c r="H98" i="1"/>
  <c r="G77" i="1"/>
  <c r="I73" i="9" l="1"/>
  <c r="L73" i="9" s="1"/>
  <c r="M73" i="9" s="1"/>
  <c r="I72" i="9"/>
  <c r="I71" i="9"/>
  <c r="I70" i="9"/>
  <c r="I69" i="9"/>
  <c r="I68" i="9"/>
  <c r="I67" i="9"/>
  <c r="I66" i="9"/>
  <c r="I65" i="9"/>
  <c r="L63" i="9" s="1"/>
  <c r="M63" i="9" s="1"/>
  <c r="I64" i="9"/>
  <c r="I63" i="9"/>
  <c r="I62" i="9"/>
  <c r="L62" i="9" s="1"/>
  <c r="N62" i="9" s="1"/>
  <c r="I61" i="9"/>
  <c r="L61" i="9" s="1"/>
  <c r="N61" i="9" s="1"/>
  <c r="I60" i="9"/>
  <c r="L60" i="9" s="1"/>
  <c r="N60" i="9" s="1"/>
  <c r="F55" i="1" s="1"/>
  <c r="G74" i="9" l="1"/>
  <c r="I59" i="9"/>
  <c r="L59" i="9" s="1"/>
  <c r="N59" i="9" s="1"/>
  <c r="I58" i="9"/>
  <c r="L58" i="9" s="1"/>
  <c r="N58" i="9" s="1"/>
  <c r="I57" i="9"/>
  <c r="L57" i="9" s="1"/>
  <c r="N57" i="9" s="1"/>
  <c r="I56" i="9"/>
  <c r="L56" i="9" s="1"/>
  <c r="N56" i="9" s="1"/>
  <c r="I55" i="9"/>
  <c r="L55" i="9" s="1"/>
  <c r="N55" i="9" s="1"/>
  <c r="I54" i="9"/>
  <c r="L54" i="9" s="1"/>
  <c r="N54" i="9" s="1"/>
  <c r="I53" i="9"/>
  <c r="L53" i="9" s="1"/>
  <c r="N53" i="9" s="1"/>
  <c r="I52" i="9"/>
  <c r="L52" i="9" s="1"/>
  <c r="N52" i="9" s="1"/>
  <c r="N51" i="9"/>
  <c r="E47" i="1" s="1"/>
  <c r="L51" i="9"/>
  <c r="I51" i="9"/>
  <c r="I50" i="9"/>
  <c r="L50" i="9" s="1"/>
  <c r="O50" i="9" s="1"/>
  <c r="I49" i="9"/>
  <c r="L49" i="9" s="1"/>
  <c r="O49" i="9" s="1"/>
  <c r="I48" i="9"/>
  <c r="L48" i="9" s="1"/>
  <c r="O48" i="9" s="1"/>
  <c r="L47" i="9"/>
  <c r="N47" i="9" s="1"/>
  <c r="I47" i="9"/>
  <c r="L46" i="9"/>
  <c r="N46" i="9" s="1"/>
  <c r="L45" i="9"/>
  <c r="N45" i="9" s="1"/>
  <c r="L42" i="9"/>
  <c r="N42" i="9" s="1"/>
  <c r="I46" i="9"/>
  <c r="I45" i="9"/>
  <c r="I44" i="9"/>
  <c r="L44" i="9" s="1"/>
  <c r="N44" i="9" s="1"/>
  <c r="I43" i="9"/>
  <c r="L43" i="9" s="1"/>
  <c r="N43" i="9" s="1"/>
  <c r="E43" i="1" s="1"/>
  <c r="I42" i="9"/>
  <c r="L41" i="9"/>
  <c r="M41" i="9" s="1"/>
  <c r="L40" i="9"/>
  <c r="M40" i="9" s="1"/>
  <c r="F41" i="1" s="1"/>
  <c r="I41" i="9"/>
  <c r="I40" i="9"/>
  <c r="I39" i="9"/>
  <c r="L39" i="9" s="1"/>
  <c r="O39" i="9" s="1"/>
  <c r="I38" i="9"/>
  <c r="L38" i="9" s="1"/>
  <c r="O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O31" i="9"/>
  <c r="I31" i="9"/>
  <c r="L31" i="9" s="1"/>
  <c r="E54" i="1" l="1"/>
  <c r="G11" i="8"/>
  <c r="N11" i="8"/>
  <c r="K11" i="8"/>
  <c r="I11" i="8"/>
  <c r="N8" i="8"/>
  <c r="N9" i="8"/>
  <c r="N10" i="8"/>
  <c r="K8" i="8"/>
  <c r="K9" i="8"/>
  <c r="K10" i="8"/>
  <c r="I8" i="8"/>
  <c r="I9" i="8"/>
  <c r="I10" i="8"/>
  <c r="N18" i="9"/>
  <c r="E24" i="1" s="1"/>
  <c r="I11" i="9"/>
  <c r="L11" i="9" s="1"/>
  <c r="M11" i="9" s="1"/>
  <c r="F22" i="1" s="1"/>
  <c r="I12" i="9"/>
  <c r="L12" i="9" s="1"/>
  <c r="O12" i="9" s="1"/>
  <c r="I13" i="9"/>
  <c r="L13" i="9" s="1"/>
  <c r="O13" i="9" s="1"/>
  <c r="I14" i="9"/>
  <c r="L14" i="9" s="1"/>
  <c r="O14" i="9" s="1"/>
  <c r="I15" i="9"/>
  <c r="L15" i="9" s="1"/>
  <c r="O15" i="9" s="1"/>
  <c r="I16" i="9"/>
  <c r="L16" i="9" s="1"/>
  <c r="O16" i="9" s="1"/>
  <c r="I17" i="9"/>
  <c r="L17" i="9" s="1"/>
  <c r="I18" i="9"/>
  <c r="L18" i="9" s="1"/>
  <c r="I19" i="9"/>
  <c r="L19" i="9" s="1"/>
  <c r="M19" i="9" s="1"/>
  <c r="I20" i="9"/>
  <c r="L20" i="9" s="1"/>
  <c r="M20" i="9" s="1"/>
  <c r="F28" i="1" s="1"/>
  <c r="I21" i="9"/>
  <c r="L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N26" i="9" s="1"/>
  <c r="E29" i="1" s="1"/>
  <c r="I27" i="9"/>
  <c r="L27" i="9" s="1"/>
  <c r="M27" i="9" s="1"/>
  <c r="F31" i="1" s="1"/>
  <c r="I28" i="9"/>
  <c r="L28" i="9" s="1"/>
  <c r="N28" i="9" s="1"/>
  <c r="E33" i="1" s="1"/>
  <c r="I29" i="9"/>
  <c r="L29" i="9" s="1"/>
  <c r="O29" i="9" s="1"/>
  <c r="I30" i="9"/>
  <c r="L30" i="9" s="1"/>
  <c r="O30" i="9" s="1"/>
  <c r="L10" i="9"/>
  <c r="M10" i="9" s="1"/>
  <c r="I10" i="9"/>
  <c r="L9" i="9"/>
  <c r="N9" i="9" s="1"/>
  <c r="E16" i="1" s="1"/>
  <c r="I9" i="9"/>
  <c r="I8" i="9"/>
  <c r="I7" i="8"/>
  <c r="K7" i="8" s="1"/>
  <c r="N7" i="8" s="1"/>
  <c r="L76" i="9" l="1"/>
  <c r="F20" i="1"/>
  <c r="L78" i="9"/>
  <c r="L8" i="9"/>
  <c r="I74" i="9"/>
  <c r="AI14" i="10"/>
  <c r="AI15" i="10"/>
  <c r="AI16" i="10"/>
  <c r="AI13" i="10"/>
  <c r="N8" i="9" l="1"/>
  <c r="L74" i="9"/>
  <c r="L75" i="9" s="1"/>
  <c r="E14" i="5"/>
  <c r="E11" i="5"/>
  <c r="F11" i="5" s="1"/>
  <c r="J11" i="5" s="1"/>
  <c r="E12" i="5"/>
  <c r="E10" i="5"/>
  <c r="F10" i="5" s="1"/>
  <c r="E15" i="1" l="1"/>
  <c r="L77" i="9"/>
  <c r="AI17" i="10"/>
  <c r="G13" i="5" l="1"/>
  <c r="H13" i="5" l="1"/>
  <c r="I13" i="5"/>
  <c r="G9" i="5"/>
  <c r="H9" i="5"/>
  <c r="I9" i="5"/>
  <c r="H15" i="5" l="1"/>
  <c r="I15" i="5"/>
  <c r="C25" i="3"/>
  <c r="F69" i="1" l="1"/>
  <c r="G69" i="1"/>
  <c r="E69" i="1"/>
  <c r="D25" i="3" l="1"/>
  <c r="D26" i="3" s="1"/>
  <c r="G75" i="9"/>
  <c r="C8" i="3" s="1"/>
  <c r="H69" i="1" l="1"/>
  <c r="F12" i="5" l="1"/>
  <c r="J12" i="5" s="1"/>
  <c r="F14" i="5" l="1"/>
  <c r="J14" i="5" s="1"/>
  <c r="J10" i="5"/>
  <c r="F13" i="5" l="1"/>
  <c r="F9" i="5"/>
  <c r="J9" i="5"/>
  <c r="F15" i="5" l="1"/>
  <c r="D13" i="3"/>
  <c r="D8" i="3"/>
  <c r="D12" i="3"/>
  <c r="D11" i="3" l="1"/>
  <c r="D9" i="3" l="1"/>
  <c r="D10" i="3"/>
  <c r="J13" i="5"/>
  <c r="J15" i="5" s="1"/>
  <c r="G15" i="5"/>
  <c r="D14" i="3" l="1"/>
</calcChain>
</file>

<file path=xl/sharedStrings.xml><?xml version="1.0" encoding="utf-8"?>
<sst xmlns="http://schemas.openxmlformats.org/spreadsheetml/2006/main" count="915" uniqueCount="267">
  <si>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</si>
  <si>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</si>
  <si>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</si>
  <si>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</si>
  <si>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</si>
  <si>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</si>
  <si>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</si>
  <si>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</si>
  <si>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</si>
  <si>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</si>
  <si>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</si>
  <si>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</si>
  <si>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</si>
  <si>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</si>
  <si>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</si>
  <si>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</si>
  <si>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</si>
  <si>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</si>
  <si>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</si>
  <si>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</si>
  <si>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</si>
  <si>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</si>
  <si>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</si>
  <si>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</si>
  <si>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</si>
  <si>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</si>
  <si>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</si>
  <si>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</si>
  <si>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</si>
  <si>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</si>
  <si>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</si>
  <si>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</si>
  <si>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</si>
  <si>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</si>
  <si>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</si>
  <si>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</si>
  <si>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</si>
  <si>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</si>
  <si>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</si>
  <si>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</si>
  <si>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</si>
  <si>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</si>
  <si>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</si>
  <si>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</si>
  <si>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</si>
  <si>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</si>
  <si>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</si>
  <si>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</si>
  <si>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</si>
  <si>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</si>
  <si>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</si>
  <si>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</si>
  <si>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</si>
  <si>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</si>
  <si>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</si>
  <si>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</si>
  <si>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</si>
  <si>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</si>
  <si>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</si>
  <si>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</si>
  <si>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</si>
  <si>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</si>
  <si>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</si>
  <si>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</si>
  <si>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</si>
  <si>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</si>
  <si>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</si>
  <si>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</si>
  <si>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</si>
  <si>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</si>
  <si>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</si>
  <si>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</si>
  <si>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</si>
  <si>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</si>
  <si>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</si>
  <si>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</si>
  <si>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</si>
  <si>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</si>
  <si>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</si>
  <si>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</si>
  <si>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</si>
  <si>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</si>
  <si>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</si>
  <si>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</si>
  <si>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</si>
  <si>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</si>
  <si>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</si>
  <si>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</si>
  <si>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</si>
  <si>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</si>
  <si>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</si>
  <si>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</si>
  <si>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 xml:space="preserve">Tạm ứng lương </t>
  </si>
  <si>
    <t>Lương còn nợ nhận viên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</si>
  <si>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</si>
  <si>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</si>
  <si>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</si>
  <si>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</si>
  <si>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</si>
  <si>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</si>
  <si>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</si>
  <si>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</si>
  <si>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</si>
  <si>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</si>
  <si>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</si>
  <si>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</si>
  <si>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</si>
  <si>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</si>
  <si>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</si>
  <si>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</si>
  <si>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</si>
  <si>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</si>
  <si>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</si>
  <si>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</si>
  <si>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</si>
  <si>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</si>
  <si>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</si>
  <si>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</si>
  <si>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</si>
  <si>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</si>
  <si>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</si>
  <si>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</si>
  <si>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</si>
  <si>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</si>
  <si>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</si>
  <si>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 /2021</t>
  </si>
  <si>
    <t xml:space="preserve"> Số:12021.BL/PKT. MST: 0108806878</t>
  </si>
  <si>
    <t>BẢNG CHẤM CÔNG THÁNG 1 NĂM 2021</t>
  </si>
  <si>
    <t>BẢNG TỔNG HỢP THU CHI THÁNG 1/2021</t>
  </si>
  <si>
    <t xml:space="preserve"> Số:12021/TC. MST: 0108806878</t>
  </si>
  <si>
    <t xml:space="preserve"> Số:12021/DT. MST: 0108806878</t>
  </si>
  <si>
    <t>Tháng 1/2021</t>
  </si>
  <si>
    <t>Tổng doanh số bán hàng toàn công ty tháng 1/2021</t>
  </si>
  <si>
    <t xml:space="preserve"> Số:12021/HKT. MST: 0108806878</t>
  </si>
  <si>
    <t xml:space="preserve"> Số:12021/BC. MST: 0108806878</t>
  </si>
  <si>
    <t xml:space="preserve"> Số:012021/BCC. MST: 0108806878</t>
  </si>
  <si>
    <t>Biển bảng</t>
  </si>
  <si>
    <t>Thanh toán biển Lào Cai</t>
  </si>
  <si>
    <t>Biển em vũ 6tr(nợ 4114k)</t>
  </si>
  <si>
    <t>Khác</t>
  </si>
  <si>
    <t>Vinh MC Nam Định</t>
  </si>
  <si>
    <t>Thuê xe anh Sơn</t>
  </si>
  <si>
    <t>Camera công ty e thanh</t>
  </si>
  <si>
    <t>Hàng hóa</t>
  </si>
  <si>
    <t>Hà Linh thanh toán tiền hàng</t>
  </si>
  <si>
    <t>Hoa hồng kết nối Quỳnh Baby</t>
  </si>
  <si>
    <t>Lương thưởng</t>
  </si>
  <si>
    <t>Phí Gian hàng hội chợ</t>
  </si>
  <si>
    <t>Virus máy tính</t>
  </si>
  <si>
    <t>Tiếp khách, Công tác</t>
  </si>
  <si>
    <t>Vé máy bay công tác</t>
  </si>
  <si>
    <t>Bảng tên nhân viên</t>
  </si>
  <si>
    <t>Thẻ tên Nanomilk</t>
  </si>
  <si>
    <t>Cây tết Nanomilk</t>
  </si>
  <si>
    <t>Thanh Hà</t>
  </si>
  <si>
    <t>TĐ90</t>
  </si>
  <si>
    <t>Chị Huệ</t>
  </si>
  <si>
    <t>Điện Biên</t>
  </si>
  <si>
    <t>1CX90</t>
  </si>
  <si>
    <t>Vận chuyển</t>
  </si>
  <si>
    <t>Vận chuyển hàng chị Huệ</t>
  </si>
  <si>
    <t>Chị Huệ thanh toán HĐ2407</t>
  </si>
  <si>
    <t>Chị Trường</t>
  </si>
  <si>
    <t>Biển đỏ</t>
  </si>
  <si>
    <t>GCX90</t>
  </si>
  <si>
    <t>Chị Trường Biển đỏ HĐ2408</t>
  </si>
  <si>
    <t>Chị Thơm</t>
  </si>
  <si>
    <t>2CX90</t>
  </si>
  <si>
    <t>Chị thơm hành chính HĐ2411</t>
  </si>
  <si>
    <t>Anh Lâm</t>
  </si>
  <si>
    <t>Khách lẻ</t>
  </si>
  <si>
    <t>Hà Nội</t>
  </si>
  <si>
    <t>Khách lẻ Hoàng Minh Giám HĐ2412</t>
  </si>
  <si>
    <t>Cường Oanh</t>
  </si>
  <si>
    <t>BCX90</t>
  </si>
  <si>
    <t>Chú Vinh</t>
  </si>
  <si>
    <t>Chị Phương</t>
  </si>
  <si>
    <t>Yên Châu</t>
  </si>
  <si>
    <t>Chị phương yên châu thánh toán HĐ2413</t>
  </si>
  <si>
    <t>Chị tâm</t>
  </si>
  <si>
    <t>Chị Tâm</t>
  </si>
  <si>
    <t>Chị Tâm thanh toán tiền hàng</t>
  </si>
  <si>
    <t>1CX45</t>
  </si>
  <si>
    <t>3CX90</t>
  </si>
  <si>
    <t>SN45</t>
  </si>
  <si>
    <t>Quỳnh trang</t>
  </si>
  <si>
    <t>Quỳnh trang(Anh Lâm) thanh toán HĐ2419</t>
  </si>
  <si>
    <t>Hàng lỗi</t>
  </si>
  <si>
    <t>Tình Thu</t>
  </si>
  <si>
    <t>Chị Thủy</t>
  </si>
  <si>
    <t>Thái Thịnh</t>
  </si>
  <si>
    <t>Chị Thủy Thái thịnh thanh toán HĐ2422</t>
  </si>
  <si>
    <t>Anh Nam</t>
  </si>
  <si>
    <t>Bách Khoa</t>
  </si>
  <si>
    <t>Anh Nam bách khoa HĐ2424</t>
  </si>
  <si>
    <t>Anh TÙng</t>
  </si>
  <si>
    <t>CTV</t>
  </si>
  <si>
    <t>Anh tùng HĐ2425</t>
  </si>
  <si>
    <t>Chị Nhung</t>
  </si>
  <si>
    <t>TQ</t>
  </si>
  <si>
    <t>Anh Linh</t>
  </si>
  <si>
    <t>Hội chợ</t>
  </si>
  <si>
    <t>GC90</t>
  </si>
  <si>
    <t>Chị thơm thanh toán HĐ2428</t>
  </si>
  <si>
    <t>Chị Huệ thanh toán HĐ2429</t>
  </si>
  <si>
    <t>Duy nhất</t>
  </si>
  <si>
    <t>Trả thưởng</t>
  </si>
  <si>
    <t>Hà Linh</t>
  </si>
  <si>
    <t>2CX45</t>
  </si>
  <si>
    <t xml:space="preserve">Khách </t>
  </si>
  <si>
    <t>Khách Lẻ việt trì HĐ2436</t>
  </si>
  <si>
    <t xml:space="preserve">Chị Định </t>
  </si>
  <si>
    <t>Đắc lắk</t>
  </si>
  <si>
    <t>Chị Định HĐ2438</t>
  </si>
  <si>
    <t>Chị Quân thanh toán tiền hàng</t>
  </si>
  <si>
    <t>Chị Quân</t>
  </si>
  <si>
    <t>Trả hoa hồng 15% đơn 1237</t>
  </si>
  <si>
    <t>Demo</t>
  </si>
  <si>
    <t>DT Showroom</t>
  </si>
  <si>
    <t>Quỳnh chi</t>
  </si>
  <si>
    <t>Đi đường</t>
  </si>
  <si>
    <t>Cước đường bộ</t>
  </si>
  <si>
    <t>Phí sử dụng địchường bộ</t>
  </si>
  <si>
    <t>Làm cửa Nanomilk</t>
  </si>
  <si>
    <t>300 con lợn đất</t>
  </si>
  <si>
    <t>Tiếp khách ăn uồng</t>
  </si>
  <si>
    <t>Tiếp khách café</t>
  </si>
  <si>
    <t>Gửi xe</t>
  </si>
  <si>
    <t>Xăng</t>
  </si>
  <si>
    <t>Nhà Nghỉ</t>
  </si>
  <si>
    <t>PT00236</t>
  </si>
  <si>
    <t>PT00237</t>
  </si>
  <si>
    <t>PT00238</t>
  </si>
  <si>
    <t>PT00239</t>
  </si>
  <si>
    <t>PT00240</t>
  </si>
  <si>
    <t>PT00241</t>
  </si>
  <si>
    <t>PT00242</t>
  </si>
  <si>
    <t>PT00243</t>
  </si>
  <si>
    <t>PT00244</t>
  </si>
  <si>
    <t>PT00245</t>
  </si>
  <si>
    <t>PT00246</t>
  </si>
  <si>
    <t>PT00247</t>
  </si>
  <si>
    <t>PT00248</t>
  </si>
  <si>
    <t>PT00249</t>
  </si>
  <si>
    <t>PT00250</t>
  </si>
  <si>
    <t>PT00251</t>
  </si>
  <si>
    <t>PC00303</t>
  </si>
  <si>
    <t>PC00304</t>
  </si>
  <si>
    <t>PC00305</t>
  </si>
  <si>
    <t>PC00306</t>
  </si>
  <si>
    <t>PC00307</t>
  </si>
  <si>
    <t>PC00308</t>
  </si>
  <si>
    <t>PC00309</t>
  </si>
  <si>
    <t>PC00310</t>
  </si>
  <si>
    <t>PC00311</t>
  </si>
  <si>
    <t>PC00312</t>
  </si>
  <si>
    <t>PC00313</t>
  </si>
  <si>
    <t>PC00314</t>
  </si>
  <si>
    <t>PC00315</t>
  </si>
  <si>
    <t>PC00316</t>
  </si>
  <si>
    <t>PC00317</t>
  </si>
  <si>
    <t>PC00318</t>
  </si>
  <si>
    <t>PC00319</t>
  </si>
  <si>
    <t>PC00320</t>
  </si>
  <si>
    <t>(7) = (2) - (3) - (4)  - (6)</t>
  </si>
  <si>
    <t>Chi phí biển bảng</t>
  </si>
  <si>
    <t>Thanh toán biển Lào Cai (còn nợ 3,935,000)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</si>
</sst>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5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7" fontId="28" fillId="3" borderId="1" xfId="1" applyNumberFormat="1" applyFont="1" applyFill="1" applyBorder="1" applyAlignment="1">
      <alignment vertical="center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0" fontId="22" fillId="3" borderId="3" xfId="0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 wrapText="1"/>
    </xf>
    <xf numFmtId="168" fontId="28" fillId="3" borderId="11" xfId="0" applyNumberFormat="1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165" fontId="22" fillId="3" borderId="3" xfId="1" applyNumberFormat="1" applyFont="1" applyFill="1" applyBorder="1" applyAlignment="1">
      <alignment vertical="center"/>
    </xf>
    <xf numFmtId="9" fontId="22" fillId="3" borderId="3" xfId="2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4" xfId="0" applyFont="1" applyFill="1" applyBorder="1" applyAlignment="1">
      <alignment wrapText="1"/>
    </xf>
    <xf numFmtId="167" fontId="28" fillId="3" borderId="2" xfId="1" applyNumberFormat="1" applyFont="1" applyFill="1" applyBorder="1" applyAlignment="1"/>
    <xf numFmtId="0" fontId="28" fillId="3" borderId="2" xfId="0" applyFont="1" applyFill="1" applyBorder="1" applyAlignment="1">
      <alignment wrapText="1"/>
    </xf>
    <xf numFmtId="167" fontId="28" fillId="3" borderId="5" xfId="1" applyNumberFormat="1" applyFont="1" applyFill="1" applyBorder="1" applyAlignment="1"/>
    <xf numFmtId="0" fontId="28" fillId="3" borderId="5" xfId="0" applyFont="1" applyFill="1" applyBorder="1" applyAlignment="1">
      <alignment wrapText="1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14" xfId="0" applyFont="1" applyFill="1" applyBorder="1"/>
    <xf numFmtId="167" fontId="28" fillId="3" borderId="14" xfId="1" applyNumberFormat="1" applyFont="1" applyFill="1" applyBorder="1"/>
    <xf numFmtId="9" fontId="28" fillId="3" borderId="14" xfId="2" applyFont="1" applyFill="1" applyBorder="1"/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horizontal="center" vertical="center"/>
    </xf>
    <xf numFmtId="167" fontId="28" fillId="3" borderId="1" xfId="1" applyNumberFormat="1" applyFont="1" applyFill="1" applyBorder="1" applyAlignment="1">
      <alignment horizontal="center" vertical="center"/>
    </xf>
    <xf numFmtId="9" fontId="28" fillId="3" borderId="1" xfId="2" applyFont="1" applyFill="1" applyBorder="1" applyAlignment="1">
      <alignment horizontal="center" vertical="center"/>
    </xf>
    <xf numFmtId="167" fontId="28" fillId="3" borderId="1" xfId="1" applyNumberFormat="1" applyFont="1" applyFill="1" applyBorder="1" applyAlignment="1">
      <alignment horizontal="center"/>
    </xf>
    <xf numFmtId="166" fontId="24" fillId="0" borderId="3" xfId="0" applyNumberFormat="1" applyFont="1" applyFill="1" applyBorder="1" applyAlignment="1">
      <alignment horizontal="center" vertical="center"/>
    </xf>
    <xf numFmtId="0" fontId="24" fillId="0" borderId="3" xfId="0" applyFont="1" applyFill="1" applyBorder="1"/>
    <xf numFmtId="0" fontId="24" fillId="0" borderId="3" xfId="0" applyFont="1" applyFill="1" applyBorder="1" applyAlignment="1">
      <alignment horizontal="left" vertical="center"/>
    </xf>
    <xf numFmtId="167" fontId="24" fillId="0" borderId="3" xfId="1" applyNumberFormat="1" applyFont="1" applyFill="1" applyBorder="1"/>
    <xf numFmtId="167" fontId="24" fillId="0" borderId="3" xfId="1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167" fontId="20" fillId="0" borderId="1" xfId="1" applyNumberFormat="1" applyFont="1" applyFill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 wrapText="1"/>
    </xf>
    <xf numFmtId="168" fontId="28" fillId="3" borderId="11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167" fontId="28" fillId="3" borderId="12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4" xfId="1" applyNumberFormat="1" applyFont="1" applyFill="1" applyBorder="1" applyAlignment="1">
      <alignment horizontal="center" vertical="center"/>
    </xf>
    <xf numFmtId="9" fontId="28" fillId="3" borderId="12" xfId="2" applyFont="1" applyFill="1" applyBorder="1" applyAlignment="1">
      <alignment horizontal="center" vertical="center"/>
    </xf>
    <xf numFmtId="9" fontId="28" fillId="3" borderId="11" xfId="2" applyFont="1" applyFill="1" applyBorder="1" applyAlignment="1">
      <alignment horizontal="center" vertical="center"/>
    </xf>
    <xf numFmtId="9" fontId="28" fillId="3" borderId="14" xfId="2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zoomScale="85" zoomScaleNormal="85" workbookViewId="0">
      <pane ySplit="5" topLeftCell="A63" activePane="bottomLeft" state="frozen"/>
      <selection pane="bottomLeft" activeCell="D75" sqref="D75"/>
    </sheetView>
  </sheetViews>
  <sheetFormatPr defaultColWidth="9.140625" defaultRowHeight="15" x14ac:dyDescent="0.25"/>
  <cols>
    <col min="1" max="1" width="11.42578125" style="95" customWidth="1"/>
    <col min="2" max="2" width="11.42578125" style="288" customWidth="1"/>
    <col min="3" max="3" width="18.7109375" style="95" bestFit="1" customWidth="1"/>
    <col min="4" max="4" width="37.42578125" style="95" bestFit="1" customWidth="1"/>
    <col min="5" max="5" width="14.140625" style="99" customWidth="1"/>
    <col min="6" max="6" width="14.28515625" style="99" customWidth="1"/>
    <col min="7" max="7" width="15.42578125" style="99" bestFit="1" customWidth="1"/>
    <col min="8" max="8" width="17.5703125" style="99" bestFit="1" customWidth="1"/>
    <col min="9" max="9" width="9.140625" style="95"/>
    <col min="10" max="10" width="14" style="95" bestFit="1" customWidth="1"/>
    <col min="11" max="11" width="15.85546875" style="95" bestFit="1" customWidth="1"/>
    <col min="12" max="12" width="14.85546875" style="95" bestFit="1" customWidth="1"/>
    <col min="13" max="13" width="9.140625" style="95"/>
    <col min="14" max="14" width="13.42578125" style="95" bestFit="1" customWidth="1"/>
    <col min="15" max="16384" width="9.140625" style="95"/>
  </cols>
  <sheetData>
    <row r="1" spans="1:17" x14ac:dyDescent="0.25">
      <c r="A1" s="96" t="s">
        <v>0</v>
      </c>
      <c r="B1" s="289"/>
      <c r="C1" s="96"/>
      <c r="D1" s="289"/>
      <c r="E1" s="97"/>
      <c r="F1" s="98" t="s">
        <v>1</v>
      </c>
      <c r="H1" s="98"/>
      <c r="I1" s="100"/>
      <c r="J1" s="100"/>
      <c r="K1" s="100"/>
      <c r="L1" s="100"/>
      <c r="M1" s="100"/>
      <c r="N1" s="100"/>
      <c r="O1" s="100"/>
      <c r="P1" s="100"/>
      <c r="Q1" s="100"/>
    </row>
    <row r="2" spans="1:17" x14ac:dyDescent="0.25">
      <c r="A2" s="101" t="s">
        <v>129</v>
      </c>
      <c r="B2" s="102"/>
      <c r="C2" s="101"/>
      <c r="D2" s="102"/>
      <c r="E2" s="103"/>
      <c r="F2" s="104" t="s">
        <v>2</v>
      </c>
      <c r="H2" s="104"/>
      <c r="I2" s="105"/>
      <c r="J2" s="105"/>
      <c r="K2" s="105"/>
      <c r="L2" s="105"/>
      <c r="M2" s="105"/>
      <c r="N2" s="105"/>
      <c r="O2" s="105"/>
      <c r="P2" s="105"/>
      <c r="Q2" s="105"/>
    </row>
    <row r="3" spans="1:17" x14ac:dyDescent="0.25">
      <c r="A3" s="354" t="s">
        <v>128</v>
      </c>
      <c r="B3" s="354"/>
      <c r="C3" s="354"/>
      <c r="D3" s="354"/>
      <c r="E3" s="354"/>
      <c r="F3" s="354"/>
      <c r="G3" s="354"/>
      <c r="H3" s="354"/>
      <c r="I3" s="106"/>
      <c r="J3" s="106"/>
      <c r="K3" s="106"/>
      <c r="L3" s="106"/>
      <c r="M3" s="106"/>
      <c r="N3" s="106"/>
      <c r="O3" s="106"/>
      <c r="P3" s="106"/>
      <c r="Q3" s="106"/>
    </row>
    <row r="4" spans="1:17" s="105" customFormat="1" x14ac:dyDescent="0.25">
      <c r="A4" s="349" t="s">
        <v>3</v>
      </c>
      <c r="B4" s="349" t="s">
        <v>84</v>
      </c>
      <c r="C4" s="349" t="s">
        <v>4</v>
      </c>
      <c r="D4" s="350" t="s">
        <v>5</v>
      </c>
      <c r="E4" s="348" t="s">
        <v>6</v>
      </c>
      <c r="F4" s="348"/>
      <c r="G4" s="348" t="s">
        <v>7</v>
      </c>
      <c r="H4" s="348"/>
    </row>
    <row r="5" spans="1:17" s="105" customFormat="1" x14ac:dyDescent="0.25">
      <c r="A5" s="349"/>
      <c r="B5" s="349"/>
      <c r="C5" s="349"/>
      <c r="D5" s="350"/>
      <c r="E5" s="189" t="s">
        <v>79</v>
      </c>
      <c r="F5" s="189" t="s">
        <v>51</v>
      </c>
      <c r="G5" s="189" t="s">
        <v>79</v>
      </c>
      <c r="H5" s="189" t="s">
        <v>51</v>
      </c>
    </row>
    <row r="6" spans="1:17" x14ac:dyDescent="0.25">
      <c r="A6" s="91">
        <v>44557</v>
      </c>
      <c r="B6" s="91" t="s">
        <v>263</v>
      </c>
      <c r="C6" s="92" t="s">
        <v>149</v>
      </c>
      <c r="D6" s="93" t="s">
        <v>225</v>
      </c>
      <c r="E6" s="94"/>
      <c r="F6" s="107"/>
      <c r="G6" s="94"/>
      <c r="H6" s="107">
        <v>324000</v>
      </c>
    </row>
    <row r="7" spans="1:17" x14ac:dyDescent="0.25">
      <c r="A7" s="91">
        <v>44197</v>
      </c>
      <c r="B7" s="91" t="s">
        <v>262</v>
      </c>
      <c r="C7" s="92" t="s">
        <v>220</v>
      </c>
      <c r="D7" s="93" t="s">
        <v>221</v>
      </c>
      <c r="E7" s="94"/>
      <c r="F7" s="107"/>
      <c r="G7" s="94"/>
      <c r="H7" s="107">
        <v>65000</v>
      </c>
    </row>
    <row r="8" spans="1:17" x14ac:dyDescent="0.25">
      <c r="A8" s="91">
        <v>44197</v>
      </c>
      <c r="B8" s="91" t="s">
        <v>262</v>
      </c>
      <c r="C8" s="92" t="s">
        <v>220</v>
      </c>
      <c r="D8" s="93" t="s">
        <v>228</v>
      </c>
      <c r="E8" s="94"/>
      <c r="F8" s="107"/>
      <c r="G8" s="94"/>
      <c r="H8" s="107">
        <v>1010770</v>
      </c>
    </row>
    <row r="9" spans="1:17" x14ac:dyDescent="0.25">
      <c r="A9" s="91">
        <v>44197</v>
      </c>
      <c r="B9" s="91" t="s">
        <v>246</v>
      </c>
      <c r="C9" s="92" t="s">
        <v>136</v>
      </c>
      <c r="D9" s="93" t="s">
        <v>137</v>
      </c>
      <c r="E9" s="94"/>
      <c r="F9" s="107"/>
      <c r="G9" s="94">
        <v>8000000</v>
      </c>
      <c r="H9" s="107"/>
    </row>
    <row r="10" spans="1:17" x14ac:dyDescent="0.25">
      <c r="A10" s="91">
        <v>44197</v>
      </c>
      <c r="B10" s="91" t="s">
        <v>247</v>
      </c>
      <c r="C10" s="92" t="s">
        <v>136</v>
      </c>
      <c r="D10" s="93" t="s">
        <v>138</v>
      </c>
      <c r="E10" s="94"/>
      <c r="F10" s="107"/>
      <c r="G10" s="94">
        <v>6000000</v>
      </c>
      <c r="H10" s="107"/>
    </row>
    <row r="11" spans="1:17" x14ac:dyDescent="0.25">
      <c r="A11" s="91">
        <v>44198</v>
      </c>
      <c r="B11" s="91" t="s">
        <v>262</v>
      </c>
      <c r="C11" s="92" t="s">
        <v>220</v>
      </c>
      <c r="D11" s="93" t="s">
        <v>221</v>
      </c>
      <c r="E11" s="94"/>
      <c r="F11" s="107"/>
      <c r="G11" s="94"/>
      <c r="H11" s="107">
        <v>65000</v>
      </c>
    </row>
    <row r="12" spans="1:17" x14ac:dyDescent="0.25">
      <c r="A12" s="91">
        <v>44198</v>
      </c>
      <c r="B12" s="91" t="s">
        <v>263</v>
      </c>
      <c r="C12" s="92" t="s">
        <v>149</v>
      </c>
      <c r="D12" s="93" t="s">
        <v>229</v>
      </c>
      <c r="E12" s="94"/>
      <c r="F12" s="107"/>
      <c r="G12" s="94"/>
      <c r="H12" s="107">
        <v>600000</v>
      </c>
    </row>
    <row r="13" spans="1:17" x14ac:dyDescent="0.25">
      <c r="A13" s="91">
        <v>44198</v>
      </c>
      <c r="B13" s="91" t="s">
        <v>248</v>
      </c>
      <c r="C13" s="92" t="s">
        <v>139</v>
      </c>
      <c r="D13" s="93" t="s">
        <v>140</v>
      </c>
      <c r="E13" s="94"/>
      <c r="F13" s="107"/>
      <c r="G13" s="94">
        <v>2000000</v>
      </c>
      <c r="H13" s="107"/>
    </row>
    <row r="14" spans="1:17" x14ac:dyDescent="0.25">
      <c r="A14" s="91">
        <v>44199</v>
      </c>
      <c r="B14" s="91" t="s">
        <v>249</v>
      </c>
      <c r="C14" s="92" t="s">
        <v>159</v>
      </c>
      <c r="D14" s="93" t="s">
        <v>160</v>
      </c>
      <c r="E14" s="94"/>
      <c r="F14" s="107"/>
      <c r="G14" s="94"/>
      <c r="H14" s="107">
        <v>100000</v>
      </c>
    </row>
    <row r="15" spans="1:17" x14ac:dyDescent="0.25">
      <c r="A15" s="91">
        <v>44199</v>
      </c>
      <c r="B15" s="91" t="s">
        <v>230</v>
      </c>
      <c r="C15" s="92" t="s">
        <v>143</v>
      </c>
      <c r="D15" s="93" t="s">
        <v>161</v>
      </c>
      <c r="E15" s="94">
        <f>'DOANH THU'!N8</f>
        <v>6442800.0000000009</v>
      </c>
      <c r="F15" s="107"/>
      <c r="G15" s="94"/>
      <c r="H15" s="107"/>
    </row>
    <row r="16" spans="1:17" x14ac:dyDescent="0.25">
      <c r="A16" s="91">
        <v>44200</v>
      </c>
      <c r="B16" s="91" t="s">
        <v>231</v>
      </c>
      <c r="C16" s="92" t="s">
        <v>143</v>
      </c>
      <c r="D16" s="93" t="s">
        <v>165</v>
      </c>
      <c r="E16" s="94">
        <f>'DOANH THU'!N9</f>
        <v>10301400.000000002</v>
      </c>
      <c r="F16" s="107"/>
      <c r="G16" s="94"/>
      <c r="H16" s="107"/>
    </row>
    <row r="17" spans="1:8" x14ac:dyDescent="0.25">
      <c r="A17" s="284">
        <v>44200</v>
      </c>
      <c r="B17" s="91" t="s">
        <v>250</v>
      </c>
      <c r="C17" s="285" t="s">
        <v>139</v>
      </c>
      <c r="D17" s="93" t="s">
        <v>141</v>
      </c>
      <c r="E17" s="94"/>
      <c r="F17" s="107"/>
      <c r="G17" s="94">
        <v>6450000</v>
      </c>
      <c r="H17" s="107"/>
    </row>
    <row r="18" spans="1:8" x14ac:dyDescent="0.25">
      <c r="A18" s="284">
        <v>44201</v>
      </c>
      <c r="B18" s="91" t="s">
        <v>251</v>
      </c>
      <c r="C18" s="285" t="s">
        <v>139</v>
      </c>
      <c r="D18" s="93" t="s">
        <v>142</v>
      </c>
      <c r="E18" s="94"/>
      <c r="F18" s="107"/>
      <c r="G18" s="94">
        <v>2000000</v>
      </c>
      <c r="H18" s="107"/>
    </row>
    <row r="19" spans="1:8" x14ac:dyDescent="0.25">
      <c r="A19" s="284">
        <v>44202</v>
      </c>
      <c r="B19" s="91" t="s">
        <v>232</v>
      </c>
      <c r="C19" s="285" t="s">
        <v>143</v>
      </c>
      <c r="D19" s="186" t="s">
        <v>144</v>
      </c>
      <c r="E19" s="187">
        <v>7000000</v>
      </c>
      <c r="F19" s="188"/>
      <c r="G19" s="187"/>
      <c r="H19" s="188"/>
    </row>
    <row r="20" spans="1:8" x14ac:dyDescent="0.25">
      <c r="A20" s="284">
        <v>44202</v>
      </c>
      <c r="B20" s="91" t="s">
        <v>233</v>
      </c>
      <c r="C20" s="285" t="s">
        <v>143</v>
      </c>
      <c r="D20" s="186" t="s">
        <v>168</v>
      </c>
      <c r="E20" s="187"/>
      <c r="F20" s="188">
        <f>'DOANH THU'!M10</f>
        <v>274350.00000000006</v>
      </c>
      <c r="G20" s="187"/>
      <c r="H20" s="188"/>
    </row>
    <row r="21" spans="1:8" x14ac:dyDescent="0.25">
      <c r="A21" s="284">
        <v>44202</v>
      </c>
      <c r="B21" s="91" t="s">
        <v>262</v>
      </c>
      <c r="C21" s="285" t="s">
        <v>220</v>
      </c>
      <c r="D21" s="186" t="s">
        <v>228</v>
      </c>
      <c r="E21" s="187"/>
      <c r="F21" s="188"/>
      <c r="G21" s="187"/>
      <c r="H21" s="188">
        <v>1010770</v>
      </c>
    </row>
    <row r="22" spans="1:8" ht="14.25" customHeight="1" x14ac:dyDescent="0.25">
      <c r="A22" s="284">
        <v>44203</v>
      </c>
      <c r="B22" s="91" t="s">
        <v>234</v>
      </c>
      <c r="C22" s="285" t="s">
        <v>143</v>
      </c>
      <c r="D22" s="186" t="s">
        <v>172</v>
      </c>
      <c r="E22" s="187"/>
      <c r="F22" s="188">
        <f>'DOANH THU'!M11</f>
        <v>572300.00000000012</v>
      </c>
      <c r="G22" s="187"/>
      <c r="H22" s="188"/>
    </row>
    <row r="23" spans="1:8" x14ac:dyDescent="0.25">
      <c r="A23" s="284">
        <v>44203</v>
      </c>
      <c r="B23" s="91" t="s">
        <v>263</v>
      </c>
      <c r="C23" s="285" t="s">
        <v>149</v>
      </c>
      <c r="D23" s="186" t="s">
        <v>225</v>
      </c>
      <c r="E23" s="187"/>
      <c r="F23" s="188"/>
      <c r="G23" s="187"/>
      <c r="H23" s="188">
        <v>1026000</v>
      </c>
    </row>
    <row r="24" spans="1:8" x14ac:dyDescent="0.25">
      <c r="A24" s="284">
        <v>44204</v>
      </c>
      <c r="B24" s="91" t="s">
        <v>235</v>
      </c>
      <c r="C24" s="285" t="s">
        <v>143</v>
      </c>
      <c r="D24" s="186" t="s">
        <v>178</v>
      </c>
      <c r="E24" s="187">
        <f>'DOANH THU'!N18</f>
        <v>3221400.0000000005</v>
      </c>
      <c r="F24" s="188"/>
      <c r="G24" s="187"/>
      <c r="H24" s="188"/>
    </row>
    <row r="25" spans="1:8" x14ac:dyDescent="0.25">
      <c r="A25" s="284">
        <v>44204</v>
      </c>
      <c r="B25" s="91" t="s">
        <v>262</v>
      </c>
      <c r="C25" s="285" t="s">
        <v>220</v>
      </c>
      <c r="D25" s="186" t="s">
        <v>221</v>
      </c>
      <c r="E25" s="187"/>
      <c r="F25" s="188"/>
      <c r="G25" s="187"/>
      <c r="H25" s="188">
        <v>130000</v>
      </c>
    </row>
    <row r="26" spans="1:8" x14ac:dyDescent="0.25">
      <c r="A26" s="284">
        <v>44204</v>
      </c>
      <c r="B26" s="91" t="s">
        <v>262</v>
      </c>
      <c r="C26" s="285" t="s">
        <v>220</v>
      </c>
      <c r="D26" s="186" t="s">
        <v>228</v>
      </c>
      <c r="E26" s="187"/>
      <c r="F26" s="188"/>
      <c r="G26" s="187"/>
      <c r="H26" s="188">
        <v>1000000</v>
      </c>
    </row>
    <row r="27" spans="1:8" x14ac:dyDescent="0.25">
      <c r="A27" s="284">
        <v>44204</v>
      </c>
      <c r="B27" s="91" t="s">
        <v>236</v>
      </c>
      <c r="C27" s="285" t="s">
        <v>143</v>
      </c>
      <c r="D27" s="186" t="s">
        <v>181</v>
      </c>
      <c r="E27" s="187"/>
      <c r="F27" s="188">
        <v>4000000</v>
      </c>
      <c r="G27" s="187"/>
      <c r="H27" s="188"/>
    </row>
    <row r="28" spans="1:8" x14ac:dyDescent="0.25">
      <c r="A28" s="284">
        <v>44205</v>
      </c>
      <c r="B28" s="91" t="s">
        <v>237</v>
      </c>
      <c r="C28" s="285" t="s">
        <v>143</v>
      </c>
      <c r="D28" s="186" t="s">
        <v>186</v>
      </c>
      <c r="E28" s="187"/>
      <c r="F28" s="188">
        <f>'DOANH THU'!M20</f>
        <v>649000.00000000012</v>
      </c>
      <c r="G28" s="187"/>
      <c r="H28" s="188"/>
    </row>
    <row r="29" spans="1:8" x14ac:dyDescent="0.25">
      <c r="A29" s="284">
        <v>44206</v>
      </c>
      <c r="B29" s="91" t="s">
        <v>238</v>
      </c>
      <c r="C29" s="285" t="s">
        <v>143</v>
      </c>
      <c r="D29" s="186" t="s">
        <v>191</v>
      </c>
      <c r="E29" s="187">
        <f>'DOANH THU'!N26</f>
        <v>1610700.0000000002</v>
      </c>
      <c r="F29" s="188"/>
      <c r="G29" s="187"/>
      <c r="H29" s="188"/>
    </row>
    <row r="30" spans="1:8" x14ac:dyDescent="0.25">
      <c r="A30" s="284">
        <v>44207</v>
      </c>
      <c r="B30" s="91" t="s">
        <v>252</v>
      </c>
      <c r="C30" s="285" t="s">
        <v>146</v>
      </c>
      <c r="D30" s="186" t="s">
        <v>145</v>
      </c>
      <c r="E30" s="187"/>
      <c r="F30" s="188"/>
      <c r="G30" s="187">
        <v>5067180</v>
      </c>
      <c r="H30" s="188"/>
    </row>
    <row r="31" spans="1:8" x14ac:dyDescent="0.25">
      <c r="A31" s="284">
        <v>44208</v>
      </c>
      <c r="B31" s="91" t="s">
        <v>239</v>
      </c>
      <c r="C31" s="285" t="s">
        <v>143</v>
      </c>
      <c r="D31" s="186" t="s">
        <v>194</v>
      </c>
      <c r="E31" s="187"/>
      <c r="F31" s="188">
        <f>'DOANH THU'!M27</f>
        <v>536900.00000000012</v>
      </c>
      <c r="G31" s="187"/>
      <c r="H31" s="188"/>
    </row>
    <row r="32" spans="1:8" x14ac:dyDescent="0.25">
      <c r="A32" s="284">
        <v>44208</v>
      </c>
      <c r="B32" s="91" t="s">
        <v>262</v>
      </c>
      <c r="C32" s="285" t="s">
        <v>220</v>
      </c>
      <c r="D32" s="186" t="s">
        <v>221</v>
      </c>
      <c r="E32" s="187"/>
      <c r="F32" s="188"/>
      <c r="G32" s="187"/>
      <c r="H32" s="188">
        <v>300000</v>
      </c>
    </row>
    <row r="33" spans="1:12" x14ac:dyDescent="0.25">
      <c r="A33" s="284">
        <v>44208</v>
      </c>
      <c r="B33" s="91" t="s">
        <v>240</v>
      </c>
      <c r="C33" s="285" t="s">
        <v>143</v>
      </c>
      <c r="D33" s="186" t="s">
        <v>197</v>
      </c>
      <c r="E33" s="187">
        <f>'DOANH THU'!N28</f>
        <v>2684500.0000000005</v>
      </c>
      <c r="F33" s="188"/>
      <c r="G33" s="187"/>
      <c r="H33" s="188"/>
    </row>
    <row r="34" spans="1:12" x14ac:dyDescent="0.25">
      <c r="A34" s="284">
        <v>44208</v>
      </c>
      <c r="B34" s="91" t="s">
        <v>262</v>
      </c>
      <c r="C34" s="285" t="s">
        <v>220</v>
      </c>
      <c r="D34" s="186" t="s">
        <v>228</v>
      </c>
      <c r="E34" s="187"/>
      <c r="F34" s="188"/>
      <c r="G34" s="187"/>
      <c r="H34" s="188">
        <v>730000</v>
      </c>
    </row>
    <row r="35" spans="1:12" x14ac:dyDescent="0.25">
      <c r="A35" s="284">
        <v>44208</v>
      </c>
      <c r="B35" s="91" t="s">
        <v>253</v>
      </c>
      <c r="C35" s="285" t="s">
        <v>139</v>
      </c>
      <c r="D35" s="93" t="s">
        <v>147</v>
      </c>
      <c r="E35" s="94"/>
      <c r="F35" s="107"/>
      <c r="G35" s="94">
        <v>3500000</v>
      </c>
      <c r="H35" s="107"/>
    </row>
    <row r="36" spans="1:12" x14ac:dyDescent="0.25">
      <c r="A36" s="284">
        <v>44208</v>
      </c>
      <c r="B36" s="91" t="s">
        <v>254</v>
      </c>
      <c r="C36" s="285" t="s">
        <v>139</v>
      </c>
      <c r="D36" s="93" t="s">
        <v>148</v>
      </c>
      <c r="E36" s="94"/>
      <c r="F36" s="107"/>
      <c r="G36" s="94">
        <v>350000</v>
      </c>
      <c r="H36" s="107"/>
    </row>
    <row r="37" spans="1:12" x14ac:dyDescent="0.25">
      <c r="A37" s="284">
        <v>44209</v>
      </c>
      <c r="B37" s="91" t="s">
        <v>263</v>
      </c>
      <c r="C37" s="285" t="s">
        <v>149</v>
      </c>
      <c r="D37" s="93" t="s">
        <v>150</v>
      </c>
      <c r="E37" s="94"/>
      <c r="F37" s="107"/>
      <c r="G37" s="94">
        <v>5707700</v>
      </c>
      <c r="H37" s="107"/>
    </row>
    <row r="38" spans="1:12" x14ac:dyDescent="0.25">
      <c r="A38" s="284">
        <v>44210</v>
      </c>
      <c r="B38" s="91" t="s">
        <v>262</v>
      </c>
      <c r="C38" s="285" t="s">
        <v>220</v>
      </c>
      <c r="D38" s="93" t="s">
        <v>221</v>
      </c>
      <c r="E38" s="94"/>
      <c r="F38" s="107"/>
      <c r="G38" s="94"/>
      <c r="H38" s="107">
        <v>40000</v>
      </c>
    </row>
    <row r="39" spans="1:12" x14ac:dyDescent="0.25">
      <c r="A39" s="284">
        <v>44210</v>
      </c>
      <c r="B39" s="91" t="s">
        <v>262</v>
      </c>
      <c r="C39" s="285" t="s">
        <v>220</v>
      </c>
      <c r="D39" s="93" t="s">
        <v>221</v>
      </c>
      <c r="E39" s="94"/>
      <c r="F39" s="107"/>
      <c r="G39" s="94"/>
      <c r="H39" s="107">
        <v>40000</v>
      </c>
    </row>
    <row r="40" spans="1:12" x14ac:dyDescent="0.25">
      <c r="A40" s="284">
        <v>44210</v>
      </c>
      <c r="B40" s="91" t="s">
        <v>262</v>
      </c>
      <c r="C40" s="285" t="s">
        <v>220</v>
      </c>
      <c r="D40" s="93" t="s">
        <v>228</v>
      </c>
      <c r="E40" s="94"/>
      <c r="F40" s="107"/>
      <c r="G40" s="94"/>
      <c r="H40" s="107">
        <v>780000</v>
      </c>
    </row>
    <row r="41" spans="1:12" x14ac:dyDescent="0.25">
      <c r="A41" s="284">
        <v>44212</v>
      </c>
      <c r="B41" s="91" t="s">
        <v>241</v>
      </c>
      <c r="C41" s="285" t="s">
        <v>143</v>
      </c>
      <c r="D41" s="93" t="s">
        <v>203</v>
      </c>
      <c r="E41" s="94"/>
      <c r="F41" s="107">
        <f>'DOANH THU'!M40+'DOANH THU'!M41</f>
        <v>1628400.0000000002</v>
      </c>
      <c r="G41" s="94"/>
      <c r="H41" s="107"/>
    </row>
    <row r="42" spans="1:12" x14ac:dyDescent="0.25">
      <c r="A42" s="284">
        <v>44214</v>
      </c>
      <c r="B42" s="91" t="s">
        <v>263</v>
      </c>
      <c r="C42" s="285" t="s">
        <v>149</v>
      </c>
      <c r="D42" s="93" t="s">
        <v>150</v>
      </c>
      <c r="E42" s="94"/>
      <c r="F42" s="107"/>
      <c r="G42" s="94">
        <v>1413800</v>
      </c>
      <c r="H42" s="109"/>
    </row>
    <row r="43" spans="1:12" x14ac:dyDescent="0.25">
      <c r="A43" s="284">
        <v>44214</v>
      </c>
      <c r="B43" s="91" t="s">
        <v>242</v>
      </c>
      <c r="C43" s="285" t="s">
        <v>143</v>
      </c>
      <c r="D43" s="93" t="s">
        <v>204</v>
      </c>
      <c r="E43" s="94">
        <f>SUM('DOANH THU'!N42:N46)</f>
        <v>16213200.000000002</v>
      </c>
      <c r="F43" s="107"/>
      <c r="G43" s="94"/>
      <c r="H43" s="109"/>
    </row>
    <row r="44" spans="1:12" x14ac:dyDescent="0.25">
      <c r="A44" s="284">
        <v>44214</v>
      </c>
      <c r="B44" s="91" t="s">
        <v>255</v>
      </c>
      <c r="C44" s="285" t="s">
        <v>159</v>
      </c>
      <c r="D44" s="93" t="s">
        <v>160</v>
      </c>
      <c r="E44" s="94"/>
      <c r="F44" s="107"/>
      <c r="G44" s="94"/>
      <c r="H44" s="109">
        <v>250000</v>
      </c>
    </row>
    <row r="45" spans="1:12" x14ac:dyDescent="0.25">
      <c r="A45" s="284">
        <v>44220</v>
      </c>
      <c r="B45" s="91" t="s">
        <v>262</v>
      </c>
      <c r="C45" s="285" t="s">
        <v>220</v>
      </c>
      <c r="D45" s="93" t="s">
        <v>228</v>
      </c>
      <c r="E45" s="94"/>
      <c r="F45" s="107"/>
      <c r="G45" s="94"/>
      <c r="H45" s="109">
        <v>1000000</v>
      </c>
    </row>
    <row r="46" spans="1:12" x14ac:dyDescent="0.25">
      <c r="A46" s="284">
        <v>44221</v>
      </c>
      <c r="B46" s="91" t="s">
        <v>256</v>
      </c>
      <c r="C46" s="285" t="s">
        <v>139</v>
      </c>
      <c r="D46" s="93" t="s">
        <v>151</v>
      </c>
      <c r="E46" s="94"/>
      <c r="F46" s="107"/>
      <c r="G46" s="94">
        <v>1300000</v>
      </c>
      <c r="H46" s="109"/>
      <c r="K46" s="99"/>
      <c r="L46" s="99"/>
    </row>
    <row r="47" spans="1:12" x14ac:dyDescent="0.25">
      <c r="A47" s="284">
        <v>44222</v>
      </c>
      <c r="B47" s="91" t="s">
        <v>243</v>
      </c>
      <c r="C47" s="285" t="s">
        <v>143</v>
      </c>
      <c r="D47" s="93" t="s">
        <v>210</v>
      </c>
      <c r="E47" s="94">
        <f>'DOANH THU'!N51</f>
        <v>3221400.0000000005</v>
      </c>
      <c r="F47" s="107"/>
      <c r="G47" s="94"/>
      <c r="H47" s="109"/>
      <c r="K47" s="99"/>
      <c r="L47" s="99"/>
    </row>
    <row r="48" spans="1:12" x14ac:dyDescent="0.25">
      <c r="A48" s="284">
        <v>44222</v>
      </c>
      <c r="B48" s="91" t="s">
        <v>263</v>
      </c>
      <c r="C48" s="285" t="s">
        <v>149</v>
      </c>
      <c r="D48" s="93" t="s">
        <v>226</v>
      </c>
      <c r="E48" s="94"/>
      <c r="F48" s="107"/>
      <c r="G48" s="94"/>
      <c r="H48" s="109">
        <v>70000</v>
      </c>
      <c r="K48" s="99"/>
      <c r="L48" s="99"/>
    </row>
    <row r="49" spans="1:14" x14ac:dyDescent="0.25">
      <c r="A49" s="284">
        <v>44222</v>
      </c>
      <c r="B49" s="91" t="s">
        <v>262</v>
      </c>
      <c r="C49" s="285" t="s">
        <v>220</v>
      </c>
      <c r="D49" s="93" t="s">
        <v>228</v>
      </c>
      <c r="E49" s="94"/>
      <c r="F49" s="107"/>
      <c r="G49" s="94"/>
      <c r="H49" s="109">
        <v>1020000</v>
      </c>
      <c r="K49" s="99"/>
      <c r="L49" s="99"/>
    </row>
    <row r="50" spans="1:14" x14ac:dyDescent="0.25">
      <c r="A50" s="284">
        <v>44223</v>
      </c>
      <c r="B50" s="91" t="s">
        <v>257</v>
      </c>
      <c r="C50" s="285" t="s">
        <v>139</v>
      </c>
      <c r="D50" s="93" t="s">
        <v>152</v>
      </c>
      <c r="E50" s="94"/>
      <c r="F50" s="107"/>
      <c r="G50" s="94">
        <v>226000</v>
      </c>
      <c r="H50" s="109"/>
      <c r="K50" s="99"/>
      <c r="L50" s="99"/>
    </row>
    <row r="51" spans="1:14" x14ac:dyDescent="0.25">
      <c r="A51" s="284">
        <v>44223</v>
      </c>
      <c r="B51" s="91" t="s">
        <v>263</v>
      </c>
      <c r="C51" s="285" t="s">
        <v>149</v>
      </c>
      <c r="D51" s="93" t="s">
        <v>225</v>
      </c>
      <c r="E51" s="94"/>
      <c r="F51" s="107"/>
      <c r="G51" s="94"/>
      <c r="H51" s="109">
        <v>1465000</v>
      </c>
      <c r="K51" s="99"/>
      <c r="L51" s="99"/>
    </row>
    <row r="52" spans="1:14" x14ac:dyDescent="0.25">
      <c r="A52" s="284">
        <v>44223</v>
      </c>
      <c r="B52" s="91" t="s">
        <v>263</v>
      </c>
      <c r="C52" s="285" t="s">
        <v>149</v>
      </c>
      <c r="D52" s="93" t="s">
        <v>225</v>
      </c>
      <c r="E52" s="94"/>
      <c r="F52" s="107"/>
      <c r="G52" s="94"/>
      <c r="H52" s="109">
        <v>59900</v>
      </c>
      <c r="K52" s="99"/>
      <c r="L52" s="99"/>
    </row>
    <row r="53" spans="1:14" x14ac:dyDescent="0.25">
      <c r="A53" s="284">
        <v>44224</v>
      </c>
      <c r="B53" s="91" t="s">
        <v>258</v>
      </c>
      <c r="C53" s="285" t="s">
        <v>139</v>
      </c>
      <c r="D53" s="93" t="s">
        <v>153</v>
      </c>
      <c r="E53" s="94"/>
      <c r="F53" s="107"/>
      <c r="G53" s="94">
        <v>560000</v>
      </c>
      <c r="H53" s="109"/>
      <c r="K53" s="99"/>
      <c r="L53" s="99"/>
    </row>
    <row r="54" spans="1:14" x14ac:dyDescent="0.25">
      <c r="A54" s="284">
        <v>44224</v>
      </c>
      <c r="B54" s="91" t="s">
        <v>244</v>
      </c>
      <c r="C54" s="285" t="s">
        <v>143</v>
      </c>
      <c r="D54" s="93" t="s">
        <v>213</v>
      </c>
      <c r="E54" s="94">
        <f>SUM('DOANH THU'!N52:N59)</f>
        <v>6770250.0000000009</v>
      </c>
      <c r="F54" s="107"/>
      <c r="G54" s="94"/>
      <c r="H54" s="109"/>
      <c r="K54" s="99"/>
      <c r="L54" s="99"/>
    </row>
    <row r="55" spans="1:14" x14ac:dyDescent="0.25">
      <c r="A55" s="284">
        <v>44225</v>
      </c>
      <c r="B55" s="91" t="s">
        <v>245</v>
      </c>
      <c r="C55" s="285" t="s">
        <v>143</v>
      </c>
      <c r="D55" s="93" t="s">
        <v>214</v>
      </c>
      <c r="E55" s="94"/>
      <c r="F55" s="107">
        <f>'DOANH THU'!N60</f>
        <v>548700.00000000012</v>
      </c>
      <c r="G55" s="94"/>
      <c r="H55" s="109"/>
      <c r="K55" s="99"/>
      <c r="L55" s="99"/>
    </row>
    <row r="56" spans="1:14" x14ac:dyDescent="0.25">
      <c r="A56" s="91">
        <v>44225</v>
      </c>
      <c r="B56" s="91" t="s">
        <v>259</v>
      </c>
      <c r="C56" s="92" t="s">
        <v>146</v>
      </c>
      <c r="D56" s="93" t="s">
        <v>216</v>
      </c>
      <c r="E56" s="94"/>
      <c r="F56" s="107"/>
      <c r="G56" s="94"/>
      <c r="H56" s="109">
        <v>218250</v>
      </c>
      <c r="K56" s="351"/>
      <c r="L56" s="352"/>
    </row>
    <row r="57" spans="1:14" x14ac:dyDescent="0.25">
      <c r="A57" s="91">
        <v>44225</v>
      </c>
      <c r="B57" s="91" t="s">
        <v>260</v>
      </c>
      <c r="C57" s="92" t="s">
        <v>139</v>
      </c>
      <c r="D57" s="93" t="s">
        <v>223</v>
      </c>
      <c r="E57" s="94"/>
      <c r="F57" s="107"/>
      <c r="G57" s="94">
        <v>2000000</v>
      </c>
      <c r="H57" s="109"/>
      <c r="K57" s="296"/>
      <c r="L57" s="297"/>
    </row>
    <row r="58" spans="1:14" x14ac:dyDescent="0.25">
      <c r="A58" s="91">
        <v>44225</v>
      </c>
      <c r="B58" s="91" t="s">
        <v>261</v>
      </c>
      <c r="C58" s="92" t="s">
        <v>139</v>
      </c>
      <c r="D58" s="93" t="s">
        <v>224</v>
      </c>
      <c r="E58" s="94"/>
      <c r="F58" s="107"/>
      <c r="G58" s="94">
        <v>3600000</v>
      </c>
      <c r="H58" s="109"/>
      <c r="K58" s="296"/>
      <c r="L58" s="297"/>
    </row>
    <row r="59" spans="1:14" x14ac:dyDescent="0.25">
      <c r="A59" s="91">
        <v>44226</v>
      </c>
      <c r="B59" s="91" t="s">
        <v>262</v>
      </c>
      <c r="C59" s="92" t="s">
        <v>220</v>
      </c>
      <c r="D59" s="93" t="s">
        <v>221</v>
      </c>
      <c r="E59" s="94"/>
      <c r="F59" s="107"/>
      <c r="G59" s="94"/>
      <c r="H59" s="109">
        <v>75000</v>
      </c>
      <c r="N59" s="194"/>
    </row>
    <row r="60" spans="1:14" x14ac:dyDescent="0.25">
      <c r="A60" s="91">
        <v>44226</v>
      </c>
      <c r="B60" s="91" t="s">
        <v>262</v>
      </c>
      <c r="C60" s="92" t="s">
        <v>220</v>
      </c>
      <c r="D60" s="108" t="s">
        <v>222</v>
      </c>
      <c r="E60" s="94"/>
      <c r="F60" s="107"/>
      <c r="G60" s="94"/>
      <c r="H60" s="109">
        <v>70000</v>
      </c>
      <c r="K60" s="194"/>
    </row>
    <row r="61" spans="1:14" x14ac:dyDescent="0.25">
      <c r="A61" s="91">
        <v>44226</v>
      </c>
      <c r="B61" s="91" t="s">
        <v>262</v>
      </c>
      <c r="C61" s="92" t="s">
        <v>220</v>
      </c>
      <c r="D61" s="93" t="s">
        <v>227</v>
      </c>
      <c r="E61" s="94"/>
      <c r="F61" s="107"/>
      <c r="G61" s="94"/>
      <c r="H61" s="109">
        <v>20000</v>
      </c>
    </row>
    <row r="62" spans="1:14" x14ac:dyDescent="0.25">
      <c r="A62" s="91">
        <v>44226</v>
      </c>
      <c r="B62" s="91" t="s">
        <v>263</v>
      </c>
      <c r="C62" s="92" t="s">
        <v>149</v>
      </c>
      <c r="D62" s="93" t="s">
        <v>225</v>
      </c>
      <c r="E62" s="94"/>
      <c r="F62" s="107"/>
      <c r="G62" s="94"/>
      <c r="H62" s="109">
        <v>310000</v>
      </c>
      <c r="J62" s="194"/>
    </row>
    <row r="63" spans="1:14" x14ac:dyDescent="0.25">
      <c r="A63" s="91">
        <v>44226</v>
      </c>
      <c r="B63" s="91" t="s">
        <v>263</v>
      </c>
      <c r="C63" s="92" t="s">
        <v>149</v>
      </c>
      <c r="D63" s="93" t="s">
        <v>225</v>
      </c>
      <c r="E63" s="94"/>
      <c r="F63" s="107"/>
      <c r="G63" s="94"/>
      <c r="H63" s="109">
        <v>304000</v>
      </c>
      <c r="J63" s="194"/>
    </row>
    <row r="64" spans="1:14" s="293" customFormat="1" x14ac:dyDescent="0.25">
      <c r="A64" s="91">
        <v>44226</v>
      </c>
      <c r="B64" s="91" t="s">
        <v>263</v>
      </c>
      <c r="C64" s="92" t="s">
        <v>149</v>
      </c>
      <c r="D64" s="93" t="s">
        <v>225</v>
      </c>
      <c r="E64" s="290"/>
      <c r="F64" s="291"/>
      <c r="G64" s="290"/>
      <c r="H64" s="292">
        <v>700000</v>
      </c>
      <c r="J64" s="294"/>
    </row>
    <row r="65" spans="1:11" s="293" customFormat="1" x14ac:dyDescent="0.25">
      <c r="A65" s="91">
        <v>44226</v>
      </c>
      <c r="B65" s="91" t="s">
        <v>263</v>
      </c>
      <c r="C65" s="92" t="s">
        <v>149</v>
      </c>
      <c r="D65" s="93" t="s">
        <v>225</v>
      </c>
      <c r="E65" s="290"/>
      <c r="F65" s="291"/>
      <c r="G65" s="290"/>
      <c r="H65" s="292">
        <v>690000</v>
      </c>
      <c r="K65" s="294"/>
    </row>
    <row r="66" spans="1:11" x14ac:dyDescent="0.25">
      <c r="A66" s="91">
        <v>44226</v>
      </c>
      <c r="B66" s="91" t="s">
        <v>263</v>
      </c>
      <c r="C66" s="92" t="s">
        <v>149</v>
      </c>
      <c r="D66" s="93" t="s">
        <v>225</v>
      </c>
      <c r="E66" s="94"/>
      <c r="F66" s="107"/>
      <c r="G66" s="94"/>
      <c r="H66" s="109">
        <v>350000</v>
      </c>
      <c r="K66" s="194"/>
    </row>
    <row r="67" spans="1:11" x14ac:dyDescent="0.25">
      <c r="A67" s="91">
        <v>44226</v>
      </c>
      <c r="B67" s="91" t="s">
        <v>263</v>
      </c>
      <c r="C67" s="92" t="s">
        <v>149</v>
      </c>
      <c r="D67" s="93" t="s">
        <v>225</v>
      </c>
      <c r="E67" s="94"/>
      <c r="F67" s="107"/>
      <c r="G67" s="94"/>
      <c r="H67" s="109">
        <v>440000</v>
      </c>
      <c r="K67" s="194"/>
    </row>
    <row r="68" spans="1:11" s="293" customFormat="1" x14ac:dyDescent="0.25">
      <c r="A68" s="91">
        <v>44226</v>
      </c>
      <c r="B68" s="91" t="s">
        <v>263</v>
      </c>
      <c r="C68" s="92" t="s">
        <v>149</v>
      </c>
      <c r="D68" s="93" t="s">
        <v>225</v>
      </c>
      <c r="E68" s="290"/>
      <c r="F68" s="291"/>
      <c r="G68" s="290"/>
      <c r="H68" s="292">
        <v>210000</v>
      </c>
      <c r="K68" s="294"/>
    </row>
    <row r="69" spans="1:11" s="111" customFormat="1" ht="14.25" x14ac:dyDescent="0.2">
      <c r="A69" s="345" t="s">
        <v>9</v>
      </c>
      <c r="B69" s="346"/>
      <c r="C69" s="346"/>
      <c r="D69" s="347"/>
      <c r="E69" s="110">
        <f>SUM(E9:E68)</f>
        <v>57465650.000000007</v>
      </c>
      <c r="F69" s="110">
        <f>SUM(F9:F68)</f>
        <v>8209650</v>
      </c>
      <c r="G69" s="110">
        <f>SUM(G9:G68)</f>
        <v>48174680</v>
      </c>
      <c r="H69" s="110">
        <f>SUM(H9:H68)</f>
        <v>13073920</v>
      </c>
      <c r="J69" s="112"/>
    </row>
    <row r="70" spans="1:11" s="111" customFormat="1" ht="14.25" x14ac:dyDescent="0.2">
      <c r="A70" s="113"/>
      <c r="B70" s="113"/>
      <c r="C70" s="113"/>
      <c r="D70" s="113"/>
      <c r="E70" s="114"/>
      <c r="F70" s="114"/>
      <c r="G70" s="114"/>
      <c r="H70" s="114"/>
      <c r="J70" s="112"/>
    </row>
    <row r="71" spans="1:11" s="111" customFormat="1" ht="18.75" x14ac:dyDescent="0.3">
      <c r="A71" s="353" t="s">
        <v>80</v>
      </c>
      <c r="B71" s="353"/>
      <c r="C71" s="353"/>
      <c r="D71" s="113"/>
      <c r="E71" s="114"/>
      <c r="F71" s="114"/>
      <c r="G71" s="114"/>
      <c r="H71" s="114"/>
      <c r="J71" s="112"/>
    </row>
    <row r="73" spans="1:11" s="105" customFormat="1" x14ac:dyDescent="0.25">
      <c r="A73" s="349" t="s">
        <v>3</v>
      </c>
      <c r="B73" s="349" t="s">
        <v>84</v>
      </c>
      <c r="C73" s="349" t="s">
        <v>4</v>
      </c>
      <c r="D73" s="350" t="s">
        <v>5</v>
      </c>
      <c r="E73" s="348" t="s">
        <v>6</v>
      </c>
      <c r="F73" s="348"/>
      <c r="G73" s="348" t="s">
        <v>7</v>
      </c>
      <c r="H73" s="348"/>
    </row>
    <row r="74" spans="1:11" s="105" customFormat="1" x14ac:dyDescent="0.25">
      <c r="A74" s="349"/>
      <c r="B74" s="349"/>
      <c r="C74" s="349"/>
      <c r="D74" s="350"/>
      <c r="E74" s="189" t="s">
        <v>79</v>
      </c>
      <c r="F74" s="189" t="s">
        <v>51</v>
      </c>
      <c r="G74" s="189" t="s">
        <v>79</v>
      </c>
      <c r="H74" s="189" t="s">
        <v>51</v>
      </c>
    </row>
    <row r="75" spans="1:11" x14ac:dyDescent="0.25">
      <c r="A75" s="91">
        <v>44197</v>
      </c>
      <c r="B75" s="91" t="s">
        <v>246</v>
      </c>
      <c r="C75" s="92" t="s">
        <v>136</v>
      </c>
      <c r="D75" s="93" t="s">
        <v>266</v>
      </c>
      <c r="E75" s="94"/>
      <c r="F75" s="107"/>
      <c r="G75" s="94">
        <v>8000000</v>
      </c>
      <c r="H75" s="107"/>
    </row>
    <row r="76" spans="1:11" x14ac:dyDescent="0.25">
      <c r="A76" s="340">
        <v>44197</v>
      </c>
      <c r="B76" s="340" t="s">
        <v>247</v>
      </c>
      <c r="C76" s="341" t="s">
        <v>136</v>
      </c>
      <c r="D76" s="342" t="s">
        <v>138</v>
      </c>
      <c r="E76" s="343"/>
      <c r="F76" s="344"/>
      <c r="G76" s="343">
        <v>6000000</v>
      </c>
      <c r="H76" s="344"/>
    </row>
    <row r="77" spans="1:11" s="111" customFormat="1" ht="14.25" x14ac:dyDescent="0.2">
      <c r="A77" s="345" t="s">
        <v>34</v>
      </c>
      <c r="B77" s="346"/>
      <c r="C77" s="346"/>
      <c r="D77" s="347"/>
      <c r="E77" s="110"/>
      <c r="F77" s="110"/>
      <c r="G77" s="110">
        <f>SUBTOTAL(9,G75:G76)</f>
        <v>14000000</v>
      </c>
      <c r="H77" s="110"/>
    </row>
    <row r="80" spans="1:11" s="105" customFormat="1" x14ac:dyDescent="0.25">
      <c r="A80" s="349" t="s">
        <v>3</v>
      </c>
      <c r="B80" s="349" t="s">
        <v>84</v>
      </c>
      <c r="C80" s="349" t="s">
        <v>4</v>
      </c>
      <c r="D80" s="350" t="s">
        <v>5</v>
      </c>
      <c r="E80" s="348" t="s">
        <v>6</v>
      </c>
      <c r="F80" s="348"/>
      <c r="G80" s="348" t="s">
        <v>7</v>
      </c>
      <c r="H80" s="348"/>
    </row>
    <row r="81" spans="1:14" s="105" customFormat="1" x14ac:dyDescent="0.25">
      <c r="A81" s="349"/>
      <c r="B81" s="349"/>
      <c r="C81" s="349"/>
      <c r="D81" s="350"/>
      <c r="E81" s="189" t="s">
        <v>79</v>
      </c>
      <c r="F81" s="189" t="s">
        <v>51</v>
      </c>
      <c r="G81" s="189" t="s">
        <v>79</v>
      </c>
      <c r="H81" s="189" t="s">
        <v>51</v>
      </c>
    </row>
    <row r="82" spans="1:14" x14ac:dyDescent="0.25">
      <c r="A82" s="91">
        <v>44197</v>
      </c>
      <c r="B82" s="91" t="s">
        <v>262</v>
      </c>
      <c r="C82" s="92" t="s">
        <v>220</v>
      </c>
      <c r="D82" s="93" t="s">
        <v>221</v>
      </c>
      <c r="E82" s="94"/>
      <c r="F82" s="107"/>
      <c r="G82" s="94"/>
      <c r="H82" s="107">
        <v>65000</v>
      </c>
    </row>
    <row r="83" spans="1:14" x14ac:dyDescent="0.25">
      <c r="A83" s="91">
        <v>44197</v>
      </c>
      <c r="B83" s="91" t="s">
        <v>262</v>
      </c>
      <c r="C83" s="92" t="s">
        <v>220</v>
      </c>
      <c r="D83" s="93" t="s">
        <v>228</v>
      </c>
      <c r="E83" s="94"/>
      <c r="F83" s="107"/>
      <c r="G83" s="94"/>
      <c r="H83" s="107">
        <v>1010770</v>
      </c>
    </row>
    <row r="84" spans="1:14" x14ac:dyDescent="0.25">
      <c r="A84" s="91">
        <v>44198</v>
      </c>
      <c r="B84" s="91" t="s">
        <v>262</v>
      </c>
      <c r="C84" s="92" t="s">
        <v>220</v>
      </c>
      <c r="D84" s="93" t="s">
        <v>221</v>
      </c>
      <c r="E84" s="94"/>
      <c r="F84" s="107"/>
      <c r="G84" s="94"/>
      <c r="H84" s="107">
        <v>65000</v>
      </c>
    </row>
    <row r="85" spans="1:14" x14ac:dyDescent="0.25">
      <c r="A85" s="284">
        <v>44202</v>
      </c>
      <c r="B85" s="91" t="s">
        <v>262</v>
      </c>
      <c r="C85" s="285" t="s">
        <v>220</v>
      </c>
      <c r="D85" s="186" t="s">
        <v>228</v>
      </c>
      <c r="E85" s="187"/>
      <c r="F85" s="188"/>
      <c r="G85" s="187"/>
      <c r="H85" s="188">
        <v>1010770</v>
      </c>
    </row>
    <row r="86" spans="1:14" x14ac:dyDescent="0.25">
      <c r="A86" s="284">
        <v>44204</v>
      </c>
      <c r="B86" s="91" t="s">
        <v>262</v>
      </c>
      <c r="C86" s="285" t="s">
        <v>220</v>
      </c>
      <c r="D86" s="186" t="s">
        <v>221</v>
      </c>
      <c r="E86" s="187"/>
      <c r="F86" s="188"/>
      <c r="G86" s="187"/>
      <c r="H86" s="188">
        <v>130000</v>
      </c>
    </row>
    <row r="87" spans="1:14" x14ac:dyDescent="0.25">
      <c r="A87" s="284">
        <v>44204</v>
      </c>
      <c r="B87" s="91" t="s">
        <v>262</v>
      </c>
      <c r="C87" s="285" t="s">
        <v>220</v>
      </c>
      <c r="D87" s="186" t="s">
        <v>228</v>
      </c>
      <c r="E87" s="187"/>
      <c r="F87" s="188"/>
      <c r="G87" s="187"/>
      <c r="H87" s="188">
        <v>1000000</v>
      </c>
    </row>
    <row r="88" spans="1:14" x14ac:dyDescent="0.25">
      <c r="A88" s="284">
        <v>44208</v>
      </c>
      <c r="B88" s="91" t="s">
        <v>262</v>
      </c>
      <c r="C88" s="285" t="s">
        <v>220</v>
      </c>
      <c r="D88" s="186" t="s">
        <v>221</v>
      </c>
      <c r="E88" s="187"/>
      <c r="F88" s="188"/>
      <c r="G88" s="187"/>
      <c r="H88" s="188">
        <v>300000</v>
      </c>
    </row>
    <row r="89" spans="1:14" x14ac:dyDescent="0.25">
      <c r="A89" s="284">
        <v>44208</v>
      </c>
      <c r="B89" s="91" t="s">
        <v>262</v>
      </c>
      <c r="C89" s="285" t="s">
        <v>220</v>
      </c>
      <c r="D89" s="186" t="s">
        <v>228</v>
      </c>
      <c r="E89" s="187"/>
      <c r="F89" s="188"/>
      <c r="G89" s="187"/>
      <c r="H89" s="188">
        <v>730000</v>
      </c>
    </row>
    <row r="90" spans="1:14" x14ac:dyDescent="0.25">
      <c r="A90" s="284">
        <v>44210</v>
      </c>
      <c r="B90" s="91" t="s">
        <v>262</v>
      </c>
      <c r="C90" s="285" t="s">
        <v>220</v>
      </c>
      <c r="D90" s="93" t="s">
        <v>221</v>
      </c>
      <c r="E90" s="94"/>
      <c r="F90" s="107"/>
      <c r="G90" s="94"/>
      <c r="H90" s="107">
        <v>40000</v>
      </c>
    </row>
    <row r="91" spans="1:14" x14ac:dyDescent="0.25">
      <c r="A91" s="284">
        <v>44210</v>
      </c>
      <c r="B91" s="91" t="s">
        <v>262</v>
      </c>
      <c r="C91" s="285" t="s">
        <v>220</v>
      </c>
      <c r="D91" s="93" t="s">
        <v>221</v>
      </c>
      <c r="E91" s="94"/>
      <c r="F91" s="107"/>
      <c r="G91" s="94"/>
      <c r="H91" s="107">
        <v>40000</v>
      </c>
    </row>
    <row r="92" spans="1:14" x14ac:dyDescent="0.25">
      <c r="A92" s="284">
        <v>44210</v>
      </c>
      <c r="B92" s="91" t="s">
        <v>262</v>
      </c>
      <c r="C92" s="285" t="s">
        <v>220</v>
      </c>
      <c r="D92" s="93" t="s">
        <v>228</v>
      </c>
      <c r="E92" s="94"/>
      <c r="F92" s="107"/>
      <c r="G92" s="94"/>
      <c r="H92" s="107">
        <v>780000</v>
      </c>
    </row>
    <row r="93" spans="1:14" x14ac:dyDescent="0.25">
      <c r="A93" s="284">
        <v>44220</v>
      </c>
      <c r="B93" s="91" t="s">
        <v>262</v>
      </c>
      <c r="C93" s="285" t="s">
        <v>220</v>
      </c>
      <c r="D93" s="93" t="s">
        <v>228</v>
      </c>
      <c r="E93" s="94"/>
      <c r="F93" s="107"/>
      <c r="G93" s="94"/>
      <c r="H93" s="109">
        <v>1000000</v>
      </c>
    </row>
    <row r="94" spans="1:14" x14ac:dyDescent="0.25">
      <c r="A94" s="284">
        <v>44222</v>
      </c>
      <c r="B94" s="91" t="s">
        <v>262</v>
      </c>
      <c r="C94" s="285" t="s">
        <v>220</v>
      </c>
      <c r="D94" s="93" t="s">
        <v>228</v>
      </c>
      <c r="E94" s="94"/>
      <c r="F94" s="107"/>
      <c r="G94" s="94"/>
      <c r="H94" s="109">
        <v>1020000</v>
      </c>
      <c r="K94" s="99"/>
      <c r="L94" s="99"/>
    </row>
    <row r="95" spans="1:14" x14ac:dyDescent="0.25">
      <c r="A95" s="91">
        <v>44226</v>
      </c>
      <c r="B95" s="91" t="s">
        <v>262</v>
      </c>
      <c r="C95" s="92" t="s">
        <v>220</v>
      </c>
      <c r="D95" s="93" t="s">
        <v>221</v>
      </c>
      <c r="E95" s="94"/>
      <c r="F95" s="107"/>
      <c r="G95" s="94"/>
      <c r="H95" s="109">
        <v>75000</v>
      </c>
      <c r="N95" s="194"/>
    </row>
    <row r="96" spans="1:14" x14ac:dyDescent="0.25">
      <c r="A96" s="91">
        <v>44226</v>
      </c>
      <c r="B96" s="91" t="s">
        <v>262</v>
      </c>
      <c r="C96" s="92" t="s">
        <v>220</v>
      </c>
      <c r="D96" s="108" t="s">
        <v>222</v>
      </c>
      <c r="E96" s="94"/>
      <c r="F96" s="107"/>
      <c r="G96" s="94"/>
      <c r="H96" s="109">
        <v>70000</v>
      </c>
      <c r="K96" s="194"/>
    </row>
    <row r="97" spans="1:8" x14ac:dyDescent="0.25">
      <c r="A97" s="91">
        <v>44226</v>
      </c>
      <c r="B97" s="91" t="s">
        <v>262</v>
      </c>
      <c r="C97" s="92" t="s">
        <v>220</v>
      </c>
      <c r="D97" s="93" t="s">
        <v>227</v>
      </c>
      <c r="E97" s="94"/>
      <c r="F97" s="107"/>
      <c r="G97" s="94"/>
      <c r="H97" s="109">
        <v>20000</v>
      </c>
    </row>
    <row r="98" spans="1:8" s="111" customFormat="1" ht="14.25" x14ac:dyDescent="0.2">
      <c r="A98" s="345" t="s">
        <v>34</v>
      </c>
      <c r="B98" s="346"/>
      <c r="C98" s="346"/>
      <c r="D98" s="347"/>
      <c r="E98" s="110"/>
      <c r="F98" s="110"/>
      <c r="G98" s="110"/>
      <c r="H98" s="110">
        <f>SUBTOTAL(9,H82:H97)</f>
        <v>7356540</v>
      </c>
    </row>
    <row r="99" spans="1:8" x14ac:dyDescent="0.25">
      <c r="B99" s="309"/>
    </row>
    <row r="100" spans="1:8" x14ac:dyDescent="0.25">
      <c r="B100" s="309"/>
    </row>
    <row r="101" spans="1:8" s="105" customFormat="1" x14ac:dyDescent="0.25">
      <c r="A101" s="349" t="s">
        <v>3</v>
      </c>
      <c r="B101" s="349" t="s">
        <v>84</v>
      </c>
      <c r="C101" s="349" t="s">
        <v>4</v>
      </c>
      <c r="D101" s="350" t="s">
        <v>5</v>
      </c>
      <c r="E101" s="348" t="s">
        <v>6</v>
      </c>
      <c r="F101" s="348"/>
      <c r="G101" s="348" t="s">
        <v>7</v>
      </c>
      <c r="H101" s="348"/>
    </row>
    <row r="102" spans="1:8" s="105" customFormat="1" x14ac:dyDescent="0.25">
      <c r="A102" s="349"/>
      <c r="B102" s="349"/>
      <c r="C102" s="349"/>
      <c r="D102" s="350"/>
      <c r="E102" s="189" t="s">
        <v>79</v>
      </c>
      <c r="F102" s="189" t="s">
        <v>51</v>
      </c>
      <c r="G102" s="189" t="s">
        <v>79</v>
      </c>
      <c r="H102" s="189" t="s">
        <v>51</v>
      </c>
    </row>
    <row r="103" spans="1:8" x14ac:dyDescent="0.25">
      <c r="A103" s="91">
        <v>44199</v>
      </c>
      <c r="B103" s="91" t="s">
        <v>230</v>
      </c>
      <c r="C103" s="92" t="s">
        <v>143</v>
      </c>
      <c r="D103" s="93" t="s">
        <v>161</v>
      </c>
      <c r="E103" s="94">
        <v>6442800.0000000009</v>
      </c>
      <c r="F103" s="107"/>
      <c r="G103" s="94"/>
      <c r="H103" s="107"/>
    </row>
    <row r="104" spans="1:8" x14ac:dyDescent="0.25">
      <c r="A104" s="91">
        <v>44200</v>
      </c>
      <c r="B104" s="91" t="s">
        <v>231</v>
      </c>
      <c r="C104" s="92" t="s">
        <v>143</v>
      </c>
      <c r="D104" s="93" t="s">
        <v>165</v>
      </c>
      <c r="E104" s="94">
        <v>10301400.000000002</v>
      </c>
      <c r="F104" s="107"/>
      <c r="G104" s="94"/>
      <c r="H104" s="107"/>
    </row>
    <row r="105" spans="1:8" x14ac:dyDescent="0.25">
      <c r="A105" s="284">
        <v>44202</v>
      </c>
      <c r="B105" s="91" t="s">
        <v>232</v>
      </c>
      <c r="C105" s="285" t="s">
        <v>143</v>
      </c>
      <c r="D105" s="186" t="s">
        <v>144</v>
      </c>
      <c r="E105" s="187">
        <v>7000000</v>
      </c>
      <c r="F105" s="188"/>
      <c r="G105" s="187"/>
      <c r="H105" s="188"/>
    </row>
    <row r="106" spans="1:8" x14ac:dyDescent="0.25">
      <c r="A106" s="284">
        <v>44202</v>
      </c>
      <c r="B106" s="91" t="s">
        <v>233</v>
      </c>
      <c r="C106" s="285" t="s">
        <v>143</v>
      </c>
      <c r="D106" s="186" t="s">
        <v>168</v>
      </c>
      <c r="E106" s="187"/>
      <c r="F106" s="188">
        <v>274350.00000000006</v>
      </c>
      <c r="G106" s="187"/>
      <c r="H106" s="188"/>
    </row>
    <row r="107" spans="1:8" ht="14.25" customHeight="1" x14ac:dyDescent="0.25">
      <c r="A107" s="284">
        <v>44203</v>
      </c>
      <c r="B107" s="91" t="s">
        <v>234</v>
      </c>
      <c r="C107" s="285" t="s">
        <v>143</v>
      </c>
      <c r="D107" s="186" t="s">
        <v>172</v>
      </c>
      <c r="E107" s="187"/>
      <c r="F107" s="188">
        <v>572300.00000000012</v>
      </c>
      <c r="G107" s="187"/>
      <c r="H107" s="188"/>
    </row>
    <row r="108" spans="1:8" x14ac:dyDescent="0.25">
      <c r="A108" s="284">
        <v>44204</v>
      </c>
      <c r="B108" s="91" t="s">
        <v>235</v>
      </c>
      <c r="C108" s="285" t="s">
        <v>143</v>
      </c>
      <c r="D108" s="186" t="s">
        <v>178</v>
      </c>
      <c r="E108" s="187">
        <v>3221400.0000000005</v>
      </c>
      <c r="F108" s="188"/>
      <c r="G108" s="187"/>
      <c r="H108" s="188"/>
    </row>
    <row r="109" spans="1:8" x14ac:dyDescent="0.25">
      <c r="A109" s="284">
        <v>44204</v>
      </c>
      <c r="B109" s="91" t="s">
        <v>236</v>
      </c>
      <c r="C109" s="285" t="s">
        <v>143</v>
      </c>
      <c r="D109" s="186" t="s">
        <v>181</v>
      </c>
      <c r="E109" s="187"/>
      <c r="F109" s="188">
        <v>4000000</v>
      </c>
      <c r="G109" s="187"/>
      <c r="H109" s="188"/>
    </row>
    <row r="110" spans="1:8" x14ac:dyDescent="0.25">
      <c r="A110" s="284">
        <v>44205</v>
      </c>
      <c r="B110" s="91" t="s">
        <v>237</v>
      </c>
      <c r="C110" s="285" t="s">
        <v>143</v>
      </c>
      <c r="D110" s="186" t="s">
        <v>186</v>
      </c>
      <c r="E110" s="187"/>
      <c r="F110" s="188">
        <v>649000.00000000012</v>
      </c>
      <c r="G110" s="187"/>
      <c r="H110" s="188"/>
    </row>
    <row r="111" spans="1:8" x14ac:dyDescent="0.25">
      <c r="A111" s="284">
        <v>44206</v>
      </c>
      <c r="B111" s="91" t="s">
        <v>238</v>
      </c>
      <c r="C111" s="285" t="s">
        <v>143</v>
      </c>
      <c r="D111" s="186" t="s">
        <v>191</v>
      </c>
      <c r="E111" s="187">
        <v>1610700.0000000002</v>
      </c>
      <c r="F111" s="188"/>
      <c r="G111" s="187"/>
      <c r="H111" s="188"/>
    </row>
    <row r="112" spans="1:8" x14ac:dyDescent="0.25">
      <c r="A112" s="284">
        <v>44208</v>
      </c>
      <c r="B112" s="91" t="s">
        <v>239</v>
      </c>
      <c r="C112" s="285" t="s">
        <v>143</v>
      </c>
      <c r="D112" s="186" t="s">
        <v>194</v>
      </c>
      <c r="E112" s="187"/>
      <c r="F112" s="188">
        <v>536900.00000000012</v>
      </c>
      <c r="G112" s="187"/>
      <c r="H112" s="188"/>
    </row>
    <row r="113" spans="1:12" x14ac:dyDescent="0.25">
      <c r="A113" s="284">
        <v>44208</v>
      </c>
      <c r="B113" s="91" t="s">
        <v>240</v>
      </c>
      <c r="C113" s="285" t="s">
        <v>143</v>
      </c>
      <c r="D113" s="186" t="s">
        <v>197</v>
      </c>
      <c r="E113" s="187">
        <v>2684500.0000000005</v>
      </c>
      <c r="F113" s="188"/>
      <c r="G113" s="187"/>
      <c r="H113" s="188"/>
    </row>
    <row r="114" spans="1:12" x14ac:dyDescent="0.25">
      <c r="A114" s="284">
        <v>44212</v>
      </c>
      <c r="B114" s="91" t="s">
        <v>241</v>
      </c>
      <c r="C114" s="285" t="s">
        <v>143</v>
      </c>
      <c r="D114" s="93" t="s">
        <v>203</v>
      </c>
      <c r="E114" s="94"/>
      <c r="F114" s="107">
        <v>1628400.0000000002</v>
      </c>
      <c r="G114" s="94"/>
      <c r="H114" s="107"/>
    </row>
    <row r="115" spans="1:12" x14ac:dyDescent="0.25">
      <c r="A115" s="284">
        <v>44214</v>
      </c>
      <c r="B115" s="91" t="s">
        <v>242</v>
      </c>
      <c r="C115" s="285" t="s">
        <v>143</v>
      </c>
      <c r="D115" s="93" t="s">
        <v>204</v>
      </c>
      <c r="E115" s="94">
        <v>16213200.000000002</v>
      </c>
      <c r="F115" s="107"/>
      <c r="G115" s="94"/>
      <c r="H115" s="109"/>
    </row>
    <row r="116" spans="1:12" x14ac:dyDescent="0.25">
      <c r="A116" s="284">
        <v>44222</v>
      </c>
      <c r="B116" s="91" t="s">
        <v>243</v>
      </c>
      <c r="C116" s="285" t="s">
        <v>143</v>
      </c>
      <c r="D116" s="93" t="s">
        <v>210</v>
      </c>
      <c r="E116" s="94">
        <v>3221400.0000000005</v>
      </c>
      <c r="F116" s="107"/>
      <c r="G116" s="94"/>
      <c r="H116" s="109"/>
      <c r="K116" s="99"/>
      <c r="L116" s="99"/>
    </row>
    <row r="117" spans="1:12" x14ac:dyDescent="0.25">
      <c r="A117" s="284">
        <v>44224</v>
      </c>
      <c r="B117" s="91" t="s">
        <v>244</v>
      </c>
      <c r="C117" s="285" t="s">
        <v>143</v>
      </c>
      <c r="D117" s="93" t="s">
        <v>213</v>
      </c>
      <c r="E117" s="94">
        <v>6770250.0000000009</v>
      </c>
      <c r="F117" s="107"/>
      <c r="G117" s="94"/>
      <c r="H117" s="109"/>
      <c r="K117" s="99"/>
      <c r="L117" s="99"/>
    </row>
    <row r="118" spans="1:12" x14ac:dyDescent="0.25">
      <c r="A118" s="284">
        <v>44225</v>
      </c>
      <c r="B118" s="91" t="s">
        <v>245</v>
      </c>
      <c r="C118" s="285" t="s">
        <v>143</v>
      </c>
      <c r="D118" s="93" t="s">
        <v>214</v>
      </c>
      <c r="E118" s="94"/>
      <c r="F118" s="107">
        <v>548700.00000000012</v>
      </c>
      <c r="G118" s="94"/>
      <c r="H118" s="109"/>
      <c r="K118" s="99"/>
      <c r="L118" s="99"/>
    </row>
    <row r="119" spans="1:12" s="111" customFormat="1" ht="14.25" x14ac:dyDescent="0.2">
      <c r="A119" s="345" t="s">
        <v>34</v>
      </c>
      <c r="B119" s="346"/>
      <c r="C119" s="346"/>
      <c r="D119" s="347"/>
      <c r="E119" s="110">
        <f>SUBTOTAL(9,E103:E118)</f>
        <v>57465650.000000007</v>
      </c>
      <c r="F119" s="110">
        <f>SUBTOTAL(9,F103:F118)</f>
        <v>8209650</v>
      </c>
      <c r="G119" s="110"/>
      <c r="H119" s="110">
        <f>SUBTOTAL(9,H103:H118)</f>
        <v>0</v>
      </c>
    </row>
    <row r="120" spans="1:12" x14ac:dyDescent="0.25">
      <c r="B120" s="309"/>
    </row>
    <row r="121" spans="1:12" x14ac:dyDescent="0.25">
      <c r="B121" s="309"/>
    </row>
    <row r="122" spans="1:12" s="105" customFormat="1" x14ac:dyDescent="0.25">
      <c r="A122" s="349" t="s">
        <v>3</v>
      </c>
      <c r="B122" s="349" t="s">
        <v>84</v>
      </c>
      <c r="C122" s="349" t="s">
        <v>4</v>
      </c>
      <c r="D122" s="350" t="s">
        <v>5</v>
      </c>
      <c r="E122" s="348" t="s">
        <v>6</v>
      </c>
      <c r="F122" s="348"/>
      <c r="G122" s="348" t="s">
        <v>7</v>
      </c>
      <c r="H122" s="348"/>
    </row>
    <row r="123" spans="1:12" s="105" customFormat="1" x14ac:dyDescent="0.25">
      <c r="A123" s="349"/>
      <c r="B123" s="349"/>
      <c r="C123" s="349"/>
      <c r="D123" s="350"/>
      <c r="E123" s="189" t="s">
        <v>79</v>
      </c>
      <c r="F123" s="189" t="s">
        <v>51</v>
      </c>
      <c r="G123" s="189" t="s">
        <v>79</v>
      </c>
      <c r="H123" s="189" t="s">
        <v>51</v>
      </c>
    </row>
    <row r="124" spans="1:12" x14ac:dyDescent="0.25">
      <c r="A124" s="284">
        <v>44207</v>
      </c>
      <c r="B124" s="91" t="s">
        <v>252</v>
      </c>
      <c r="C124" s="285" t="s">
        <v>146</v>
      </c>
      <c r="D124" s="186" t="s">
        <v>145</v>
      </c>
      <c r="E124" s="187"/>
      <c r="F124" s="188"/>
      <c r="G124" s="187">
        <v>5067180</v>
      </c>
      <c r="H124" s="188"/>
    </row>
    <row r="125" spans="1:12" x14ac:dyDescent="0.25">
      <c r="A125" s="91">
        <v>44225</v>
      </c>
      <c r="B125" s="91" t="s">
        <v>259</v>
      </c>
      <c r="C125" s="92" t="s">
        <v>146</v>
      </c>
      <c r="D125" s="93" t="s">
        <v>216</v>
      </c>
      <c r="E125" s="94"/>
      <c r="F125" s="107"/>
      <c r="G125" s="94"/>
      <c r="H125" s="109">
        <v>218250</v>
      </c>
      <c r="K125" s="351"/>
      <c r="L125" s="352"/>
    </row>
    <row r="126" spans="1:12" s="111" customFormat="1" ht="14.25" x14ac:dyDescent="0.2">
      <c r="A126" s="345" t="s">
        <v>34</v>
      </c>
      <c r="B126" s="346"/>
      <c r="C126" s="346"/>
      <c r="D126" s="347"/>
      <c r="E126" s="110"/>
      <c r="F126" s="110"/>
      <c r="G126" s="110">
        <f>SUBTOTAL(9,G124:G125)</f>
        <v>5067180</v>
      </c>
      <c r="H126" s="110">
        <f>SUBTOTAL(9,H124:H125)</f>
        <v>218250</v>
      </c>
    </row>
    <row r="127" spans="1:12" x14ac:dyDescent="0.25">
      <c r="B127" s="309"/>
    </row>
    <row r="128" spans="1:12" x14ac:dyDescent="0.25">
      <c r="B128" s="309"/>
    </row>
    <row r="129" spans="1:12" s="105" customFormat="1" x14ac:dyDescent="0.25">
      <c r="A129" s="349" t="s">
        <v>3</v>
      </c>
      <c r="B129" s="349" t="s">
        <v>84</v>
      </c>
      <c r="C129" s="349" t="s">
        <v>4</v>
      </c>
      <c r="D129" s="350" t="s">
        <v>5</v>
      </c>
      <c r="E129" s="348" t="s">
        <v>6</v>
      </c>
      <c r="F129" s="348"/>
      <c r="G129" s="348" t="s">
        <v>7</v>
      </c>
      <c r="H129" s="348"/>
    </row>
    <row r="130" spans="1:12" s="105" customFormat="1" x14ac:dyDescent="0.25">
      <c r="A130" s="349"/>
      <c r="B130" s="349"/>
      <c r="C130" s="349"/>
      <c r="D130" s="350"/>
      <c r="E130" s="189" t="s">
        <v>79</v>
      </c>
      <c r="F130" s="189" t="s">
        <v>51</v>
      </c>
      <c r="G130" s="189" t="s">
        <v>79</v>
      </c>
      <c r="H130" s="189" t="s">
        <v>51</v>
      </c>
    </row>
    <row r="131" spans="1:12" x14ac:dyDescent="0.25">
      <c r="A131" s="91">
        <v>44557</v>
      </c>
      <c r="B131" s="91" t="s">
        <v>263</v>
      </c>
      <c r="C131" s="92" t="s">
        <v>149</v>
      </c>
      <c r="D131" s="93" t="s">
        <v>225</v>
      </c>
      <c r="E131" s="94"/>
      <c r="F131" s="107"/>
      <c r="G131" s="94"/>
      <c r="H131" s="107">
        <v>324000</v>
      </c>
    </row>
    <row r="132" spans="1:12" x14ac:dyDescent="0.25">
      <c r="A132" s="91">
        <v>44198</v>
      </c>
      <c r="B132" s="91" t="s">
        <v>263</v>
      </c>
      <c r="C132" s="92" t="s">
        <v>149</v>
      </c>
      <c r="D132" s="93" t="s">
        <v>229</v>
      </c>
      <c r="E132" s="94"/>
      <c r="F132" s="107"/>
      <c r="G132" s="94"/>
      <c r="H132" s="107">
        <v>600000</v>
      </c>
    </row>
    <row r="133" spans="1:12" x14ac:dyDescent="0.25">
      <c r="A133" s="284">
        <v>44203</v>
      </c>
      <c r="B133" s="91" t="s">
        <v>263</v>
      </c>
      <c r="C133" s="285" t="s">
        <v>149</v>
      </c>
      <c r="D133" s="186" t="s">
        <v>225</v>
      </c>
      <c r="E133" s="187"/>
      <c r="F133" s="188"/>
      <c r="G133" s="187"/>
      <c r="H133" s="188">
        <v>1026000</v>
      </c>
    </row>
    <row r="134" spans="1:12" x14ac:dyDescent="0.25">
      <c r="A134" s="284">
        <v>44209</v>
      </c>
      <c r="B134" s="91" t="s">
        <v>263</v>
      </c>
      <c r="C134" s="285" t="s">
        <v>149</v>
      </c>
      <c r="D134" s="93" t="s">
        <v>150</v>
      </c>
      <c r="E134" s="94"/>
      <c r="F134" s="107"/>
      <c r="G134" s="94">
        <v>5707700</v>
      </c>
      <c r="H134" s="107"/>
    </row>
    <row r="135" spans="1:12" x14ac:dyDescent="0.25">
      <c r="A135" s="284">
        <v>44214</v>
      </c>
      <c r="B135" s="91" t="s">
        <v>263</v>
      </c>
      <c r="C135" s="285" t="s">
        <v>149</v>
      </c>
      <c r="D135" s="93" t="s">
        <v>150</v>
      </c>
      <c r="E135" s="94"/>
      <c r="F135" s="107"/>
      <c r="G135" s="94">
        <v>1413800</v>
      </c>
      <c r="H135" s="109"/>
    </row>
    <row r="136" spans="1:12" x14ac:dyDescent="0.25">
      <c r="A136" s="284">
        <v>44222</v>
      </c>
      <c r="B136" s="91" t="s">
        <v>263</v>
      </c>
      <c r="C136" s="285" t="s">
        <v>149</v>
      </c>
      <c r="D136" s="93" t="s">
        <v>226</v>
      </c>
      <c r="E136" s="94"/>
      <c r="F136" s="107"/>
      <c r="G136" s="94"/>
      <c r="H136" s="109">
        <v>70000</v>
      </c>
      <c r="K136" s="99"/>
      <c r="L136" s="99"/>
    </row>
    <row r="137" spans="1:12" x14ac:dyDescent="0.25">
      <c r="A137" s="284">
        <v>44223</v>
      </c>
      <c r="B137" s="91" t="s">
        <v>263</v>
      </c>
      <c r="C137" s="285" t="s">
        <v>149</v>
      </c>
      <c r="D137" s="93" t="s">
        <v>225</v>
      </c>
      <c r="E137" s="94"/>
      <c r="F137" s="107"/>
      <c r="G137" s="94"/>
      <c r="H137" s="109">
        <v>1465000</v>
      </c>
      <c r="K137" s="99"/>
      <c r="L137" s="99"/>
    </row>
    <row r="138" spans="1:12" x14ac:dyDescent="0.25">
      <c r="A138" s="284">
        <v>44223</v>
      </c>
      <c r="B138" s="91" t="s">
        <v>263</v>
      </c>
      <c r="C138" s="285" t="s">
        <v>149</v>
      </c>
      <c r="D138" s="93" t="s">
        <v>225</v>
      </c>
      <c r="E138" s="94"/>
      <c r="F138" s="107"/>
      <c r="G138" s="94"/>
      <c r="H138" s="109">
        <v>59900</v>
      </c>
      <c r="K138" s="99"/>
      <c r="L138" s="99"/>
    </row>
    <row r="139" spans="1:12" x14ac:dyDescent="0.25">
      <c r="A139" s="91">
        <v>44226</v>
      </c>
      <c r="B139" s="91" t="s">
        <v>263</v>
      </c>
      <c r="C139" s="92" t="s">
        <v>149</v>
      </c>
      <c r="D139" s="93" t="s">
        <v>225</v>
      </c>
      <c r="E139" s="94"/>
      <c r="F139" s="107"/>
      <c r="G139" s="94"/>
      <c r="H139" s="109">
        <v>310000</v>
      </c>
      <c r="J139" s="194"/>
    </row>
    <row r="140" spans="1:12" x14ac:dyDescent="0.25">
      <c r="A140" s="91">
        <v>44226</v>
      </c>
      <c r="B140" s="91" t="s">
        <v>263</v>
      </c>
      <c r="C140" s="92" t="s">
        <v>149</v>
      </c>
      <c r="D140" s="93" t="s">
        <v>225</v>
      </c>
      <c r="E140" s="94"/>
      <c r="F140" s="107"/>
      <c r="G140" s="94"/>
      <c r="H140" s="109">
        <v>304000</v>
      </c>
      <c r="J140" s="194"/>
    </row>
    <row r="141" spans="1:12" s="293" customFormat="1" x14ac:dyDescent="0.25">
      <c r="A141" s="91">
        <v>44226</v>
      </c>
      <c r="B141" s="91" t="s">
        <v>263</v>
      </c>
      <c r="C141" s="92" t="s">
        <v>149</v>
      </c>
      <c r="D141" s="93" t="s">
        <v>225</v>
      </c>
      <c r="E141" s="290"/>
      <c r="F141" s="291"/>
      <c r="G141" s="290"/>
      <c r="H141" s="292">
        <v>700000</v>
      </c>
      <c r="J141" s="294"/>
    </row>
    <row r="142" spans="1:12" s="293" customFormat="1" x14ac:dyDescent="0.25">
      <c r="A142" s="91">
        <v>44226</v>
      </c>
      <c r="B142" s="91" t="s">
        <v>263</v>
      </c>
      <c r="C142" s="92" t="s">
        <v>149</v>
      </c>
      <c r="D142" s="93" t="s">
        <v>225</v>
      </c>
      <c r="E142" s="290"/>
      <c r="F142" s="291"/>
      <c r="G142" s="290"/>
      <c r="H142" s="292">
        <v>690000</v>
      </c>
      <c r="K142" s="294"/>
    </row>
    <row r="143" spans="1:12" x14ac:dyDescent="0.25">
      <c r="A143" s="91">
        <v>44226</v>
      </c>
      <c r="B143" s="91" t="s">
        <v>263</v>
      </c>
      <c r="C143" s="92" t="s">
        <v>149</v>
      </c>
      <c r="D143" s="93" t="s">
        <v>225</v>
      </c>
      <c r="E143" s="94"/>
      <c r="F143" s="107"/>
      <c r="G143" s="94"/>
      <c r="H143" s="109">
        <v>350000</v>
      </c>
      <c r="K143" s="194"/>
    </row>
    <row r="144" spans="1:12" x14ac:dyDescent="0.25">
      <c r="A144" s="91">
        <v>44226</v>
      </c>
      <c r="B144" s="91" t="s">
        <v>263</v>
      </c>
      <c r="C144" s="92" t="s">
        <v>149</v>
      </c>
      <c r="D144" s="93" t="s">
        <v>225</v>
      </c>
      <c r="E144" s="94"/>
      <c r="F144" s="107"/>
      <c r="G144" s="94"/>
      <c r="H144" s="109">
        <v>440000</v>
      </c>
      <c r="K144" s="194"/>
    </row>
    <row r="145" spans="1:11" s="293" customFormat="1" x14ac:dyDescent="0.25">
      <c r="A145" s="91">
        <v>44226</v>
      </c>
      <c r="B145" s="91" t="s">
        <v>263</v>
      </c>
      <c r="C145" s="92" t="s">
        <v>149</v>
      </c>
      <c r="D145" s="93" t="s">
        <v>225</v>
      </c>
      <c r="E145" s="290"/>
      <c r="F145" s="291"/>
      <c r="G145" s="290"/>
      <c r="H145" s="292">
        <v>210000</v>
      </c>
      <c r="K145" s="294"/>
    </row>
    <row r="146" spans="1:11" s="111" customFormat="1" ht="14.25" x14ac:dyDescent="0.2">
      <c r="A146" s="345" t="s">
        <v>34</v>
      </c>
      <c r="B146" s="346"/>
      <c r="C146" s="346"/>
      <c r="D146" s="347"/>
      <c r="E146" s="110"/>
      <c r="F146" s="110"/>
      <c r="G146" s="110">
        <f>SUBTOTAL(9,G134:G145)</f>
        <v>7121500</v>
      </c>
      <c r="H146" s="110">
        <f>SUBTOTAL(9,H131:H145)</f>
        <v>6548900</v>
      </c>
    </row>
    <row r="147" spans="1:11" x14ac:dyDescent="0.25">
      <c r="B147" s="309"/>
    </row>
    <row r="148" spans="1:11" x14ac:dyDescent="0.25">
      <c r="B148" s="309"/>
    </row>
    <row r="149" spans="1:11" s="105" customFormat="1" x14ac:dyDescent="0.25">
      <c r="A149" s="349" t="s">
        <v>3</v>
      </c>
      <c r="B149" s="349" t="s">
        <v>84</v>
      </c>
      <c r="C149" s="349" t="s">
        <v>4</v>
      </c>
      <c r="D149" s="350" t="s">
        <v>5</v>
      </c>
      <c r="E149" s="348" t="s">
        <v>6</v>
      </c>
      <c r="F149" s="348"/>
      <c r="G149" s="348" t="s">
        <v>7</v>
      </c>
      <c r="H149" s="348"/>
    </row>
    <row r="150" spans="1:11" s="105" customFormat="1" x14ac:dyDescent="0.25">
      <c r="A150" s="349"/>
      <c r="B150" s="349"/>
      <c r="C150" s="349"/>
      <c r="D150" s="350"/>
      <c r="E150" s="189" t="s">
        <v>79</v>
      </c>
      <c r="F150" s="189" t="s">
        <v>51</v>
      </c>
      <c r="G150" s="189" t="s">
        <v>79</v>
      </c>
      <c r="H150" s="189" t="s">
        <v>51</v>
      </c>
    </row>
    <row r="151" spans="1:11" x14ac:dyDescent="0.25">
      <c r="A151" s="91">
        <v>44199</v>
      </c>
      <c r="B151" s="91" t="s">
        <v>249</v>
      </c>
      <c r="C151" s="92" t="s">
        <v>159</v>
      </c>
      <c r="D151" s="93" t="s">
        <v>160</v>
      </c>
      <c r="E151" s="94"/>
      <c r="F151" s="107"/>
      <c r="G151" s="94"/>
      <c r="H151" s="107">
        <v>100000</v>
      </c>
    </row>
    <row r="152" spans="1:11" x14ac:dyDescent="0.25">
      <c r="A152" s="284">
        <v>44214</v>
      </c>
      <c r="B152" s="91" t="s">
        <v>255</v>
      </c>
      <c r="C152" s="285" t="s">
        <v>159</v>
      </c>
      <c r="D152" s="93" t="s">
        <v>160</v>
      </c>
      <c r="E152" s="94"/>
      <c r="F152" s="107"/>
      <c r="G152" s="94"/>
      <c r="H152" s="109">
        <v>250000</v>
      </c>
    </row>
    <row r="153" spans="1:11" s="111" customFormat="1" ht="14.25" x14ac:dyDescent="0.2">
      <c r="A153" s="345" t="s">
        <v>34</v>
      </c>
      <c r="B153" s="346"/>
      <c r="C153" s="346"/>
      <c r="D153" s="347"/>
      <c r="E153" s="110"/>
      <c r="F153" s="110"/>
      <c r="G153" s="110"/>
      <c r="H153" s="110">
        <f>SUBTOTAL(9,H151:H152)</f>
        <v>350000</v>
      </c>
    </row>
    <row r="154" spans="1:11" x14ac:dyDescent="0.25">
      <c r="B154" s="309"/>
    </row>
    <row r="155" spans="1:11" x14ac:dyDescent="0.25">
      <c r="B155" s="309"/>
    </row>
    <row r="156" spans="1:11" s="105" customFormat="1" x14ac:dyDescent="0.25">
      <c r="A156" s="349" t="s">
        <v>3</v>
      </c>
      <c r="B156" s="349" t="s">
        <v>84</v>
      </c>
      <c r="C156" s="349" t="s">
        <v>4</v>
      </c>
      <c r="D156" s="350" t="s">
        <v>5</v>
      </c>
      <c r="E156" s="348" t="s">
        <v>6</v>
      </c>
      <c r="F156" s="348"/>
      <c r="G156" s="348" t="s">
        <v>7</v>
      </c>
      <c r="H156" s="348"/>
    </row>
    <row r="157" spans="1:11" s="105" customFormat="1" x14ac:dyDescent="0.25">
      <c r="A157" s="349"/>
      <c r="B157" s="349"/>
      <c r="C157" s="349"/>
      <c r="D157" s="350"/>
      <c r="E157" s="189" t="s">
        <v>79</v>
      </c>
      <c r="F157" s="189" t="s">
        <v>51</v>
      </c>
      <c r="G157" s="189" t="s">
        <v>79</v>
      </c>
      <c r="H157" s="189" t="s">
        <v>51</v>
      </c>
    </row>
    <row r="158" spans="1:11" x14ac:dyDescent="0.25">
      <c r="A158" s="91">
        <v>44198</v>
      </c>
      <c r="B158" s="91" t="s">
        <v>248</v>
      </c>
      <c r="C158" s="92" t="s">
        <v>139</v>
      </c>
      <c r="D158" s="93" t="s">
        <v>140</v>
      </c>
      <c r="E158" s="94"/>
      <c r="F158" s="107"/>
      <c r="G158" s="94">
        <v>2000000</v>
      </c>
      <c r="H158" s="107"/>
    </row>
    <row r="159" spans="1:11" x14ac:dyDescent="0.25">
      <c r="A159" s="284">
        <v>44200</v>
      </c>
      <c r="B159" s="91" t="s">
        <v>250</v>
      </c>
      <c r="C159" s="285" t="s">
        <v>139</v>
      </c>
      <c r="D159" s="93" t="s">
        <v>141</v>
      </c>
      <c r="E159" s="94"/>
      <c r="F159" s="107"/>
      <c r="G159" s="94">
        <v>6450000</v>
      </c>
      <c r="H159" s="107"/>
    </row>
    <row r="160" spans="1:11" x14ac:dyDescent="0.25">
      <c r="A160" s="284">
        <v>44201</v>
      </c>
      <c r="B160" s="91" t="s">
        <v>251</v>
      </c>
      <c r="C160" s="285" t="s">
        <v>139</v>
      </c>
      <c r="D160" s="93" t="s">
        <v>142</v>
      </c>
      <c r="E160" s="94"/>
      <c r="F160" s="107"/>
      <c r="G160" s="94">
        <v>2000000</v>
      </c>
      <c r="H160" s="107"/>
    </row>
    <row r="161" spans="1:12" x14ac:dyDescent="0.25">
      <c r="A161" s="284">
        <v>44208</v>
      </c>
      <c r="B161" s="91" t="s">
        <v>253</v>
      </c>
      <c r="C161" s="285" t="s">
        <v>139</v>
      </c>
      <c r="D161" s="93" t="s">
        <v>147</v>
      </c>
      <c r="E161" s="94"/>
      <c r="F161" s="107"/>
      <c r="G161" s="94">
        <v>3500000</v>
      </c>
      <c r="H161" s="107"/>
    </row>
    <row r="162" spans="1:12" x14ac:dyDescent="0.25">
      <c r="A162" s="284">
        <v>44208</v>
      </c>
      <c r="B162" s="91" t="s">
        <v>254</v>
      </c>
      <c r="C162" s="285" t="s">
        <v>139</v>
      </c>
      <c r="D162" s="93" t="s">
        <v>148</v>
      </c>
      <c r="E162" s="94"/>
      <c r="F162" s="107"/>
      <c r="G162" s="94">
        <v>350000</v>
      </c>
      <c r="H162" s="107"/>
    </row>
    <row r="163" spans="1:12" x14ac:dyDescent="0.25">
      <c r="A163" s="284">
        <v>44221</v>
      </c>
      <c r="B163" s="91" t="s">
        <v>256</v>
      </c>
      <c r="C163" s="285" t="s">
        <v>139</v>
      </c>
      <c r="D163" s="93" t="s">
        <v>151</v>
      </c>
      <c r="E163" s="94"/>
      <c r="F163" s="107"/>
      <c r="G163" s="94">
        <v>1300000</v>
      </c>
      <c r="H163" s="109"/>
      <c r="K163" s="99"/>
      <c r="L163" s="99"/>
    </row>
    <row r="164" spans="1:12" x14ac:dyDescent="0.25">
      <c r="A164" s="284">
        <v>44223</v>
      </c>
      <c r="B164" s="91" t="s">
        <v>257</v>
      </c>
      <c r="C164" s="285" t="s">
        <v>139</v>
      </c>
      <c r="D164" s="93" t="s">
        <v>152</v>
      </c>
      <c r="E164" s="94"/>
      <c r="F164" s="107"/>
      <c r="G164" s="94">
        <v>226000</v>
      </c>
      <c r="H164" s="109"/>
      <c r="K164" s="99"/>
      <c r="L164" s="99"/>
    </row>
    <row r="165" spans="1:12" x14ac:dyDescent="0.25">
      <c r="A165" s="284">
        <v>44224</v>
      </c>
      <c r="B165" s="91" t="s">
        <v>258</v>
      </c>
      <c r="C165" s="285" t="s">
        <v>139</v>
      </c>
      <c r="D165" s="93" t="s">
        <v>153</v>
      </c>
      <c r="E165" s="94"/>
      <c r="F165" s="107"/>
      <c r="G165" s="94">
        <v>560000</v>
      </c>
      <c r="H165" s="109"/>
      <c r="K165" s="99"/>
      <c r="L165" s="99"/>
    </row>
    <row r="166" spans="1:12" x14ac:dyDescent="0.25">
      <c r="A166" s="91">
        <v>44225</v>
      </c>
      <c r="B166" s="91" t="s">
        <v>260</v>
      </c>
      <c r="C166" s="92" t="s">
        <v>139</v>
      </c>
      <c r="D166" s="93" t="s">
        <v>223</v>
      </c>
      <c r="E166" s="94"/>
      <c r="F166" s="107"/>
      <c r="G166" s="94">
        <v>2000000</v>
      </c>
      <c r="H166" s="109"/>
      <c r="K166" s="308"/>
      <c r="L166" s="309"/>
    </row>
    <row r="167" spans="1:12" x14ac:dyDescent="0.25">
      <c r="A167" s="91">
        <v>44225</v>
      </c>
      <c r="B167" s="91" t="s">
        <v>261</v>
      </c>
      <c r="C167" s="92" t="s">
        <v>139</v>
      </c>
      <c r="D167" s="93" t="s">
        <v>224</v>
      </c>
      <c r="E167" s="94"/>
      <c r="F167" s="107"/>
      <c r="G167" s="94">
        <v>3600000</v>
      </c>
      <c r="H167" s="109"/>
      <c r="K167" s="308"/>
      <c r="L167" s="309"/>
    </row>
    <row r="168" spans="1:12" s="111" customFormat="1" ht="14.25" x14ac:dyDescent="0.2">
      <c r="A168" s="345" t="s">
        <v>34</v>
      </c>
      <c r="B168" s="346"/>
      <c r="C168" s="346"/>
      <c r="D168" s="347"/>
      <c r="E168" s="110"/>
      <c r="F168" s="110"/>
      <c r="G168" s="110">
        <f>SUBTOTAL(9,G158:G167)</f>
        <v>21986000</v>
      </c>
      <c r="H168" s="110"/>
    </row>
    <row r="171" spans="1:12" x14ac:dyDescent="0.25">
      <c r="B171" s="310" t="s">
        <v>83</v>
      </c>
      <c r="C171" s="63"/>
      <c r="F171" s="310" t="s">
        <v>12</v>
      </c>
    </row>
    <row r="172" spans="1:12" x14ac:dyDescent="0.25">
      <c r="B172" s="4" t="s">
        <v>13</v>
      </c>
      <c r="C172" s="5"/>
      <c r="F172" s="4" t="s">
        <v>14</v>
      </c>
    </row>
  </sheetData>
  <autoFilter ref="A4:H69">
    <filterColumn colId="4" hiddenButton="1" showButton="0"/>
    <filterColumn colId="6" hiddenButton="1" showButton="0"/>
  </autoFilter>
  <mergeCells count="60">
    <mergeCell ref="K56:L56"/>
    <mergeCell ref="A71:C71"/>
    <mergeCell ref="A69:D69"/>
    <mergeCell ref="A3:H3"/>
    <mergeCell ref="A4:A5"/>
    <mergeCell ref="C4:C5"/>
    <mergeCell ref="D4:D5"/>
    <mergeCell ref="E4:F4"/>
    <mergeCell ref="G4:H4"/>
    <mergeCell ref="B4:B5"/>
    <mergeCell ref="G73:H73"/>
    <mergeCell ref="A77:D77"/>
    <mergeCell ref="A80:A81"/>
    <mergeCell ref="B80:B81"/>
    <mergeCell ref="C80:C81"/>
    <mergeCell ref="D80:D81"/>
    <mergeCell ref="E80:F80"/>
    <mergeCell ref="G80:H80"/>
    <mergeCell ref="A73:A74"/>
    <mergeCell ref="B73:B74"/>
    <mergeCell ref="C73:C74"/>
    <mergeCell ref="D73:D74"/>
    <mergeCell ref="E73:F73"/>
    <mergeCell ref="A98:D98"/>
    <mergeCell ref="A101:A102"/>
    <mergeCell ref="B101:B102"/>
    <mergeCell ref="C101:C102"/>
    <mergeCell ref="D101:D102"/>
    <mergeCell ref="E101:F101"/>
    <mergeCell ref="G101:H101"/>
    <mergeCell ref="A119:D119"/>
    <mergeCell ref="A122:A123"/>
    <mergeCell ref="B122:B123"/>
    <mergeCell ref="C122:C123"/>
    <mergeCell ref="D122:D123"/>
    <mergeCell ref="E122:F122"/>
    <mergeCell ref="G122:H122"/>
    <mergeCell ref="K125:L125"/>
    <mergeCell ref="A126:D126"/>
    <mergeCell ref="A129:A130"/>
    <mergeCell ref="B129:B130"/>
    <mergeCell ref="C129:C130"/>
    <mergeCell ref="D129:D130"/>
    <mergeCell ref="E129:F129"/>
    <mergeCell ref="G129:H129"/>
    <mergeCell ref="A146:D146"/>
    <mergeCell ref="A149:A150"/>
    <mergeCell ref="B149:B150"/>
    <mergeCell ref="C149:C150"/>
    <mergeCell ref="D149:D150"/>
    <mergeCell ref="A168:D168"/>
    <mergeCell ref="E149:F149"/>
    <mergeCell ref="G149:H149"/>
    <mergeCell ref="A153:D153"/>
    <mergeCell ref="A156:A157"/>
    <mergeCell ref="B156:B157"/>
    <mergeCell ref="C156:C157"/>
    <mergeCell ref="D156:D157"/>
    <mergeCell ref="E156:F156"/>
    <mergeCell ref="G156:H156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pane ySplit="7" topLeftCell="A62" activePane="bottomLeft" state="frozen"/>
      <selection pane="bottomLeft" activeCell="J63" sqref="J63:J72"/>
    </sheetView>
  </sheetViews>
  <sheetFormatPr defaultColWidth="8.5703125" defaultRowHeight="12" x14ac:dyDescent="0.2"/>
  <cols>
    <col min="1" max="1" width="5.42578125" style="126" customWidth="1"/>
    <col min="2" max="2" width="8.5703125" style="173"/>
    <col min="3" max="3" width="7.5703125" style="126" customWidth="1"/>
    <col min="4" max="5" width="8.5703125" style="126"/>
    <col min="6" max="6" width="8.5703125" style="157"/>
    <col min="7" max="7" width="5.5703125" style="157" customWidth="1"/>
    <col min="8" max="8" width="9.7109375" style="156" customWidth="1"/>
    <col min="9" max="9" width="11.140625" style="156" bestFit="1" customWidth="1"/>
    <col min="10" max="10" width="10.28515625" style="156" bestFit="1" customWidth="1"/>
    <col min="11" max="11" width="8.5703125" style="174"/>
    <col min="12" max="12" width="16.42578125" style="156" bestFit="1" customWidth="1"/>
    <col min="13" max="13" width="10.85546875" style="156" customWidth="1"/>
    <col min="14" max="14" width="11.140625" style="156" customWidth="1"/>
    <col min="15" max="15" width="11.140625" style="156" bestFit="1" customWidth="1"/>
    <col min="16" max="16" width="14.140625" style="157" bestFit="1" customWidth="1"/>
    <col min="17" max="16384" width="8.5703125" style="157"/>
  </cols>
  <sheetData>
    <row r="1" spans="1:16" s="121" customFormat="1" x14ac:dyDescent="0.25">
      <c r="A1" s="375" t="s">
        <v>0</v>
      </c>
      <c r="B1" s="375"/>
      <c r="C1" s="375"/>
      <c r="D1" s="375"/>
      <c r="E1" s="375"/>
      <c r="H1" s="122"/>
      <c r="I1" s="122"/>
      <c r="J1" s="122"/>
      <c r="K1" s="123"/>
      <c r="L1" s="122"/>
      <c r="M1" s="122"/>
      <c r="N1" s="124"/>
      <c r="O1" s="125"/>
      <c r="P1" s="126"/>
    </row>
    <row r="2" spans="1:16" s="121" customFormat="1" x14ac:dyDescent="0.25">
      <c r="A2" s="127" t="s">
        <v>130</v>
      </c>
      <c r="B2" s="127"/>
      <c r="C2" s="127"/>
      <c r="D2" s="127"/>
      <c r="E2" s="127"/>
      <c r="H2" s="122"/>
      <c r="I2" s="122"/>
      <c r="J2" s="122"/>
      <c r="K2" s="123"/>
      <c r="L2" s="122"/>
      <c r="M2" s="122"/>
      <c r="N2" s="128"/>
      <c r="O2" s="125"/>
      <c r="P2" s="126"/>
    </row>
    <row r="3" spans="1:16" s="121" customFormat="1" x14ac:dyDescent="0.25">
      <c r="A3" s="376" t="s">
        <v>37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</row>
    <row r="4" spans="1:16" s="121" customFormat="1" x14ac:dyDescent="0.25">
      <c r="A4" s="376" t="s">
        <v>131</v>
      </c>
      <c r="B4" s="376"/>
      <c r="C4" s="376"/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</row>
    <row r="5" spans="1:16" s="121" customFormat="1" ht="25.5" customHeight="1" x14ac:dyDescent="0.25">
      <c r="A5" s="381" t="s">
        <v>74</v>
      </c>
      <c r="B5" s="382" t="s">
        <v>25</v>
      </c>
      <c r="C5" s="381" t="s">
        <v>26</v>
      </c>
      <c r="D5" s="381" t="s">
        <v>38</v>
      </c>
      <c r="E5" s="381"/>
      <c r="F5" s="378" t="s">
        <v>27</v>
      </c>
      <c r="G5" s="378"/>
      <c r="H5" s="378"/>
      <c r="I5" s="378"/>
      <c r="J5" s="378"/>
      <c r="K5" s="378"/>
      <c r="L5" s="378"/>
      <c r="M5" s="377" t="s">
        <v>120</v>
      </c>
      <c r="N5" s="377"/>
      <c r="O5" s="377"/>
      <c r="P5" s="378" t="s">
        <v>18</v>
      </c>
    </row>
    <row r="6" spans="1:16" s="121" customFormat="1" ht="22.5" customHeight="1" x14ac:dyDescent="0.25">
      <c r="A6" s="381"/>
      <c r="B6" s="382"/>
      <c r="C6" s="381"/>
      <c r="D6" s="381" t="s">
        <v>39</v>
      </c>
      <c r="E6" s="381" t="s">
        <v>40</v>
      </c>
      <c r="F6" s="381" t="s">
        <v>29</v>
      </c>
      <c r="G6" s="381" t="s">
        <v>30</v>
      </c>
      <c r="H6" s="379" t="s">
        <v>31</v>
      </c>
      <c r="I6" s="379" t="s">
        <v>41</v>
      </c>
      <c r="J6" s="383" t="s">
        <v>33</v>
      </c>
      <c r="K6" s="383"/>
      <c r="L6" s="379" t="s">
        <v>42</v>
      </c>
      <c r="M6" s="379" t="s">
        <v>51</v>
      </c>
      <c r="N6" s="379" t="s">
        <v>79</v>
      </c>
      <c r="O6" s="379" t="s">
        <v>81</v>
      </c>
      <c r="P6" s="378"/>
    </row>
    <row r="7" spans="1:16" s="121" customFormat="1" x14ac:dyDescent="0.25">
      <c r="A7" s="381"/>
      <c r="B7" s="382"/>
      <c r="C7" s="381"/>
      <c r="D7" s="381"/>
      <c r="E7" s="381"/>
      <c r="F7" s="381"/>
      <c r="G7" s="381"/>
      <c r="H7" s="379"/>
      <c r="I7" s="379"/>
      <c r="J7" s="190" t="s">
        <v>82</v>
      </c>
      <c r="K7" s="185" t="s">
        <v>43</v>
      </c>
      <c r="L7" s="379"/>
      <c r="M7" s="379"/>
      <c r="N7" s="379"/>
      <c r="O7" s="379"/>
      <c r="P7" s="378"/>
    </row>
    <row r="8" spans="1:16" x14ac:dyDescent="0.2">
      <c r="A8" s="183">
        <v>2407</v>
      </c>
      <c r="B8" s="152">
        <v>44199</v>
      </c>
      <c r="C8" s="183"/>
      <c r="D8" s="183" t="s">
        <v>156</v>
      </c>
      <c r="E8" s="183" t="s">
        <v>157</v>
      </c>
      <c r="F8" s="153" t="s">
        <v>158</v>
      </c>
      <c r="G8" s="153">
        <v>24</v>
      </c>
      <c r="H8" s="154">
        <v>455000</v>
      </c>
      <c r="I8" s="154">
        <f>G8*H8</f>
        <v>10920000</v>
      </c>
      <c r="J8" s="154">
        <v>100000</v>
      </c>
      <c r="K8" s="155">
        <v>0.41</v>
      </c>
      <c r="L8" s="154">
        <f>I8*(1-K8)</f>
        <v>6442800.0000000009</v>
      </c>
      <c r="M8" s="158"/>
      <c r="N8" s="158">
        <f>L8</f>
        <v>6442800.0000000009</v>
      </c>
      <c r="O8" s="158"/>
      <c r="P8" s="162"/>
    </row>
    <row r="9" spans="1:16" x14ac:dyDescent="0.2">
      <c r="A9" s="183">
        <v>2408</v>
      </c>
      <c r="B9" s="152">
        <v>44200</v>
      </c>
      <c r="C9" s="183"/>
      <c r="D9" s="183" t="s">
        <v>162</v>
      </c>
      <c r="E9" s="183" t="s">
        <v>163</v>
      </c>
      <c r="F9" s="153" t="s">
        <v>164</v>
      </c>
      <c r="G9" s="153">
        <v>36</v>
      </c>
      <c r="H9" s="154">
        <v>485000</v>
      </c>
      <c r="I9" s="154">
        <f>G9*H9</f>
        <v>17460000</v>
      </c>
      <c r="J9" s="154"/>
      <c r="K9" s="155">
        <v>0.41</v>
      </c>
      <c r="L9" s="154">
        <f>I9*(1-K9)</f>
        <v>10301400.000000002</v>
      </c>
      <c r="M9" s="158"/>
      <c r="N9" s="158">
        <f>L9</f>
        <v>10301400.000000002</v>
      </c>
      <c r="O9" s="158"/>
      <c r="P9" s="162"/>
    </row>
    <row r="10" spans="1:16" x14ac:dyDescent="0.2">
      <c r="A10" s="183">
        <v>2411</v>
      </c>
      <c r="B10" s="152">
        <v>44202</v>
      </c>
      <c r="C10" s="183" t="s">
        <v>166</v>
      </c>
      <c r="D10" s="183" t="s">
        <v>166</v>
      </c>
      <c r="E10" s="183"/>
      <c r="F10" s="153" t="s">
        <v>167</v>
      </c>
      <c r="G10" s="153">
        <v>1</v>
      </c>
      <c r="H10" s="154">
        <v>465000</v>
      </c>
      <c r="I10" s="154">
        <f>G10*H10</f>
        <v>465000</v>
      </c>
      <c r="J10" s="154"/>
      <c r="K10" s="155">
        <v>0.41</v>
      </c>
      <c r="L10" s="154">
        <f>I10*(1-K10)</f>
        <v>274350.00000000006</v>
      </c>
      <c r="M10" s="158">
        <f>L10</f>
        <v>274350.00000000006</v>
      </c>
      <c r="N10" s="158"/>
      <c r="O10" s="158"/>
      <c r="P10" s="162"/>
    </row>
    <row r="11" spans="1:16" x14ac:dyDescent="0.2">
      <c r="A11" s="183">
        <v>2412</v>
      </c>
      <c r="B11" s="152">
        <v>44203</v>
      </c>
      <c r="C11" s="183" t="s">
        <v>169</v>
      </c>
      <c r="D11" s="183" t="s">
        <v>170</v>
      </c>
      <c r="E11" s="183" t="s">
        <v>171</v>
      </c>
      <c r="F11" s="153" t="s">
        <v>164</v>
      </c>
      <c r="G11" s="153">
        <v>2</v>
      </c>
      <c r="H11" s="154">
        <v>485000</v>
      </c>
      <c r="I11" s="154">
        <f t="shared" ref="I11:I73" si="0">G11*H11</f>
        <v>970000</v>
      </c>
      <c r="J11" s="154"/>
      <c r="K11" s="155">
        <v>0.41</v>
      </c>
      <c r="L11" s="154">
        <f t="shared" ref="L11:L62" si="1">I11*(1-K11)</f>
        <v>572300.00000000012</v>
      </c>
      <c r="M11" s="158">
        <f>L11</f>
        <v>572300.00000000012</v>
      </c>
      <c r="N11" s="158"/>
      <c r="O11" s="158"/>
      <c r="P11" s="162"/>
    </row>
    <row r="12" spans="1:16" x14ac:dyDescent="0.2">
      <c r="A12" s="364">
        <v>2416</v>
      </c>
      <c r="B12" s="366">
        <v>44204</v>
      </c>
      <c r="C12" s="364"/>
      <c r="D12" s="369" t="s">
        <v>173</v>
      </c>
      <c r="E12" s="364"/>
      <c r="F12" s="311" t="s">
        <v>158</v>
      </c>
      <c r="G12" s="311">
        <v>12</v>
      </c>
      <c r="H12" s="312">
        <v>455000</v>
      </c>
      <c r="I12" s="312">
        <f t="shared" si="0"/>
        <v>5460000</v>
      </c>
      <c r="J12" s="312"/>
      <c r="K12" s="313">
        <v>0.38</v>
      </c>
      <c r="L12" s="312">
        <f t="shared" si="1"/>
        <v>3385200</v>
      </c>
      <c r="M12" s="314"/>
      <c r="N12" s="314"/>
      <c r="O12" s="314">
        <f>L12</f>
        <v>3385200</v>
      </c>
      <c r="P12" s="315"/>
    </row>
    <row r="13" spans="1:16" x14ac:dyDescent="0.2">
      <c r="A13" s="368"/>
      <c r="B13" s="372"/>
      <c r="C13" s="368"/>
      <c r="D13" s="370"/>
      <c r="E13" s="368"/>
      <c r="F13" s="165" t="s">
        <v>167</v>
      </c>
      <c r="G13" s="165">
        <v>12</v>
      </c>
      <c r="H13" s="166">
        <v>465000</v>
      </c>
      <c r="I13" s="166">
        <f t="shared" si="0"/>
        <v>5580000</v>
      </c>
      <c r="J13" s="166"/>
      <c r="K13" s="167">
        <v>0.38</v>
      </c>
      <c r="L13" s="166">
        <f t="shared" si="1"/>
        <v>3459600</v>
      </c>
      <c r="M13" s="316"/>
      <c r="N13" s="316"/>
      <c r="O13" s="316">
        <f t="shared" ref="O13:O16" si="2">L13</f>
        <v>3459600</v>
      </c>
      <c r="P13" s="317"/>
    </row>
    <row r="14" spans="1:16" x14ac:dyDescent="0.2">
      <c r="A14" s="368"/>
      <c r="B14" s="372"/>
      <c r="C14" s="368"/>
      <c r="D14" s="370"/>
      <c r="E14" s="368"/>
      <c r="F14" s="165" t="s">
        <v>164</v>
      </c>
      <c r="G14" s="165">
        <v>12</v>
      </c>
      <c r="H14" s="166">
        <v>485000</v>
      </c>
      <c r="I14" s="166">
        <f t="shared" si="0"/>
        <v>5820000</v>
      </c>
      <c r="J14" s="166"/>
      <c r="K14" s="167">
        <v>0.38</v>
      </c>
      <c r="L14" s="166">
        <f t="shared" si="1"/>
        <v>3608400</v>
      </c>
      <c r="M14" s="316"/>
      <c r="N14" s="316"/>
      <c r="O14" s="316">
        <f t="shared" si="2"/>
        <v>3608400</v>
      </c>
      <c r="P14" s="317"/>
    </row>
    <row r="15" spans="1:16" x14ac:dyDescent="0.2">
      <c r="A15" s="368"/>
      <c r="B15" s="372"/>
      <c r="C15" s="368"/>
      <c r="D15" s="370"/>
      <c r="E15" s="368"/>
      <c r="F15" s="165" t="s">
        <v>174</v>
      </c>
      <c r="G15" s="165">
        <v>12</v>
      </c>
      <c r="H15" s="166">
        <v>485000</v>
      </c>
      <c r="I15" s="166">
        <f t="shared" si="0"/>
        <v>5820000</v>
      </c>
      <c r="J15" s="166"/>
      <c r="K15" s="167">
        <v>0.38</v>
      </c>
      <c r="L15" s="166">
        <f t="shared" si="1"/>
        <v>3608400</v>
      </c>
      <c r="M15" s="316"/>
      <c r="N15" s="316"/>
      <c r="O15" s="316">
        <f t="shared" si="2"/>
        <v>3608400</v>
      </c>
      <c r="P15" s="317"/>
    </row>
    <row r="16" spans="1:16" x14ac:dyDescent="0.2">
      <c r="A16" s="365"/>
      <c r="B16" s="367"/>
      <c r="C16" s="365"/>
      <c r="D16" s="371"/>
      <c r="E16" s="365"/>
      <c r="F16" s="159" t="s">
        <v>155</v>
      </c>
      <c r="G16" s="159">
        <v>12</v>
      </c>
      <c r="H16" s="160">
        <v>455000</v>
      </c>
      <c r="I16" s="160">
        <f t="shared" si="0"/>
        <v>5460000</v>
      </c>
      <c r="J16" s="160"/>
      <c r="K16" s="161">
        <v>0.38</v>
      </c>
      <c r="L16" s="160">
        <f t="shared" si="1"/>
        <v>3385200</v>
      </c>
      <c r="M16" s="318"/>
      <c r="N16" s="318"/>
      <c r="O16" s="318">
        <f t="shared" si="2"/>
        <v>3385200</v>
      </c>
      <c r="P16" s="319"/>
    </row>
    <row r="17" spans="1:16" x14ac:dyDescent="0.2">
      <c r="A17" s="183">
        <v>2433</v>
      </c>
      <c r="B17" s="152">
        <v>44204</v>
      </c>
      <c r="C17" s="183" t="s">
        <v>169</v>
      </c>
      <c r="D17" s="183" t="s">
        <v>175</v>
      </c>
      <c r="E17" s="183"/>
      <c r="F17" s="153" t="s">
        <v>164</v>
      </c>
      <c r="G17" s="153">
        <v>4</v>
      </c>
      <c r="H17" s="154">
        <v>485000</v>
      </c>
      <c r="I17" s="154">
        <f t="shared" si="0"/>
        <v>1940000</v>
      </c>
      <c r="J17" s="154"/>
      <c r="K17" s="155">
        <v>1</v>
      </c>
      <c r="L17" s="154">
        <f t="shared" si="1"/>
        <v>0</v>
      </c>
      <c r="M17" s="158"/>
      <c r="N17" s="158"/>
      <c r="O17" s="158"/>
      <c r="P17" s="162"/>
    </row>
    <row r="18" spans="1:16" x14ac:dyDescent="0.2">
      <c r="A18" s="183">
        <v>2413</v>
      </c>
      <c r="B18" s="152">
        <v>44204</v>
      </c>
      <c r="C18" s="183" t="s">
        <v>169</v>
      </c>
      <c r="D18" s="183" t="s">
        <v>176</v>
      </c>
      <c r="E18" s="183" t="s">
        <v>177</v>
      </c>
      <c r="F18" s="153" t="s">
        <v>158</v>
      </c>
      <c r="G18" s="153">
        <v>12</v>
      </c>
      <c r="H18" s="154">
        <v>455000</v>
      </c>
      <c r="I18" s="154">
        <f t="shared" si="0"/>
        <v>5460000</v>
      </c>
      <c r="J18" s="154"/>
      <c r="K18" s="155">
        <v>0.41</v>
      </c>
      <c r="L18" s="154">
        <f t="shared" si="1"/>
        <v>3221400.0000000005</v>
      </c>
      <c r="M18" s="158"/>
      <c r="N18" s="158">
        <f>L18</f>
        <v>3221400.0000000005</v>
      </c>
      <c r="O18" s="158"/>
      <c r="P18" s="162"/>
    </row>
    <row r="19" spans="1:16" x14ac:dyDescent="0.2">
      <c r="A19" s="183">
        <v>2417</v>
      </c>
      <c r="B19" s="152">
        <v>44204</v>
      </c>
      <c r="C19" s="183" t="s">
        <v>179</v>
      </c>
      <c r="D19" s="183" t="s">
        <v>180</v>
      </c>
      <c r="E19" s="183"/>
      <c r="F19" s="153" t="s">
        <v>158</v>
      </c>
      <c r="G19" s="153">
        <v>2</v>
      </c>
      <c r="H19" s="154">
        <v>455000</v>
      </c>
      <c r="I19" s="154">
        <f t="shared" si="0"/>
        <v>910000</v>
      </c>
      <c r="J19" s="154"/>
      <c r="K19" s="155">
        <v>0.41</v>
      </c>
      <c r="L19" s="154">
        <f t="shared" si="1"/>
        <v>536900.00000000012</v>
      </c>
      <c r="M19" s="158">
        <f>L19</f>
        <v>536900.00000000012</v>
      </c>
      <c r="N19" s="158"/>
      <c r="O19" s="158"/>
      <c r="P19" s="162"/>
    </row>
    <row r="20" spans="1:16" x14ac:dyDescent="0.2">
      <c r="A20" s="183">
        <v>2419</v>
      </c>
      <c r="B20" s="152">
        <v>44205</v>
      </c>
      <c r="C20" s="183" t="s">
        <v>169</v>
      </c>
      <c r="D20" s="183" t="s">
        <v>185</v>
      </c>
      <c r="E20" s="183"/>
      <c r="F20" s="153" t="s">
        <v>184</v>
      </c>
      <c r="G20" s="153">
        <v>2</v>
      </c>
      <c r="H20" s="154">
        <v>550000</v>
      </c>
      <c r="I20" s="154">
        <f t="shared" si="0"/>
        <v>1100000</v>
      </c>
      <c r="J20" s="154"/>
      <c r="K20" s="155">
        <v>0.41</v>
      </c>
      <c r="L20" s="154">
        <f t="shared" si="1"/>
        <v>649000.00000000012</v>
      </c>
      <c r="M20" s="158">
        <f>L20</f>
        <v>649000.00000000012</v>
      </c>
      <c r="N20" s="158"/>
      <c r="O20" s="158"/>
      <c r="P20" s="162"/>
    </row>
    <row r="21" spans="1:16" x14ac:dyDescent="0.2">
      <c r="A21" s="183">
        <v>2420</v>
      </c>
      <c r="B21" s="152">
        <v>44205</v>
      </c>
      <c r="C21" s="183"/>
      <c r="D21" s="183" t="s">
        <v>187</v>
      </c>
      <c r="E21" s="183"/>
      <c r="F21" s="153" t="s">
        <v>184</v>
      </c>
      <c r="G21" s="153">
        <v>1</v>
      </c>
      <c r="H21" s="154">
        <v>550000</v>
      </c>
      <c r="I21" s="154">
        <f t="shared" si="0"/>
        <v>550000</v>
      </c>
      <c r="J21" s="154"/>
      <c r="K21" s="155">
        <v>1</v>
      </c>
      <c r="L21" s="154">
        <f t="shared" si="1"/>
        <v>0</v>
      </c>
      <c r="M21" s="158"/>
      <c r="N21" s="158"/>
      <c r="O21" s="158"/>
      <c r="P21" s="162"/>
    </row>
    <row r="22" spans="1:16" x14ac:dyDescent="0.2">
      <c r="A22" s="183">
        <v>2423</v>
      </c>
      <c r="B22" s="152">
        <v>44205</v>
      </c>
      <c r="C22" s="183"/>
      <c r="D22" s="183" t="s">
        <v>188</v>
      </c>
      <c r="E22" s="183"/>
      <c r="F22" s="153" t="s">
        <v>182</v>
      </c>
      <c r="G22" s="153">
        <v>24</v>
      </c>
      <c r="H22" s="154">
        <v>225000</v>
      </c>
      <c r="I22" s="154">
        <f t="shared" si="0"/>
        <v>5400000</v>
      </c>
      <c r="J22" s="154"/>
      <c r="K22" s="155">
        <v>0.38</v>
      </c>
      <c r="L22" s="154">
        <f t="shared" si="1"/>
        <v>3348000</v>
      </c>
      <c r="M22" s="158"/>
      <c r="N22" s="158"/>
      <c r="O22" s="158">
        <f>L22</f>
        <v>3348000</v>
      </c>
      <c r="P22" s="162"/>
    </row>
    <row r="23" spans="1:16" x14ac:dyDescent="0.2">
      <c r="A23" s="364">
        <v>2421</v>
      </c>
      <c r="B23" s="366">
        <v>44206</v>
      </c>
      <c r="C23" s="364"/>
      <c r="D23" s="364" t="s">
        <v>154</v>
      </c>
      <c r="E23" s="364"/>
      <c r="F23" s="311" t="s">
        <v>158</v>
      </c>
      <c r="G23" s="311">
        <v>24</v>
      </c>
      <c r="H23" s="312">
        <v>455000</v>
      </c>
      <c r="I23" s="312">
        <f t="shared" si="0"/>
        <v>10920000</v>
      </c>
      <c r="J23" s="312"/>
      <c r="K23" s="313">
        <v>0.5</v>
      </c>
      <c r="L23" s="312">
        <f t="shared" si="1"/>
        <v>5460000</v>
      </c>
      <c r="M23" s="314"/>
      <c r="N23" s="314"/>
      <c r="O23" s="314">
        <f>L23</f>
        <v>5460000</v>
      </c>
      <c r="P23" s="315"/>
    </row>
    <row r="24" spans="1:16" x14ac:dyDescent="0.2">
      <c r="A24" s="368"/>
      <c r="B24" s="372"/>
      <c r="C24" s="368"/>
      <c r="D24" s="368"/>
      <c r="E24" s="368"/>
      <c r="F24" s="165" t="s">
        <v>167</v>
      </c>
      <c r="G24" s="165">
        <v>24</v>
      </c>
      <c r="H24" s="166">
        <v>465000</v>
      </c>
      <c r="I24" s="166">
        <f t="shared" si="0"/>
        <v>11160000</v>
      </c>
      <c r="J24" s="166"/>
      <c r="K24" s="167">
        <v>0.5</v>
      </c>
      <c r="L24" s="166">
        <f t="shared" si="1"/>
        <v>5580000</v>
      </c>
      <c r="M24" s="316"/>
      <c r="N24" s="316"/>
      <c r="O24" s="316">
        <f t="shared" ref="O24:O25" si="3">L24</f>
        <v>5580000</v>
      </c>
      <c r="P24" s="317"/>
    </row>
    <row r="25" spans="1:16" x14ac:dyDescent="0.2">
      <c r="A25" s="365"/>
      <c r="B25" s="367"/>
      <c r="C25" s="365"/>
      <c r="D25" s="365"/>
      <c r="E25" s="365"/>
      <c r="F25" s="159" t="s">
        <v>164</v>
      </c>
      <c r="G25" s="159">
        <v>24</v>
      </c>
      <c r="H25" s="160">
        <v>485000</v>
      </c>
      <c r="I25" s="160">
        <f t="shared" si="0"/>
        <v>11640000</v>
      </c>
      <c r="J25" s="160"/>
      <c r="K25" s="161">
        <v>0.5</v>
      </c>
      <c r="L25" s="160">
        <f t="shared" si="1"/>
        <v>5820000</v>
      </c>
      <c r="M25" s="318"/>
      <c r="N25" s="318"/>
      <c r="O25" s="318">
        <f t="shared" si="3"/>
        <v>5820000</v>
      </c>
      <c r="P25" s="319"/>
    </row>
    <row r="26" spans="1:16" x14ac:dyDescent="0.2">
      <c r="A26" s="183">
        <v>2422</v>
      </c>
      <c r="B26" s="152">
        <v>44206</v>
      </c>
      <c r="C26" s="183" t="s">
        <v>169</v>
      </c>
      <c r="D26" s="183" t="s">
        <v>189</v>
      </c>
      <c r="E26" s="183" t="s">
        <v>190</v>
      </c>
      <c r="F26" s="153" t="s">
        <v>158</v>
      </c>
      <c r="G26" s="153">
        <v>6</v>
      </c>
      <c r="H26" s="154">
        <v>455000</v>
      </c>
      <c r="I26" s="154">
        <f t="shared" si="0"/>
        <v>2730000</v>
      </c>
      <c r="J26" s="154"/>
      <c r="K26" s="155">
        <v>0.41</v>
      </c>
      <c r="L26" s="154">
        <f t="shared" si="1"/>
        <v>1610700.0000000002</v>
      </c>
      <c r="M26" s="158"/>
      <c r="N26" s="158">
        <f>L26</f>
        <v>1610700.0000000002</v>
      </c>
      <c r="O26" s="158"/>
      <c r="P26" s="162"/>
    </row>
    <row r="27" spans="1:16" x14ac:dyDescent="0.2">
      <c r="A27" s="183">
        <v>2424</v>
      </c>
      <c r="B27" s="152">
        <v>44208</v>
      </c>
      <c r="C27" s="183" t="s">
        <v>169</v>
      </c>
      <c r="D27" s="183" t="s">
        <v>192</v>
      </c>
      <c r="E27" s="183" t="s">
        <v>193</v>
      </c>
      <c r="F27" s="153" t="s">
        <v>155</v>
      </c>
      <c r="G27" s="153">
        <v>2</v>
      </c>
      <c r="H27" s="154">
        <v>455000</v>
      </c>
      <c r="I27" s="154">
        <f t="shared" si="0"/>
        <v>910000</v>
      </c>
      <c r="J27" s="154"/>
      <c r="K27" s="155">
        <v>0.41</v>
      </c>
      <c r="L27" s="154">
        <f t="shared" si="1"/>
        <v>536900.00000000012</v>
      </c>
      <c r="M27" s="158">
        <f>L27</f>
        <v>536900.00000000012</v>
      </c>
      <c r="N27" s="158"/>
      <c r="O27" s="158"/>
      <c r="P27" s="162"/>
    </row>
    <row r="28" spans="1:16" x14ac:dyDescent="0.2">
      <c r="A28" s="183">
        <v>2425</v>
      </c>
      <c r="B28" s="152">
        <v>44208</v>
      </c>
      <c r="C28" s="183"/>
      <c r="D28" s="183" t="s">
        <v>195</v>
      </c>
      <c r="E28" s="183" t="s">
        <v>196</v>
      </c>
      <c r="F28" s="153" t="s">
        <v>155</v>
      </c>
      <c r="G28" s="153">
        <v>10</v>
      </c>
      <c r="H28" s="154">
        <v>455000</v>
      </c>
      <c r="I28" s="154">
        <f t="shared" si="0"/>
        <v>4550000</v>
      </c>
      <c r="J28" s="154"/>
      <c r="K28" s="155">
        <v>0.41</v>
      </c>
      <c r="L28" s="154">
        <f t="shared" si="1"/>
        <v>2684500.0000000005</v>
      </c>
      <c r="M28" s="158"/>
      <c r="N28" s="158">
        <f>L28</f>
        <v>2684500.0000000005</v>
      </c>
      <c r="O28" s="158"/>
      <c r="P28" s="162"/>
    </row>
    <row r="29" spans="1:16" x14ac:dyDescent="0.2">
      <c r="A29" s="364">
        <v>2426</v>
      </c>
      <c r="B29" s="366">
        <v>44209</v>
      </c>
      <c r="C29" s="364" t="s">
        <v>169</v>
      </c>
      <c r="D29" s="364" t="s">
        <v>198</v>
      </c>
      <c r="E29" s="364" t="s">
        <v>199</v>
      </c>
      <c r="F29" s="311" t="s">
        <v>167</v>
      </c>
      <c r="G29" s="311">
        <v>4</v>
      </c>
      <c r="H29" s="312">
        <v>465000</v>
      </c>
      <c r="I29" s="312">
        <f t="shared" si="0"/>
        <v>1860000</v>
      </c>
      <c r="J29" s="312"/>
      <c r="K29" s="313">
        <v>0.41</v>
      </c>
      <c r="L29" s="312">
        <f t="shared" si="1"/>
        <v>1097400.0000000002</v>
      </c>
      <c r="M29" s="314"/>
      <c r="N29" s="314"/>
      <c r="O29" s="314">
        <f>L29</f>
        <v>1097400.0000000002</v>
      </c>
      <c r="P29" s="315"/>
    </row>
    <row r="30" spans="1:16" x14ac:dyDescent="0.2">
      <c r="A30" s="368"/>
      <c r="B30" s="372"/>
      <c r="C30" s="368"/>
      <c r="D30" s="368"/>
      <c r="E30" s="368"/>
      <c r="F30" s="165" t="s">
        <v>164</v>
      </c>
      <c r="G30" s="165">
        <v>1</v>
      </c>
      <c r="H30" s="166">
        <v>485000</v>
      </c>
      <c r="I30" s="166">
        <f t="shared" si="0"/>
        <v>485000</v>
      </c>
      <c r="J30" s="166"/>
      <c r="K30" s="167">
        <v>0.41</v>
      </c>
      <c r="L30" s="166">
        <f t="shared" si="1"/>
        <v>286150.00000000006</v>
      </c>
      <c r="M30" s="316"/>
      <c r="N30" s="316"/>
      <c r="O30" s="316">
        <f t="shared" ref="O30:O31" si="4">L30</f>
        <v>286150.00000000006</v>
      </c>
      <c r="P30" s="317"/>
    </row>
    <row r="31" spans="1:16" x14ac:dyDescent="0.2">
      <c r="A31" s="365"/>
      <c r="B31" s="367"/>
      <c r="C31" s="365"/>
      <c r="D31" s="365"/>
      <c r="E31" s="365"/>
      <c r="F31" s="159" t="s">
        <v>155</v>
      </c>
      <c r="G31" s="159">
        <v>1</v>
      </c>
      <c r="H31" s="160">
        <v>455000</v>
      </c>
      <c r="I31" s="160">
        <f t="shared" si="0"/>
        <v>455000</v>
      </c>
      <c r="J31" s="160"/>
      <c r="K31" s="161">
        <v>0.41</v>
      </c>
      <c r="L31" s="160">
        <f t="shared" si="1"/>
        <v>268450.00000000006</v>
      </c>
      <c r="M31" s="318"/>
      <c r="N31" s="318"/>
      <c r="O31" s="318">
        <f t="shared" si="4"/>
        <v>268450.00000000006</v>
      </c>
      <c r="P31" s="319"/>
    </row>
    <row r="32" spans="1:16" x14ac:dyDescent="0.2">
      <c r="A32" s="364">
        <v>685</v>
      </c>
      <c r="B32" s="366">
        <v>44210</v>
      </c>
      <c r="C32" s="364"/>
      <c r="D32" s="364" t="s">
        <v>200</v>
      </c>
      <c r="E32" s="364" t="s">
        <v>201</v>
      </c>
      <c r="F32" s="311" t="s">
        <v>158</v>
      </c>
      <c r="G32" s="311">
        <v>24</v>
      </c>
      <c r="H32" s="312">
        <v>455000</v>
      </c>
      <c r="I32" s="312">
        <f t="shared" si="0"/>
        <v>10920000</v>
      </c>
      <c r="J32" s="312"/>
      <c r="K32" s="313">
        <v>0.3</v>
      </c>
      <c r="L32" s="312">
        <f t="shared" si="1"/>
        <v>7643999.9999999991</v>
      </c>
      <c r="M32" s="314"/>
      <c r="N32" s="314"/>
      <c r="O32" s="314">
        <f>L32</f>
        <v>7643999.9999999991</v>
      </c>
      <c r="P32" s="315"/>
    </row>
    <row r="33" spans="1:16" x14ac:dyDescent="0.2">
      <c r="A33" s="368"/>
      <c r="B33" s="372"/>
      <c r="C33" s="368"/>
      <c r="D33" s="368"/>
      <c r="E33" s="368"/>
      <c r="F33" s="165" t="s">
        <v>167</v>
      </c>
      <c r="G33" s="165">
        <v>24</v>
      </c>
      <c r="H33" s="166">
        <v>465000</v>
      </c>
      <c r="I33" s="166">
        <f t="shared" si="0"/>
        <v>11160000</v>
      </c>
      <c r="J33" s="166"/>
      <c r="K33" s="167">
        <v>0.3</v>
      </c>
      <c r="L33" s="166">
        <f t="shared" si="1"/>
        <v>7811999.9999999991</v>
      </c>
      <c r="M33" s="316"/>
      <c r="N33" s="316"/>
      <c r="O33" s="316">
        <f t="shared" ref="O33:O39" si="5">L33</f>
        <v>7811999.9999999991</v>
      </c>
      <c r="P33" s="317"/>
    </row>
    <row r="34" spans="1:16" x14ac:dyDescent="0.2">
      <c r="A34" s="368"/>
      <c r="B34" s="372"/>
      <c r="C34" s="368"/>
      <c r="D34" s="368"/>
      <c r="E34" s="368"/>
      <c r="F34" s="165" t="s">
        <v>183</v>
      </c>
      <c r="G34" s="165">
        <v>12</v>
      </c>
      <c r="H34" s="166">
        <v>475000</v>
      </c>
      <c r="I34" s="166">
        <f t="shared" si="0"/>
        <v>5700000</v>
      </c>
      <c r="J34" s="166"/>
      <c r="K34" s="167">
        <v>0.3</v>
      </c>
      <c r="L34" s="166">
        <f t="shared" si="1"/>
        <v>3989999.9999999995</v>
      </c>
      <c r="M34" s="316"/>
      <c r="N34" s="316"/>
      <c r="O34" s="316">
        <f t="shared" si="5"/>
        <v>3989999.9999999995</v>
      </c>
      <c r="P34" s="317"/>
    </row>
    <row r="35" spans="1:16" x14ac:dyDescent="0.2">
      <c r="A35" s="368"/>
      <c r="B35" s="372"/>
      <c r="C35" s="368"/>
      <c r="D35" s="368"/>
      <c r="E35" s="368"/>
      <c r="F35" s="165" t="s">
        <v>164</v>
      </c>
      <c r="G35" s="165">
        <v>24</v>
      </c>
      <c r="H35" s="166">
        <v>485000</v>
      </c>
      <c r="I35" s="166">
        <f t="shared" si="0"/>
        <v>11640000</v>
      </c>
      <c r="J35" s="166"/>
      <c r="K35" s="167">
        <v>0.3</v>
      </c>
      <c r="L35" s="166">
        <f t="shared" si="1"/>
        <v>8147999.9999999991</v>
      </c>
      <c r="M35" s="316"/>
      <c r="N35" s="316"/>
      <c r="O35" s="316">
        <f t="shared" si="5"/>
        <v>8147999.9999999991</v>
      </c>
      <c r="P35" s="317"/>
    </row>
    <row r="36" spans="1:16" x14ac:dyDescent="0.2">
      <c r="A36" s="368"/>
      <c r="B36" s="372"/>
      <c r="C36" s="368"/>
      <c r="D36" s="368"/>
      <c r="E36" s="368"/>
      <c r="F36" s="165" t="s">
        <v>174</v>
      </c>
      <c r="G36" s="165">
        <v>12</v>
      </c>
      <c r="H36" s="166">
        <v>485000</v>
      </c>
      <c r="I36" s="166">
        <f t="shared" si="0"/>
        <v>5820000</v>
      </c>
      <c r="J36" s="166"/>
      <c r="K36" s="167">
        <v>0.3</v>
      </c>
      <c r="L36" s="166">
        <f t="shared" si="1"/>
        <v>4073999.9999999995</v>
      </c>
      <c r="M36" s="316"/>
      <c r="N36" s="316"/>
      <c r="O36" s="316">
        <f t="shared" si="5"/>
        <v>4073999.9999999995</v>
      </c>
      <c r="P36" s="317"/>
    </row>
    <row r="37" spans="1:16" x14ac:dyDescent="0.2">
      <c r="A37" s="368"/>
      <c r="B37" s="372"/>
      <c r="C37" s="368"/>
      <c r="D37" s="368"/>
      <c r="E37" s="368"/>
      <c r="F37" s="165" t="s">
        <v>184</v>
      </c>
      <c r="G37" s="165">
        <v>24</v>
      </c>
      <c r="H37" s="166">
        <v>550000</v>
      </c>
      <c r="I37" s="166">
        <f t="shared" si="0"/>
        <v>13200000</v>
      </c>
      <c r="J37" s="166"/>
      <c r="K37" s="167">
        <v>0.3</v>
      </c>
      <c r="L37" s="166">
        <f t="shared" si="1"/>
        <v>9240000</v>
      </c>
      <c r="M37" s="316"/>
      <c r="N37" s="316"/>
      <c r="O37" s="316">
        <f t="shared" si="5"/>
        <v>9240000</v>
      </c>
      <c r="P37" s="317"/>
    </row>
    <row r="38" spans="1:16" x14ac:dyDescent="0.2">
      <c r="A38" s="368"/>
      <c r="B38" s="372"/>
      <c r="C38" s="368"/>
      <c r="D38" s="368"/>
      <c r="E38" s="368"/>
      <c r="F38" s="165" t="s">
        <v>202</v>
      </c>
      <c r="G38" s="165">
        <v>12</v>
      </c>
      <c r="H38" s="166">
        <v>455000</v>
      </c>
      <c r="I38" s="166">
        <f t="shared" si="0"/>
        <v>5460000</v>
      </c>
      <c r="J38" s="166"/>
      <c r="K38" s="167">
        <v>0.3</v>
      </c>
      <c r="L38" s="166">
        <f t="shared" si="1"/>
        <v>3821999.9999999995</v>
      </c>
      <c r="M38" s="316"/>
      <c r="N38" s="316"/>
      <c r="O38" s="316">
        <f t="shared" si="5"/>
        <v>3821999.9999999995</v>
      </c>
      <c r="P38" s="317"/>
    </row>
    <row r="39" spans="1:16" x14ac:dyDescent="0.2">
      <c r="A39" s="365"/>
      <c r="B39" s="367"/>
      <c r="C39" s="365"/>
      <c r="D39" s="365"/>
      <c r="E39" s="365"/>
      <c r="F39" s="159" t="s">
        <v>155</v>
      </c>
      <c r="G39" s="159">
        <v>12</v>
      </c>
      <c r="H39" s="160">
        <v>455000</v>
      </c>
      <c r="I39" s="160">
        <f t="shared" si="0"/>
        <v>5460000</v>
      </c>
      <c r="J39" s="160"/>
      <c r="K39" s="161">
        <v>0.3</v>
      </c>
      <c r="L39" s="160">
        <f t="shared" si="1"/>
        <v>3821999.9999999995</v>
      </c>
      <c r="M39" s="160"/>
      <c r="N39" s="160"/>
      <c r="O39" s="318">
        <f t="shared" si="5"/>
        <v>3821999.9999999995</v>
      </c>
      <c r="P39" s="159"/>
    </row>
    <row r="40" spans="1:16" x14ac:dyDescent="0.2">
      <c r="A40" s="364">
        <v>2428</v>
      </c>
      <c r="B40" s="366">
        <v>44212</v>
      </c>
      <c r="C40" s="364" t="s">
        <v>166</v>
      </c>
      <c r="D40" s="364" t="s">
        <v>166</v>
      </c>
      <c r="E40" s="364"/>
      <c r="F40" s="311" t="s">
        <v>158</v>
      </c>
      <c r="G40" s="311">
        <v>5</v>
      </c>
      <c r="H40" s="312">
        <v>455000</v>
      </c>
      <c r="I40" s="312">
        <f t="shared" si="0"/>
        <v>2275000</v>
      </c>
      <c r="J40" s="312"/>
      <c r="K40" s="313">
        <v>0.41</v>
      </c>
      <c r="L40" s="312">
        <f t="shared" si="1"/>
        <v>1342250.0000000002</v>
      </c>
      <c r="M40" s="312">
        <f>L40</f>
        <v>1342250.0000000002</v>
      </c>
      <c r="N40" s="312"/>
      <c r="O40" s="311"/>
      <c r="P40" s="311"/>
    </row>
    <row r="41" spans="1:16" x14ac:dyDescent="0.2">
      <c r="A41" s="365"/>
      <c r="B41" s="367"/>
      <c r="C41" s="365"/>
      <c r="D41" s="365"/>
      <c r="E41" s="365"/>
      <c r="F41" s="164" t="s">
        <v>164</v>
      </c>
      <c r="G41" s="164">
        <v>1</v>
      </c>
      <c r="H41" s="320">
        <v>485000</v>
      </c>
      <c r="I41" s="320">
        <f t="shared" si="0"/>
        <v>485000</v>
      </c>
      <c r="J41" s="320"/>
      <c r="K41" s="321">
        <v>0.41</v>
      </c>
      <c r="L41" s="320">
        <f t="shared" si="1"/>
        <v>286150.00000000006</v>
      </c>
      <c r="M41" s="320">
        <f>L41</f>
        <v>286150.00000000006</v>
      </c>
      <c r="N41" s="320"/>
      <c r="O41" s="159"/>
      <c r="P41" s="164"/>
    </row>
    <row r="42" spans="1:16" x14ac:dyDescent="0.2">
      <c r="A42" s="364">
        <v>2429</v>
      </c>
      <c r="B42" s="366">
        <v>44214</v>
      </c>
      <c r="C42" s="364"/>
      <c r="D42" s="369" t="s">
        <v>156</v>
      </c>
      <c r="E42" s="364" t="s">
        <v>157</v>
      </c>
      <c r="F42" s="322" t="s">
        <v>182</v>
      </c>
      <c r="G42" s="322">
        <v>24</v>
      </c>
      <c r="H42" s="323">
        <v>225000</v>
      </c>
      <c r="I42" s="323">
        <f t="shared" si="0"/>
        <v>5400000</v>
      </c>
      <c r="J42" s="323">
        <v>250000</v>
      </c>
      <c r="K42" s="324">
        <v>0.41</v>
      </c>
      <c r="L42" s="323">
        <f t="shared" si="1"/>
        <v>3186000.0000000005</v>
      </c>
      <c r="M42" s="323"/>
      <c r="N42" s="323">
        <f>L42</f>
        <v>3186000.0000000005</v>
      </c>
      <c r="O42" s="323"/>
      <c r="P42" s="322"/>
    </row>
    <row r="43" spans="1:16" ht="15" customHeight="1" x14ac:dyDescent="0.2">
      <c r="A43" s="368"/>
      <c r="B43" s="372"/>
      <c r="C43" s="368"/>
      <c r="D43" s="370"/>
      <c r="E43" s="368"/>
      <c r="F43" s="163" t="s">
        <v>158</v>
      </c>
      <c r="G43" s="163">
        <v>24</v>
      </c>
      <c r="H43" s="325">
        <v>455000</v>
      </c>
      <c r="I43" s="325">
        <f t="shared" si="0"/>
        <v>10920000</v>
      </c>
      <c r="J43" s="325"/>
      <c r="K43" s="326">
        <v>0.41</v>
      </c>
      <c r="L43" s="325">
        <f t="shared" si="1"/>
        <v>6442800.0000000009</v>
      </c>
      <c r="M43" s="325"/>
      <c r="N43" s="325">
        <f t="shared" ref="N43:N47" si="6">L43</f>
        <v>6442800.0000000009</v>
      </c>
      <c r="O43" s="325"/>
      <c r="P43" s="184"/>
    </row>
    <row r="44" spans="1:16" ht="15" customHeight="1" x14ac:dyDescent="0.2">
      <c r="A44" s="368"/>
      <c r="B44" s="372"/>
      <c r="C44" s="368"/>
      <c r="D44" s="370"/>
      <c r="E44" s="368"/>
      <c r="F44" s="163" t="s">
        <v>167</v>
      </c>
      <c r="G44" s="163">
        <v>12</v>
      </c>
      <c r="H44" s="325">
        <v>465000</v>
      </c>
      <c r="I44" s="325">
        <f t="shared" si="0"/>
        <v>5580000</v>
      </c>
      <c r="J44" s="325"/>
      <c r="K44" s="326">
        <v>0.41</v>
      </c>
      <c r="L44" s="325">
        <f t="shared" si="1"/>
        <v>3292200.0000000005</v>
      </c>
      <c r="M44" s="325"/>
      <c r="N44" s="325">
        <f t="shared" si="6"/>
        <v>3292200.0000000005</v>
      </c>
      <c r="O44" s="325"/>
      <c r="P44" s="317"/>
    </row>
    <row r="45" spans="1:16" ht="15" customHeight="1" x14ac:dyDescent="0.2">
      <c r="A45" s="368"/>
      <c r="B45" s="372"/>
      <c r="C45" s="368"/>
      <c r="D45" s="370"/>
      <c r="E45" s="368"/>
      <c r="F45" s="165" t="s">
        <v>174</v>
      </c>
      <c r="G45" s="165">
        <v>4</v>
      </c>
      <c r="H45" s="166">
        <v>485000</v>
      </c>
      <c r="I45" s="166">
        <f t="shared" si="0"/>
        <v>1940000</v>
      </c>
      <c r="J45" s="166"/>
      <c r="K45" s="167">
        <v>0.41</v>
      </c>
      <c r="L45" s="166">
        <f t="shared" si="1"/>
        <v>1144600.0000000002</v>
      </c>
      <c r="M45" s="166"/>
      <c r="N45" s="325">
        <f t="shared" si="6"/>
        <v>1144600.0000000002</v>
      </c>
      <c r="O45" s="166"/>
      <c r="P45" s="165"/>
    </row>
    <row r="46" spans="1:16" ht="15" customHeight="1" x14ac:dyDescent="0.2">
      <c r="A46" s="365"/>
      <c r="B46" s="367"/>
      <c r="C46" s="365"/>
      <c r="D46" s="371"/>
      <c r="E46" s="365"/>
      <c r="F46" s="159" t="s">
        <v>155</v>
      </c>
      <c r="G46" s="159">
        <v>8</v>
      </c>
      <c r="H46" s="160">
        <v>455000</v>
      </c>
      <c r="I46" s="160">
        <f t="shared" si="0"/>
        <v>3640000</v>
      </c>
      <c r="J46" s="160"/>
      <c r="K46" s="161">
        <v>0.41</v>
      </c>
      <c r="L46" s="160">
        <f t="shared" si="1"/>
        <v>2147600.0000000005</v>
      </c>
      <c r="M46" s="160"/>
      <c r="N46" s="320">
        <f t="shared" si="6"/>
        <v>2147600.0000000005</v>
      </c>
      <c r="O46" s="160"/>
      <c r="P46" s="159"/>
    </row>
    <row r="47" spans="1:16" ht="15" customHeight="1" x14ac:dyDescent="0.2">
      <c r="A47" s="183">
        <v>2430</v>
      </c>
      <c r="B47" s="152">
        <v>44216</v>
      </c>
      <c r="C47" s="183"/>
      <c r="D47" s="327" t="s">
        <v>205</v>
      </c>
      <c r="E47" s="183"/>
      <c r="F47" s="153" t="s">
        <v>158</v>
      </c>
      <c r="G47" s="153">
        <v>36</v>
      </c>
      <c r="H47" s="154">
        <v>455000</v>
      </c>
      <c r="I47" s="154">
        <f t="shared" si="0"/>
        <v>16380000</v>
      </c>
      <c r="J47" s="154"/>
      <c r="K47" s="155">
        <v>1</v>
      </c>
      <c r="L47" s="154">
        <f t="shared" si="1"/>
        <v>0</v>
      </c>
      <c r="M47" s="154"/>
      <c r="N47" s="287">
        <f t="shared" si="6"/>
        <v>0</v>
      </c>
      <c r="O47" s="154"/>
      <c r="P47" s="153" t="s">
        <v>206</v>
      </c>
    </row>
    <row r="48" spans="1:16" ht="15" customHeight="1" x14ac:dyDescent="0.2">
      <c r="A48" s="183">
        <v>2432</v>
      </c>
      <c r="B48" s="152">
        <v>44221</v>
      </c>
      <c r="C48" s="183" t="s">
        <v>169</v>
      </c>
      <c r="D48" s="327" t="s">
        <v>192</v>
      </c>
      <c r="E48" s="183" t="s">
        <v>193</v>
      </c>
      <c r="F48" s="153" t="s">
        <v>155</v>
      </c>
      <c r="G48" s="153">
        <v>2</v>
      </c>
      <c r="H48" s="154">
        <v>455000</v>
      </c>
      <c r="I48" s="154">
        <f t="shared" si="0"/>
        <v>910000</v>
      </c>
      <c r="J48" s="154"/>
      <c r="K48" s="155">
        <v>0.41</v>
      </c>
      <c r="L48" s="154">
        <f t="shared" si="1"/>
        <v>536900.00000000012</v>
      </c>
      <c r="M48" s="154"/>
      <c r="N48" s="154"/>
      <c r="O48" s="154">
        <f>L48</f>
        <v>536900.00000000012</v>
      </c>
      <c r="P48" s="153"/>
    </row>
    <row r="49" spans="1:16" ht="15" customHeight="1" x14ac:dyDescent="0.2">
      <c r="A49" s="357">
        <v>2434</v>
      </c>
      <c r="B49" s="359">
        <v>44222</v>
      </c>
      <c r="C49" s="357"/>
      <c r="D49" s="355" t="s">
        <v>207</v>
      </c>
      <c r="E49" s="357"/>
      <c r="F49" s="311" t="s">
        <v>158</v>
      </c>
      <c r="G49" s="311">
        <v>48</v>
      </c>
      <c r="H49" s="312">
        <v>455000</v>
      </c>
      <c r="I49" s="312">
        <f t="shared" si="0"/>
        <v>21840000</v>
      </c>
      <c r="J49" s="312"/>
      <c r="K49" s="313">
        <v>0.38</v>
      </c>
      <c r="L49" s="312">
        <f t="shared" si="1"/>
        <v>13540800</v>
      </c>
      <c r="M49" s="312"/>
      <c r="N49" s="312"/>
      <c r="O49" s="312">
        <f>L49</f>
        <v>13540800</v>
      </c>
      <c r="P49" s="311"/>
    </row>
    <row r="50" spans="1:16" ht="15" customHeight="1" x14ac:dyDescent="0.2">
      <c r="A50" s="358"/>
      <c r="B50" s="360"/>
      <c r="C50" s="358"/>
      <c r="D50" s="356"/>
      <c r="E50" s="358"/>
      <c r="F50" s="328" t="s">
        <v>208</v>
      </c>
      <c r="G50" s="328">
        <v>24</v>
      </c>
      <c r="H50" s="329">
        <v>235000</v>
      </c>
      <c r="I50" s="329">
        <f t="shared" si="0"/>
        <v>5640000</v>
      </c>
      <c r="J50" s="329"/>
      <c r="K50" s="330">
        <v>0.38</v>
      </c>
      <c r="L50" s="329">
        <f t="shared" si="1"/>
        <v>3496800</v>
      </c>
      <c r="M50" s="329"/>
      <c r="N50" s="329"/>
      <c r="O50" s="329">
        <f>L50</f>
        <v>3496800</v>
      </c>
      <c r="P50" s="328"/>
    </row>
    <row r="51" spans="1:16" ht="14.25" customHeight="1" x14ac:dyDescent="0.2">
      <c r="A51" s="298">
        <v>2436</v>
      </c>
      <c r="B51" s="301">
        <v>44222</v>
      </c>
      <c r="C51" s="298" t="s">
        <v>169</v>
      </c>
      <c r="D51" s="300" t="s">
        <v>209</v>
      </c>
      <c r="E51" s="298"/>
      <c r="F51" s="331" t="s">
        <v>155</v>
      </c>
      <c r="G51" s="331">
        <v>12</v>
      </c>
      <c r="H51" s="332">
        <v>455000</v>
      </c>
      <c r="I51" s="332">
        <f t="shared" si="0"/>
        <v>5460000</v>
      </c>
      <c r="J51" s="332"/>
      <c r="K51" s="333">
        <v>0.41</v>
      </c>
      <c r="L51" s="332">
        <f t="shared" si="1"/>
        <v>3221400.0000000005</v>
      </c>
      <c r="M51" s="332"/>
      <c r="N51" s="332">
        <f>L51</f>
        <v>3221400.0000000005</v>
      </c>
      <c r="O51" s="332"/>
      <c r="P51" s="331"/>
    </row>
    <row r="52" spans="1:16" ht="15" customHeight="1" x14ac:dyDescent="0.2">
      <c r="A52" s="357">
        <v>2438</v>
      </c>
      <c r="B52" s="359">
        <v>44224</v>
      </c>
      <c r="C52" s="357" t="s">
        <v>169</v>
      </c>
      <c r="D52" s="355" t="s">
        <v>211</v>
      </c>
      <c r="E52" s="357" t="s">
        <v>212</v>
      </c>
      <c r="F52" s="311" t="s">
        <v>158</v>
      </c>
      <c r="G52" s="311">
        <v>3</v>
      </c>
      <c r="H52" s="312">
        <v>455000</v>
      </c>
      <c r="I52" s="312">
        <f t="shared" si="0"/>
        <v>1365000</v>
      </c>
      <c r="J52" s="312"/>
      <c r="K52" s="313">
        <v>0.41</v>
      </c>
      <c r="L52" s="312">
        <f t="shared" si="1"/>
        <v>805350.00000000012</v>
      </c>
      <c r="M52" s="312"/>
      <c r="N52" s="312">
        <f>L52</f>
        <v>805350.00000000012</v>
      </c>
      <c r="O52" s="312"/>
      <c r="P52" s="311"/>
    </row>
    <row r="53" spans="1:16" ht="15" customHeight="1" x14ac:dyDescent="0.2">
      <c r="A53" s="361"/>
      <c r="B53" s="363"/>
      <c r="C53" s="361"/>
      <c r="D53" s="362"/>
      <c r="E53" s="361"/>
      <c r="F53" s="191" t="s">
        <v>167</v>
      </c>
      <c r="G53" s="191">
        <v>3</v>
      </c>
      <c r="H53" s="192">
        <v>465000</v>
      </c>
      <c r="I53" s="192">
        <f t="shared" si="0"/>
        <v>1395000</v>
      </c>
      <c r="J53" s="192"/>
      <c r="K53" s="193">
        <v>0.41</v>
      </c>
      <c r="L53" s="192">
        <f t="shared" si="1"/>
        <v>823050.00000000012</v>
      </c>
      <c r="M53" s="192"/>
      <c r="N53" s="192">
        <f t="shared" ref="N53:N62" si="7">L53</f>
        <v>823050.00000000012</v>
      </c>
      <c r="O53" s="192"/>
      <c r="P53" s="191"/>
    </row>
    <row r="54" spans="1:16" ht="15" customHeight="1" x14ac:dyDescent="0.2">
      <c r="A54" s="361"/>
      <c r="B54" s="363"/>
      <c r="C54" s="361"/>
      <c r="D54" s="362"/>
      <c r="E54" s="361"/>
      <c r="F54" s="191" t="s">
        <v>183</v>
      </c>
      <c r="G54" s="191">
        <v>3</v>
      </c>
      <c r="H54" s="192">
        <v>475000</v>
      </c>
      <c r="I54" s="192">
        <f t="shared" si="0"/>
        <v>1425000</v>
      </c>
      <c r="J54" s="192"/>
      <c r="K54" s="193">
        <v>0.41</v>
      </c>
      <c r="L54" s="192">
        <f t="shared" si="1"/>
        <v>840750.00000000012</v>
      </c>
      <c r="M54" s="192"/>
      <c r="N54" s="192">
        <f t="shared" si="7"/>
        <v>840750.00000000012</v>
      </c>
      <c r="O54" s="192"/>
      <c r="P54" s="191"/>
    </row>
    <row r="55" spans="1:16" ht="15" customHeight="1" x14ac:dyDescent="0.2">
      <c r="A55" s="361"/>
      <c r="B55" s="363"/>
      <c r="C55" s="361"/>
      <c r="D55" s="362"/>
      <c r="E55" s="361"/>
      <c r="F55" s="191" t="s">
        <v>164</v>
      </c>
      <c r="G55" s="191">
        <v>3</v>
      </c>
      <c r="H55" s="192">
        <v>485000</v>
      </c>
      <c r="I55" s="192">
        <f t="shared" si="0"/>
        <v>1455000</v>
      </c>
      <c r="J55" s="192"/>
      <c r="K55" s="193">
        <v>0.41</v>
      </c>
      <c r="L55" s="192">
        <f t="shared" si="1"/>
        <v>858450.00000000012</v>
      </c>
      <c r="M55" s="192"/>
      <c r="N55" s="192">
        <f t="shared" si="7"/>
        <v>858450.00000000012</v>
      </c>
      <c r="O55" s="192"/>
      <c r="P55" s="191"/>
    </row>
    <row r="56" spans="1:16" ht="15" customHeight="1" x14ac:dyDescent="0.2">
      <c r="A56" s="361"/>
      <c r="B56" s="363"/>
      <c r="C56" s="361"/>
      <c r="D56" s="362"/>
      <c r="E56" s="361"/>
      <c r="F56" s="191" t="s">
        <v>174</v>
      </c>
      <c r="G56" s="191">
        <v>3</v>
      </c>
      <c r="H56" s="192">
        <v>485000</v>
      </c>
      <c r="I56" s="192">
        <f t="shared" si="0"/>
        <v>1455000</v>
      </c>
      <c r="J56" s="192"/>
      <c r="K56" s="193">
        <v>0.41</v>
      </c>
      <c r="L56" s="192">
        <f t="shared" si="1"/>
        <v>858450.00000000012</v>
      </c>
      <c r="M56" s="192"/>
      <c r="N56" s="192">
        <f t="shared" si="7"/>
        <v>858450.00000000012</v>
      </c>
      <c r="O56" s="192"/>
      <c r="P56" s="191"/>
    </row>
    <row r="57" spans="1:16" ht="15" customHeight="1" x14ac:dyDescent="0.2">
      <c r="A57" s="361"/>
      <c r="B57" s="363"/>
      <c r="C57" s="361"/>
      <c r="D57" s="362"/>
      <c r="E57" s="361"/>
      <c r="F57" s="191" t="s">
        <v>184</v>
      </c>
      <c r="G57" s="191">
        <v>3</v>
      </c>
      <c r="H57" s="192">
        <v>550000</v>
      </c>
      <c r="I57" s="192">
        <f t="shared" si="0"/>
        <v>1650000</v>
      </c>
      <c r="J57" s="192"/>
      <c r="K57" s="193">
        <v>0.41</v>
      </c>
      <c r="L57" s="192">
        <f t="shared" si="1"/>
        <v>973500.00000000012</v>
      </c>
      <c r="M57" s="192"/>
      <c r="N57" s="192">
        <f t="shared" si="7"/>
        <v>973500.00000000012</v>
      </c>
      <c r="O57" s="192"/>
      <c r="P57" s="191"/>
    </row>
    <row r="58" spans="1:16" ht="15" customHeight="1" x14ac:dyDescent="0.2">
      <c r="A58" s="361"/>
      <c r="B58" s="363"/>
      <c r="C58" s="361"/>
      <c r="D58" s="362"/>
      <c r="E58" s="361"/>
      <c r="F58" s="165" t="s">
        <v>202</v>
      </c>
      <c r="G58" s="165">
        <v>3</v>
      </c>
      <c r="H58" s="166">
        <v>455000</v>
      </c>
      <c r="I58" s="166">
        <f t="shared" si="0"/>
        <v>1365000</v>
      </c>
      <c r="J58" s="166"/>
      <c r="K58" s="167">
        <v>0.41</v>
      </c>
      <c r="L58" s="166">
        <f t="shared" si="1"/>
        <v>805350.00000000012</v>
      </c>
      <c r="M58" s="166"/>
      <c r="N58" s="192">
        <f t="shared" si="7"/>
        <v>805350.00000000012</v>
      </c>
      <c r="O58" s="166"/>
      <c r="P58" s="165"/>
    </row>
    <row r="59" spans="1:16" ht="15" customHeight="1" x14ac:dyDescent="0.2">
      <c r="A59" s="358"/>
      <c r="B59" s="360"/>
      <c r="C59" s="358"/>
      <c r="D59" s="356"/>
      <c r="E59" s="358"/>
      <c r="F59" s="159" t="s">
        <v>155</v>
      </c>
      <c r="G59" s="159">
        <v>3</v>
      </c>
      <c r="H59" s="160">
        <v>455000</v>
      </c>
      <c r="I59" s="160">
        <f t="shared" si="0"/>
        <v>1365000</v>
      </c>
      <c r="J59" s="160"/>
      <c r="K59" s="161">
        <v>0.41</v>
      </c>
      <c r="L59" s="160">
        <f t="shared" si="1"/>
        <v>805350.00000000012</v>
      </c>
      <c r="M59" s="160"/>
      <c r="N59" s="329">
        <f t="shared" si="7"/>
        <v>805350.00000000012</v>
      </c>
      <c r="O59" s="160"/>
      <c r="P59" s="159"/>
    </row>
    <row r="60" spans="1:16" x14ac:dyDescent="0.2">
      <c r="A60" s="334">
        <v>2439</v>
      </c>
      <c r="B60" s="335">
        <v>44225</v>
      </c>
      <c r="C60" s="334" t="s">
        <v>169</v>
      </c>
      <c r="D60" s="334" t="s">
        <v>215</v>
      </c>
      <c r="E60" s="334"/>
      <c r="F60" s="331" t="s">
        <v>167</v>
      </c>
      <c r="G60" s="331">
        <v>2</v>
      </c>
      <c r="H60" s="332">
        <v>465000</v>
      </c>
      <c r="I60" s="332">
        <f t="shared" si="0"/>
        <v>930000</v>
      </c>
      <c r="J60" s="332"/>
      <c r="K60" s="333">
        <v>0.41</v>
      </c>
      <c r="L60" s="332">
        <f t="shared" si="1"/>
        <v>548700.00000000012</v>
      </c>
      <c r="M60" s="332"/>
      <c r="N60" s="332">
        <f t="shared" si="7"/>
        <v>548700.00000000012</v>
      </c>
      <c r="O60" s="332"/>
      <c r="P60" s="331"/>
    </row>
    <row r="61" spans="1:16" x14ac:dyDescent="0.2">
      <c r="A61" s="357">
        <v>2440</v>
      </c>
      <c r="B61" s="359">
        <v>44225</v>
      </c>
      <c r="C61" s="357" t="s">
        <v>169</v>
      </c>
      <c r="D61" s="357" t="s">
        <v>217</v>
      </c>
      <c r="E61" s="357"/>
      <c r="F61" s="311" t="s">
        <v>164</v>
      </c>
      <c r="G61" s="311">
        <v>1</v>
      </c>
      <c r="H61" s="312">
        <v>485000</v>
      </c>
      <c r="I61" s="312">
        <f t="shared" si="0"/>
        <v>485000</v>
      </c>
      <c r="J61" s="312"/>
      <c r="K61" s="313">
        <v>1</v>
      </c>
      <c r="L61" s="312">
        <f t="shared" si="1"/>
        <v>0</v>
      </c>
      <c r="M61" s="312"/>
      <c r="N61" s="312">
        <f t="shared" si="7"/>
        <v>0</v>
      </c>
      <c r="O61" s="312"/>
      <c r="P61" s="311"/>
    </row>
    <row r="62" spans="1:16" ht="15" customHeight="1" x14ac:dyDescent="0.2">
      <c r="A62" s="358"/>
      <c r="B62" s="360"/>
      <c r="C62" s="358"/>
      <c r="D62" s="358"/>
      <c r="E62" s="358"/>
      <c r="F62" s="159" t="s">
        <v>174</v>
      </c>
      <c r="G62" s="159">
        <v>1</v>
      </c>
      <c r="H62" s="160">
        <v>485000</v>
      </c>
      <c r="I62" s="160">
        <f t="shared" si="0"/>
        <v>485000</v>
      </c>
      <c r="J62" s="160"/>
      <c r="K62" s="161">
        <v>1</v>
      </c>
      <c r="L62" s="160">
        <f t="shared" si="1"/>
        <v>0</v>
      </c>
      <c r="M62" s="160"/>
      <c r="N62" s="160">
        <f t="shared" si="7"/>
        <v>0</v>
      </c>
      <c r="O62" s="160"/>
      <c r="P62" s="159"/>
    </row>
    <row r="63" spans="1:16" ht="15" customHeight="1" x14ac:dyDescent="0.2">
      <c r="A63" s="357">
        <v>2441</v>
      </c>
      <c r="B63" s="359">
        <v>44225</v>
      </c>
      <c r="C63" s="357" t="s">
        <v>166</v>
      </c>
      <c r="D63" s="357" t="s">
        <v>218</v>
      </c>
      <c r="E63" s="336"/>
      <c r="F63" s="311" t="s">
        <v>182</v>
      </c>
      <c r="G63" s="311">
        <v>3</v>
      </c>
      <c r="H63" s="312">
        <v>225000</v>
      </c>
      <c r="I63" s="312">
        <f t="shared" si="0"/>
        <v>675000</v>
      </c>
      <c r="J63" s="384">
        <v>215000</v>
      </c>
      <c r="K63" s="387"/>
      <c r="L63" s="384">
        <f>SUM(I63:I72)-J63</f>
        <v>8915000</v>
      </c>
      <c r="M63" s="384">
        <f>L63</f>
        <v>8915000</v>
      </c>
      <c r="N63" s="312"/>
      <c r="O63" s="312"/>
      <c r="P63" s="311"/>
    </row>
    <row r="64" spans="1:16" ht="15" customHeight="1" x14ac:dyDescent="0.2">
      <c r="A64" s="361"/>
      <c r="B64" s="363"/>
      <c r="C64" s="361"/>
      <c r="D64" s="361"/>
      <c r="E64" s="299"/>
      <c r="F64" s="165" t="s">
        <v>158</v>
      </c>
      <c r="G64" s="165">
        <v>2</v>
      </c>
      <c r="H64" s="166">
        <v>455000</v>
      </c>
      <c r="I64" s="166">
        <f t="shared" si="0"/>
        <v>910000</v>
      </c>
      <c r="J64" s="385"/>
      <c r="K64" s="388"/>
      <c r="L64" s="385"/>
      <c r="M64" s="385"/>
      <c r="N64" s="166"/>
      <c r="O64" s="166"/>
      <c r="P64" s="165"/>
    </row>
    <row r="65" spans="1:17" ht="15" customHeight="1" x14ac:dyDescent="0.2">
      <c r="A65" s="361"/>
      <c r="B65" s="363"/>
      <c r="C65" s="361"/>
      <c r="D65" s="361"/>
      <c r="E65" s="299"/>
      <c r="F65" s="165" t="s">
        <v>208</v>
      </c>
      <c r="G65" s="165">
        <v>1</v>
      </c>
      <c r="H65" s="166">
        <v>235000</v>
      </c>
      <c r="I65" s="166">
        <f t="shared" si="0"/>
        <v>235000</v>
      </c>
      <c r="J65" s="385"/>
      <c r="K65" s="388"/>
      <c r="L65" s="385"/>
      <c r="M65" s="385"/>
      <c r="N65" s="166"/>
      <c r="O65" s="166"/>
      <c r="P65" s="165"/>
    </row>
    <row r="66" spans="1:17" ht="15" customHeight="1" x14ac:dyDescent="0.2">
      <c r="A66" s="361"/>
      <c r="B66" s="363"/>
      <c r="C66" s="361"/>
      <c r="D66" s="361"/>
      <c r="E66" s="299"/>
      <c r="F66" s="165" t="s">
        <v>167</v>
      </c>
      <c r="G66" s="165">
        <v>3</v>
      </c>
      <c r="H66" s="166">
        <v>465000</v>
      </c>
      <c r="I66" s="166">
        <f t="shared" si="0"/>
        <v>1395000</v>
      </c>
      <c r="J66" s="385"/>
      <c r="K66" s="388"/>
      <c r="L66" s="385"/>
      <c r="M66" s="385"/>
      <c r="N66" s="166"/>
      <c r="O66" s="166"/>
      <c r="P66" s="165"/>
    </row>
    <row r="67" spans="1:17" ht="15" customHeight="1" x14ac:dyDescent="0.2">
      <c r="A67" s="361"/>
      <c r="B67" s="363"/>
      <c r="C67" s="361"/>
      <c r="D67" s="361"/>
      <c r="E67" s="299"/>
      <c r="F67" s="165" t="s">
        <v>183</v>
      </c>
      <c r="G67" s="165">
        <v>1</v>
      </c>
      <c r="H67" s="166">
        <v>475000</v>
      </c>
      <c r="I67" s="166">
        <f t="shared" si="0"/>
        <v>475000</v>
      </c>
      <c r="J67" s="385"/>
      <c r="K67" s="388"/>
      <c r="L67" s="385"/>
      <c r="M67" s="385"/>
      <c r="N67" s="166"/>
      <c r="O67" s="166"/>
      <c r="P67" s="165"/>
    </row>
    <row r="68" spans="1:17" ht="15" customHeight="1" x14ac:dyDescent="0.2">
      <c r="A68" s="361"/>
      <c r="B68" s="363"/>
      <c r="C68" s="361"/>
      <c r="D68" s="361"/>
      <c r="E68" s="299"/>
      <c r="F68" s="165" t="s">
        <v>164</v>
      </c>
      <c r="G68" s="165">
        <v>4</v>
      </c>
      <c r="H68" s="166">
        <v>485000</v>
      </c>
      <c r="I68" s="166">
        <f t="shared" si="0"/>
        <v>1940000</v>
      </c>
      <c r="J68" s="385"/>
      <c r="K68" s="388"/>
      <c r="L68" s="385"/>
      <c r="M68" s="385"/>
      <c r="N68" s="166"/>
      <c r="O68" s="166"/>
      <c r="P68" s="165"/>
    </row>
    <row r="69" spans="1:17" ht="15" customHeight="1" x14ac:dyDescent="0.2">
      <c r="A69" s="361"/>
      <c r="B69" s="363"/>
      <c r="C69" s="361"/>
      <c r="D69" s="361"/>
      <c r="E69" s="184"/>
      <c r="F69" s="165" t="s">
        <v>174</v>
      </c>
      <c r="G69" s="165">
        <v>1</v>
      </c>
      <c r="H69" s="166">
        <v>485000</v>
      </c>
      <c r="I69" s="166">
        <f t="shared" si="0"/>
        <v>485000</v>
      </c>
      <c r="J69" s="385"/>
      <c r="K69" s="388"/>
      <c r="L69" s="385"/>
      <c r="M69" s="385"/>
      <c r="N69" s="166"/>
      <c r="O69" s="166"/>
      <c r="P69" s="165"/>
    </row>
    <row r="70" spans="1:17" ht="15" customHeight="1" x14ac:dyDescent="0.2">
      <c r="A70" s="361"/>
      <c r="B70" s="363"/>
      <c r="C70" s="361"/>
      <c r="D70" s="361"/>
      <c r="E70" s="184"/>
      <c r="F70" s="165" t="s">
        <v>184</v>
      </c>
      <c r="G70" s="165">
        <v>3</v>
      </c>
      <c r="H70" s="166">
        <v>550000</v>
      </c>
      <c r="I70" s="166">
        <f t="shared" si="0"/>
        <v>1650000</v>
      </c>
      <c r="J70" s="385"/>
      <c r="K70" s="388"/>
      <c r="L70" s="385"/>
      <c r="M70" s="385"/>
      <c r="N70" s="166"/>
      <c r="O70" s="166"/>
      <c r="P70" s="165"/>
    </row>
    <row r="71" spans="1:17" ht="15" customHeight="1" x14ac:dyDescent="0.2">
      <c r="A71" s="361"/>
      <c r="B71" s="363"/>
      <c r="C71" s="361"/>
      <c r="D71" s="361"/>
      <c r="E71" s="184"/>
      <c r="F71" s="165" t="s">
        <v>202</v>
      </c>
      <c r="G71" s="165">
        <v>1</v>
      </c>
      <c r="H71" s="166">
        <v>455000</v>
      </c>
      <c r="I71" s="166">
        <f t="shared" si="0"/>
        <v>455000</v>
      </c>
      <c r="J71" s="385"/>
      <c r="K71" s="388"/>
      <c r="L71" s="385"/>
      <c r="M71" s="385"/>
      <c r="N71" s="166"/>
      <c r="O71" s="166"/>
      <c r="P71" s="165"/>
    </row>
    <row r="72" spans="1:17" ht="15" customHeight="1" x14ac:dyDescent="0.2">
      <c r="A72" s="358"/>
      <c r="B72" s="360"/>
      <c r="C72" s="358"/>
      <c r="D72" s="358"/>
      <c r="E72" s="164"/>
      <c r="F72" s="159" t="s">
        <v>155</v>
      </c>
      <c r="G72" s="159">
        <v>2</v>
      </c>
      <c r="H72" s="160">
        <v>455000</v>
      </c>
      <c r="I72" s="160">
        <f t="shared" si="0"/>
        <v>910000</v>
      </c>
      <c r="J72" s="386"/>
      <c r="K72" s="389"/>
      <c r="L72" s="386"/>
      <c r="M72" s="386"/>
      <c r="N72" s="160"/>
      <c r="O72" s="160"/>
      <c r="P72" s="159"/>
    </row>
    <row r="73" spans="1:17" ht="15" customHeight="1" x14ac:dyDescent="0.2">
      <c r="A73" s="183">
        <v>2442</v>
      </c>
      <c r="B73" s="152">
        <v>44225</v>
      </c>
      <c r="C73" s="183" t="s">
        <v>169</v>
      </c>
      <c r="D73" s="183" t="s">
        <v>219</v>
      </c>
      <c r="E73" s="286"/>
      <c r="F73" s="153" t="s">
        <v>182</v>
      </c>
      <c r="G73" s="153">
        <v>1</v>
      </c>
      <c r="H73" s="154">
        <v>225000</v>
      </c>
      <c r="I73" s="154">
        <f t="shared" si="0"/>
        <v>225000</v>
      </c>
      <c r="J73" s="337"/>
      <c r="K73" s="338">
        <v>0.41</v>
      </c>
      <c r="L73" s="337">
        <f>I73*(1-K73)</f>
        <v>132750.00000000003</v>
      </c>
      <c r="M73" s="339">
        <f>L73</f>
        <v>132750.00000000003</v>
      </c>
      <c r="N73" s="154"/>
      <c r="O73" s="154"/>
      <c r="P73" s="153"/>
    </row>
    <row r="74" spans="1:17" s="133" customFormat="1" x14ac:dyDescent="0.2">
      <c r="A74" s="380" t="s">
        <v>75</v>
      </c>
      <c r="B74" s="380"/>
      <c r="C74" s="380"/>
      <c r="D74" s="380"/>
      <c r="E74" s="380"/>
      <c r="F74" s="380"/>
      <c r="G74" s="129">
        <f>SUM(G8:G73)</f>
        <v>658</v>
      </c>
      <c r="H74" s="130"/>
      <c r="I74" s="131">
        <f>SUM(I8:I73)</f>
        <v>290585000</v>
      </c>
      <c r="J74" s="151"/>
      <c r="K74" s="131"/>
      <c r="L74" s="132">
        <f>SUM(L8:L73)</f>
        <v>169693250</v>
      </c>
      <c r="M74" s="130"/>
      <c r="N74" s="130"/>
      <c r="O74" s="130"/>
      <c r="P74" s="130"/>
      <c r="Q74" s="373"/>
    </row>
    <row r="75" spans="1:17" s="133" customFormat="1" x14ac:dyDescent="0.2">
      <c r="A75" s="374" t="s">
        <v>132</v>
      </c>
      <c r="B75" s="374"/>
      <c r="C75" s="374"/>
      <c r="D75" s="374"/>
      <c r="E75" s="374"/>
      <c r="F75" s="374"/>
      <c r="G75" s="129">
        <f>G74</f>
        <v>658</v>
      </c>
      <c r="H75" s="134"/>
      <c r="I75" s="131"/>
      <c r="J75" s="134"/>
      <c r="K75" s="131"/>
      <c r="L75" s="132">
        <f>L74</f>
        <v>169693250</v>
      </c>
      <c r="M75" s="134"/>
      <c r="N75" s="134"/>
      <c r="O75" s="134"/>
      <c r="P75" s="134"/>
      <c r="Q75" s="373"/>
    </row>
    <row r="76" spans="1:17" s="133" customFormat="1" x14ac:dyDescent="0.2">
      <c r="A76" s="374" t="s">
        <v>76</v>
      </c>
      <c r="B76" s="374"/>
      <c r="C76" s="374"/>
      <c r="D76" s="374"/>
      <c r="E76" s="374"/>
      <c r="F76" s="374"/>
      <c r="G76" s="135" t="s">
        <v>44</v>
      </c>
      <c r="H76" s="135"/>
      <c r="I76" s="135"/>
      <c r="J76" s="135"/>
      <c r="K76" s="135"/>
      <c r="L76" s="132">
        <f>SUM(M8:M73)</f>
        <v>13245600</v>
      </c>
      <c r="M76" s="134"/>
      <c r="N76" s="134"/>
      <c r="O76" s="134"/>
      <c r="P76" s="136"/>
    </row>
    <row r="77" spans="1:17" s="133" customFormat="1" x14ac:dyDescent="0.2">
      <c r="A77" s="374" t="s">
        <v>77</v>
      </c>
      <c r="B77" s="374"/>
      <c r="C77" s="374"/>
      <c r="D77" s="374"/>
      <c r="E77" s="374"/>
      <c r="F77" s="374"/>
      <c r="G77" s="134"/>
      <c r="H77" s="134"/>
      <c r="I77" s="130"/>
      <c r="J77" s="134"/>
      <c r="K77" s="131"/>
      <c r="L77" s="132">
        <f>SUM(N8:N73)</f>
        <v>51014350.000000007</v>
      </c>
      <c r="M77" s="134"/>
      <c r="N77" s="134"/>
      <c r="O77" s="134"/>
      <c r="P77" s="136"/>
    </row>
    <row r="78" spans="1:17" s="133" customFormat="1" x14ac:dyDescent="0.2">
      <c r="A78" s="374" t="s">
        <v>78</v>
      </c>
      <c r="B78" s="374"/>
      <c r="C78" s="374"/>
      <c r="D78" s="374"/>
      <c r="E78" s="374"/>
      <c r="F78" s="374"/>
      <c r="G78" s="134"/>
      <c r="H78" s="134"/>
      <c r="I78" s="130"/>
      <c r="J78" s="134"/>
      <c r="K78" s="131"/>
      <c r="L78" s="132">
        <f>SUM(O8:O73)</f>
        <v>105433300</v>
      </c>
      <c r="M78" s="134"/>
      <c r="N78" s="134"/>
      <c r="O78" s="134"/>
      <c r="P78" s="136"/>
    </row>
    <row r="81" spans="1:15" s="168" customFormat="1" x14ac:dyDescent="0.2">
      <c r="C81" s="169"/>
      <c r="E81" s="170" t="s">
        <v>83</v>
      </c>
      <c r="F81" s="169"/>
      <c r="G81" s="169"/>
      <c r="H81" s="169"/>
      <c r="I81" s="169"/>
      <c r="L81" s="170" t="s">
        <v>12</v>
      </c>
    </row>
    <row r="82" spans="1:15" s="168" customFormat="1" x14ac:dyDescent="0.2">
      <c r="C82" s="171"/>
      <c r="E82" s="172" t="s">
        <v>13</v>
      </c>
      <c r="F82" s="171"/>
      <c r="G82" s="171"/>
      <c r="H82" s="171"/>
      <c r="I82" s="171"/>
      <c r="L82" s="172" t="s">
        <v>14</v>
      </c>
    </row>
    <row r="85" spans="1:15" x14ac:dyDescent="0.2">
      <c r="A85" s="157"/>
      <c r="B85" s="157"/>
      <c r="C85" s="170"/>
      <c r="D85" s="157"/>
      <c r="E85" s="170"/>
      <c r="F85" s="156"/>
      <c r="G85" s="156"/>
      <c r="H85" s="157"/>
      <c r="I85" s="157"/>
      <c r="J85" s="157"/>
      <c r="K85" s="157"/>
      <c r="L85" s="157"/>
      <c r="M85" s="157"/>
      <c r="N85" s="157"/>
      <c r="O85" s="157"/>
    </row>
  </sheetData>
  <autoFilter ref="A5:P7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0">
    <mergeCell ref="J63:J72"/>
    <mergeCell ref="K63:K72"/>
    <mergeCell ref="L63:L72"/>
    <mergeCell ref="M63:M72"/>
    <mergeCell ref="A61:A62"/>
    <mergeCell ref="D63:D72"/>
    <mergeCell ref="C63:C72"/>
    <mergeCell ref="B63:B72"/>
    <mergeCell ref="A63:A72"/>
    <mergeCell ref="A77:F77"/>
    <mergeCell ref="A78:F78"/>
    <mergeCell ref="A74:F74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Q74:Q75"/>
    <mergeCell ref="A75:F75"/>
    <mergeCell ref="A76:F76"/>
    <mergeCell ref="A1:E1"/>
    <mergeCell ref="A3:P3"/>
    <mergeCell ref="A4:P4"/>
    <mergeCell ref="M5:O5"/>
    <mergeCell ref="P5:P7"/>
    <mergeCell ref="O6:O7"/>
    <mergeCell ref="N6:N7"/>
    <mergeCell ref="M6:M7"/>
    <mergeCell ref="D12:D16"/>
    <mergeCell ref="E61:E62"/>
    <mergeCell ref="D61:D62"/>
    <mergeCell ref="C61:C62"/>
    <mergeCell ref="B61:B62"/>
    <mergeCell ref="B12:B16"/>
    <mergeCell ref="C12:C16"/>
    <mergeCell ref="E12:E16"/>
    <mergeCell ref="A12:A16"/>
    <mergeCell ref="D23:D25"/>
    <mergeCell ref="E23:E25"/>
    <mergeCell ref="C23:C25"/>
    <mergeCell ref="B23:B25"/>
    <mergeCell ref="A23:A25"/>
    <mergeCell ref="E32:E39"/>
    <mergeCell ref="D32:D39"/>
    <mergeCell ref="C32:C39"/>
    <mergeCell ref="B32:B39"/>
    <mergeCell ref="A32:A39"/>
    <mergeCell ref="E29:E31"/>
    <mergeCell ref="D29:D31"/>
    <mergeCell ref="C29:C31"/>
    <mergeCell ref="B29:B31"/>
    <mergeCell ref="A29:A31"/>
    <mergeCell ref="E42:E46"/>
    <mergeCell ref="D42:D46"/>
    <mergeCell ref="C42:C46"/>
    <mergeCell ref="B42:B46"/>
    <mergeCell ref="A42:A46"/>
    <mergeCell ref="D40:D41"/>
    <mergeCell ref="C40:C41"/>
    <mergeCell ref="B40:B41"/>
    <mergeCell ref="A40:A41"/>
    <mergeCell ref="E40:E41"/>
    <mergeCell ref="E52:E59"/>
    <mergeCell ref="D52:D59"/>
    <mergeCell ref="C52:C59"/>
    <mergeCell ref="B52:B59"/>
    <mergeCell ref="A52:A59"/>
    <mergeCell ref="D49:D50"/>
    <mergeCell ref="E49:E50"/>
    <mergeCell ref="C49:C50"/>
    <mergeCell ref="B49:B50"/>
    <mergeCell ref="A49:A50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J11" sqref="J11"/>
    </sheetView>
  </sheetViews>
  <sheetFormatPr defaultRowHeight="15" x14ac:dyDescent="0.25"/>
  <cols>
    <col min="1" max="1" width="9.140625" style="240"/>
    <col min="2" max="2" width="12" style="240" bestFit="1" customWidth="1"/>
    <col min="3" max="3" width="6.42578125" style="240" customWidth="1"/>
    <col min="4" max="4" width="12.140625" style="240" customWidth="1"/>
    <col min="5" max="5" width="6.7109375" style="240" customWidth="1"/>
    <col min="6" max="6" width="9.140625" style="240"/>
    <col min="7" max="7" width="6.28515625" style="240" customWidth="1"/>
    <col min="8" max="8" width="13.140625" style="240" customWidth="1"/>
    <col min="9" max="9" width="14" style="240" bestFit="1" customWidth="1"/>
    <col min="10" max="10" width="6.42578125" style="241" customWidth="1"/>
    <col min="11" max="11" width="15.7109375" style="242" customWidth="1"/>
    <col min="12" max="12" width="4.42578125" style="243" customWidth="1"/>
    <col min="13" max="13" width="4" style="243" customWidth="1"/>
    <col min="14" max="14" width="14" style="243" bestFit="1" customWidth="1"/>
    <col min="15" max="16384" width="9.140625" style="240"/>
  </cols>
  <sheetData>
    <row r="1" spans="1:14" x14ac:dyDescent="0.25">
      <c r="A1" s="239" t="s">
        <v>0</v>
      </c>
    </row>
    <row r="2" spans="1:14" x14ac:dyDescent="0.25">
      <c r="A2" s="244" t="s">
        <v>133</v>
      </c>
    </row>
    <row r="3" spans="1:14" x14ac:dyDescent="0.25">
      <c r="A3" s="392" t="s">
        <v>52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245"/>
      <c r="M3" s="245"/>
      <c r="N3" s="245"/>
    </row>
    <row r="4" spans="1:14" x14ac:dyDescent="0.25">
      <c r="A4" s="393" t="s">
        <v>131</v>
      </c>
      <c r="B4" s="393"/>
      <c r="C4" s="393"/>
      <c r="D4" s="393"/>
      <c r="E4" s="393"/>
      <c r="F4" s="393"/>
      <c r="G4" s="393"/>
      <c r="H4" s="393"/>
      <c r="I4" s="393"/>
      <c r="J4" s="394"/>
      <c r="K4" s="393"/>
      <c r="L4" s="246"/>
      <c r="M4" s="246"/>
      <c r="N4" s="246"/>
    </row>
    <row r="5" spans="1:14" x14ac:dyDescent="0.25">
      <c r="A5" s="395" t="s">
        <v>122</v>
      </c>
      <c r="B5" s="396" t="s">
        <v>25</v>
      </c>
      <c r="C5" s="395" t="s">
        <v>26</v>
      </c>
      <c r="D5" s="395" t="s">
        <v>38</v>
      </c>
      <c r="E5" s="395"/>
      <c r="F5" s="397" t="s">
        <v>27</v>
      </c>
      <c r="G5" s="397"/>
      <c r="H5" s="397"/>
      <c r="I5" s="397"/>
      <c r="J5" s="398"/>
      <c r="K5" s="399" t="s">
        <v>28</v>
      </c>
      <c r="L5" s="391" t="s">
        <v>89</v>
      </c>
      <c r="M5" s="391"/>
      <c r="N5" s="391"/>
    </row>
    <row r="6" spans="1:14" ht="42.75" x14ac:dyDescent="0.25">
      <c r="A6" s="395"/>
      <c r="B6" s="396"/>
      <c r="C6" s="395"/>
      <c r="D6" s="247" t="s">
        <v>39</v>
      </c>
      <c r="E6" s="248" t="s">
        <v>40</v>
      </c>
      <c r="F6" s="248" t="s">
        <v>29</v>
      </c>
      <c r="G6" s="248" t="s">
        <v>30</v>
      </c>
      <c r="H6" s="249" t="s">
        <v>31</v>
      </c>
      <c r="I6" s="250" t="s">
        <v>32</v>
      </c>
      <c r="J6" s="251" t="s">
        <v>33</v>
      </c>
      <c r="K6" s="399"/>
      <c r="L6" s="252" t="s">
        <v>51</v>
      </c>
      <c r="M6" s="252" t="s">
        <v>79</v>
      </c>
      <c r="N6" s="252" t="s">
        <v>81</v>
      </c>
    </row>
    <row r="7" spans="1:14" ht="15" customHeight="1" x14ac:dyDescent="0.25">
      <c r="A7" s="295">
        <v>2435</v>
      </c>
      <c r="B7" s="302">
        <v>44222</v>
      </c>
      <c r="C7" s="303"/>
      <c r="D7" s="303" t="s">
        <v>154</v>
      </c>
      <c r="E7" s="303"/>
      <c r="F7" s="303" t="s">
        <v>155</v>
      </c>
      <c r="G7" s="303">
        <v>12</v>
      </c>
      <c r="H7" s="304">
        <v>455000</v>
      </c>
      <c r="I7" s="304">
        <f>G7*H7</f>
        <v>5460000</v>
      </c>
      <c r="J7" s="305">
        <v>0.5</v>
      </c>
      <c r="K7" s="304">
        <f>I7/2</f>
        <v>2730000</v>
      </c>
      <c r="L7" s="306"/>
      <c r="M7" s="306"/>
      <c r="N7" s="307">
        <f>K7</f>
        <v>2730000</v>
      </c>
    </row>
    <row r="8" spans="1:14" ht="15" customHeight="1" x14ac:dyDescent="0.25">
      <c r="A8" s="400">
        <v>2418</v>
      </c>
      <c r="B8" s="403">
        <v>44204</v>
      </c>
      <c r="C8" s="406"/>
      <c r="D8" s="400" t="s">
        <v>173</v>
      </c>
      <c r="E8" s="406"/>
      <c r="F8" s="253" t="s">
        <v>182</v>
      </c>
      <c r="G8" s="253">
        <v>15</v>
      </c>
      <c r="H8" s="254">
        <v>225000</v>
      </c>
      <c r="I8" s="254">
        <f t="shared" ref="I8:I10" si="0">G8*H8</f>
        <v>3375000</v>
      </c>
      <c r="J8" s="255">
        <v>0.38</v>
      </c>
      <c r="K8" s="254">
        <f t="shared" ref="K8:K10" si="1">I8/2</f>
        <v>1687500</v>
      </c>
      <c r="L8" s="256"/>
      <c r="M8" s="256"/>
      <c r="N8" s="257">
        <f t="shared" ref="N8:N10" si="2">K8</f>
        <v>1687500</v>
      </c>
    </row>
    <row r="9" spans="1:14" ht="15" customHeight="1" x14ac:dyDescent="0.25">
      <c r="A9" s="401"/>
      <c r="B9" s="404"/>
      <c r="C9" s="407"/>
      <c r="D9" s="401"/>
      <c r="E9" s="407"/>
      <c r="F9" s="258" t="s">
        <v>183</v>
      </c>
      <c r="G9" s="258">
        <v>13</v>
      </c>
      <c r="H9" s="259">
        <v>475000</v>
      </c>
      <c r="I9" s="259">
        <f t="shared" si="0"/>
        <v>6175000</v>
      </c>
      <c r="J9" s="260">
        <v>0.38</v>
      </c>
      <c r="K9" s="259">
        <f t="shared" si="1"/>
        <v>3087500</v>
      </c>
      <c r="L9" s="261"/>
      <c r="M9" s="261"/>
      <c r="N9" s="262">
        <f t="shared" si="2"/>
        <v>3087500</v>
      </c>
    </row>
    <row r="10" spans="1:14" ht="15" customHeight="1" x14ac:dyDescent="0.25">
      <c r="A10" s="402"/>
      <c r="B10" s="405"/>
      <c r="C10" s="408"/>
      <c r="D10" s="402"/>
      <c r="E10" s="408"/>
      <c r="F10" s="263" t="s">
        <v>184</v>
      </c>
      <c r="G10" s="263">
        <v>34</v>
      </c>
      <c r="H10" s="264">
        <v>550000</v>
      </c>
      <c r="I10" s="264">
        <f t="shared" si="0"/>
        <v>18700000</v>
      </c>
      <c r="J10" s="265">
        <v>0.38</v>
      </c>
      <c r="K10" s="264">
        <f t="shared" si="1"/>
        <v>9350000</v>
      </c>
      <c r="L10" s="266"/>
      <c r="M10" s="266"/>
      <c r="N10" s="267">
        <f t="shared" si="2"/>
        <v>9350000</v>
      </c>
    </row>
    <row r="11" spans="1:14" s="274" customFormat="1" ht="30" customHeight="1" x14ac:dyDescent="0.25">
      <c r="A11" s="390" t="s">
        <v>54</v>
      </c>
      <c r="B11" s="390"/>
      <c r="C11" s="390"/>
      <c r="D11" s="390"/>
      <c r="E11" s="390"/>
      <c r="F11" s="268"/>
      <c r="G11" s="268">
        <f>SUM(G7:G10)</f>
        <v>74</v>
      </c>
      <c r="H11" s="269"/>
      <c r="I11" s="269">
        <f>SUM(I7:I10)</f>
        <v>33710000</v>
      </c>
      <c r="J11" s="270"/>
      <c r="K11" s="271">
        <f>SUM(K7:K10)</f>
        <v>16855000</v>
      </c>
      <c r="L11" s="272"/>
      <c r="M11" s="272"/>
      <c r="N11" s="273">
        <f>SUM(N7:N10)</f>
        <v>16855000</v>
      </c>
    </row>
    <row r="12" spans="1:14" x14ac:dyDescent="0.25">
      <c r="G12" s="275"/>
      <c r="H12" s="275"/>
    </row>
    <row r="13" spans="1:14" x14ac:dyDescent="0.25">
      <c r="G13" s="275"/>
      <c r="H13" s="275"/>
    </row>
    <row r="14" spans="1:14" s="276" customFormat="1" x14ac:dyDescent="0.25">
      <c r="C14" s="277"/>
      <c r="E14" s="278" t="s">
        <v>83</v>
      </c>
      <c r="F14" s="277"/>
      <c r="G14" s="277"/>
      <c r="H14" s="277"/>
      <c r="K14" s="278"/>
      <c r="L14" s="278" t="s">
        <v>12</v>
      </c>
    </row>
    <row r="15" spans="1:14" s="276" customFormat="1" x14ac:dyDescent="0.25">
      <c r="C15" s="279"/>
      <c r="E15" s="280" t="s">
        <v>13</v>
      </c>
      <c r="F15" s="279"/>
      <c r="G15" s="279"/>
      <c r="H15" s="279"/>
      <c r="K15" s="280"/>
      <c r="L15" s="280" t="s">
        <v>14</v>
      </c>
    </row>
    <row r="16" spans="1:14" x14ac:dyDescent="0.25">
      <c r="G16" s="275"/>
      <c r="H16" s="275"/>
    </row>
    <row r="17" spans="3:14" x14ac:dyDescent="0.25">
      <c r="G17" s="275"/>
      <c r="H17" s="275"/>
    </row>
    <row r="18" spans="3:14" s="281" customFormat="1" x14ac:dyDescent="0.25">
      <c r="C18" s="278"/>
      <c r="E18" s="278"/>
      <c r="F18" s="282"/>
      <c r="K18" s="283"/>
      <c r="L18" s="243"/>
      <c r="M18" s="243"/>
      <c r="N18" s="243"/>
    </row>
    <row r="19" spans="3:14" x14ac:dyDescent="0.25">
      <c r="G19" s="275"/>
      <c r="H19" s="275"/>
    </row>
    <row r="20" spans="3:14" x14ac:dyDescent="0.25">
      <c r="G20" s="275"/>
      <c r="H20" s="275"/>
    </row>
    <row r="21" spans="3:14" x14ac:dyDescent="0.25">
      <c r="G21" s="275"/>
      <c r="H21" s="275"/>
    </row>
  </sheetData>
  <mergeCells count="15">
    <mergeCell ref="A11:E11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A8:A10"/>
    <mergeCell ref="B8:B10"/>
    <mergeCell ref="C8:C10"/>
    <mergeCell ref="D8:D10"/>
    <mergeCell ref="E8:E1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B34" sqref="B34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134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09" t="s">
        <v>15</v>
      </c>
      <c r="B4" s="409"/>
      <c r="C4" s="409"/>
      <c r="D4" s="409"/>
      <c r="E4" s="409"/>
      <c r="F4" s="18"/>
      <c r="G4" s="18"/>
    </row>
    <row r="5" spans="1:7" x14ac:dyDescent="0.25">
      <c r="A5" s="410" t="s">
        <v>131</v>
      </c>
      <c r="B5" s="410"/>
      <c r="C5" s="410"/>
      <c r="D5" s="410"/>
      <c r="E5" s="410"/>
      <c r="F5" s="3"/>
      <c r="G5" s="3"/>
    </row>
    <row r="6" spans="1:7" s="61" customFormat="1" x14ac:dyDescent="0.25">
      <c r="A6" s="66"/>
      <c r="B6" s="66"/>
      <c r="C6" s="66"/>
      <c r="D6" s="66"/>
      <c r="E6" s="66"/>
      <c r="F6" s="63"/>
      <c r="G6" s="63"/>
    </row>
    <row r="7" spans="1:7" ht="15.75" x14ac:dyDescent="0.25">
      <c r="A7" s="64" t="s">
        <v>16</v>
      </c>
      <c r="B7" s="64" t="s">
        <v>17</v>
      </c>
      <c r="C7" s="64" t="s">
        <v>46</v>
      </c>
      <c r="D7" s="65" t="s">
        <v>45</v>
      </c>
      <c r="E7" s="64" t="s">
        <v>18</v>
      </c>
      <c r="F7" s="62"/>
      <c r="G7" s="62"/>
    </row>
    <row r="8" spans="1:7" ht="15.75" x14ac:dyDescent="0.25">
      <c r="A8" s="67">
        <v>1</v>
      </c>
      <c r="B8" s="68" t="s">
        <v>47</v>
      </c>
      <c r="C8" s="59">
        <f>'DOANH THU'!G75</f>
        <v>658</v>
      </c>
      <c r="D8" s="69">
        <f>'DOANH THU'!I74</f>
        <v>290585000</v>
      </c>
      <c r="E8" s="68"/>
      <c r="F8" s="60"/>
      <c r="G8" s="60"/>
    </row>
    <row r="9" spans="1:7" s="61" customFormat="1" ht="15.75" x14ac:dyDescent="0.25">
      <c r="A9" s="178">
        <v>2</v>
      </c>
      <c r="B9" s="179" t="s">
        <v>91</v>
      </c>
      <c r="C9" s="180"/>
      <c r="D9" s="181">
        <f>'DOANH THU'!L74</f>
        <v>169693250</v>
      </c>
      <c r="E9" s="182"/>
      <c r="F9" s="60"/>
      <c r="G9" s="60"/>
    </row>
    <row r="10" spans="1:7" ht="15.75" x14ac:dyDescent="0.25">
      <c r="A10" s="70">
        <v>3</v>
      </c>
      <c r="B10" s="71" t="s">
        <v>48</v>
      </c>
      <c r="C10" s="71"/>
      <c r="D10" s="72">
        <f>'DOANH THU'!L76</f>
        <v>13245600</v>
      </c>
      <c r="E10" s="411"/>
      <c r="F10" s="60"/>
      <c r="G10" s="60"/>
    </row>
    <row r="11" spans="1:7" ht="15.75" x14ac:dyDescent="0.25">
      <c r="A11" s="70">
        <v>4</v>
      </c>
      <c r="B11" s="71" t="s">
        <v>49</v>
      </c>
      <c r="C11" s="71"/>
      <c r="D11" s="72">
        <f>'DOANH THU'!L77</f>
        <v>51014350.000000007</v>
      </c>
      <c r="E11" s="412"/>
      <c r="F11" s="60"/>
      <c r="G11" s="60"/>
    </row>
    <row r="12" spans="1:7" s="61" customFormat="1" ht="15.75" x14ac:dyDescent="0.25">
      <c r="A12" s="115">
        <v>5</v>
      </c>
      <c r="B12" s="117" t="s">
        <v>90</v>
      </c>
      <c r="C12" s="119"/>
      <c r="D12" s="118">
        <f>'Hàng khách trả'!I11</f>
        <v>33710000</v>
      </c>
      <c r="E12" s="116"/>
      <c r="F12" s="60"/>
      <c r="G12" s="60"/>
    </row>
    <row r="13" spans="1:7" s="61" customFormat="1" ht="15.75" x14ac:dyDescent="0.25">
      <c r="A13" s="115">
        <v>6</v>
      </c>
      <c r="B13" s="117" t="s">
        <v>91</v>
      </c>
      <c r="C13" s="119"/>
      <c r="D13" s="118">
        <f>'Hàng khách trả'!K11</f>
        <v>16855000</v>
      </c>
      <c r="E13" s="116"/>
      <c r="F13" s="60"/>
      <c r="G13" s="60"/>
    </row>
    <row r="14" spans="1:7" s="61" customFormat="1" ht="15.75" x14ac:dyDescent="0.25">
      <c r="A14" s="73">
        <v>7</v>
      </c>
      <c r="B14" s="75" t="s">
        <v>50</v>
      </c>
      <c r="C14" s="76"/>
      <c r="D14" s="77">
        <f>D9-D10-D11-D13</f>
        <v>88578300</v>
      </c>
      <c r="E14" s="74" t="s">
        <v>264</v>
      </c>
      <c r="F14" s="60"/>
      <c r="G14" s="139"/>
    </row>
    <row r="15" spans="1:7" x14ac:dyDescent="0.25">
      <c r="A15" s="37"/>
      <c r="B15" s="37"/>
      <c r="C15" s="37"/>
      <c r="D15" s="1"/>
      <c r="E15" s="37"/>
      <c r="F15" s="3"/>
      <c r="G15" s="3"/>
    </row>
    <row r="16" spans="1:7" x14ac:dyDescent="0.25">
      <c r="A16" s="37"/>
      <c r="B16" s="37"/>
      <c r="C16" s="37"/>
      <c r="D16" s="37"/>
      <c r="E16" s="37"/>
      <c r="F16" s="3"/>
      <c r="G16" s="3"/>
    </row>
    <row r="17" spans="1:5" s="27" customFormat="1" x14ac:dyDescent="0.25">
      <c r="A17" s="19" t="s">
        <v>16</v>
      </c>
      <c r="B17" s="19" t="s">
        <v>17</v>
      </c>
      <c r="C17" s="24" t="s">
        <v>19</v>
      </c>
      <c r="D17" s="26" t="s">
        <v>20</v>
      </c>
      <c r="E17" s="24" t="s">
        <v>18</v>
      </c>
    </row>
    <row r="18" spans="1:5" x14ac:dyDescent="0.25">
      <c r="A18" s="28">
        <v>1</v>
      </c>
      <c r="B18" s="29" t="s">
        <v>21</v>
      </c>
      <c r="C18" s="30">
        <f>'THU CHI'!E119+'THU CHI'!F119</f>
        <v>65675300.000000007</v>
      </c>
      <c r="D18" s="58"/>
      <c r="E18" s="176"/>
    </row>
    <row r="19" spans="1:5" s="61" customFormat="1" x14ac:dyDescent="0.25">
      <c r="A19" s="175">
        <v>2</v>
      </c>
      <c r="B19" s="137" t="s">
        <v>265</v>
      </c>
      <c r="C19" s="138"/>
      <c r="D19" s="21">
        <f>'THU CHI'!G77</f>
        <v>14000000</v>
      </c>
      <c r="E19" s="177"/>
    </row>
    <row r="20" spans="1:5" x14ac:dyDescent="0.25">
      <c r="A20" s="28">
        <v>3</v>
      </c>
      <c r="B20" s="20" t="s">
        <v>8</v>
      </c>
      <c r="C20" s="20"/>
      <c r="D20" s="21">
        <f>'THU CHI'!H98</f>
        <v>7356540</v>
      </c>
      <c r="E20" s="35"/>
    </row>
    <row r="21" spans="1:5" x14ac:dyDescent="0.25">
      <c r="A21" s="175">
        <v>4</v>
      </c>
      <c r="B21" s="20" t="s">
        <v>10</v>
      </c>
      <c r="C21" s="20"/>
      <c r="D21" s="21">
        <f>'THU CHI'!G126+'THU CHI'!H126</f>
        <v>5285430</v>
      </c>
      <c r="E21" s="35"/>
    </row>
    <row r="22" spans="1:5" x14ac:dyDescent="0.25">
      <c r="A22" s="28">
        <v>5</v>
      </c>
      <c r="B22" s="20" t="s">
        <v>53</v>
      </c>
      <c r="C22" s="20"/>
      <c r="D22" s="21">
        <f>'THU CHI'!G146+'THU CHI'!H146</f>
        <v>13670400</v>
      </c>
      <c r="E22" s="35"/>
    </row>
    <row r="23" spans="1:5" x14ac:dyDescent="0.25">
      <c r="A23" s="175">
        <v>6</v>
      </c>
      <c r="B23" s="20" t="s">
        <v>11</v>
      </c>
      <c r="C23" s="20"/>
      <c r="D23" s="21">
        <f>'THU CHI'!H153</f>
        <v>350000</v>
      </c>
      <c r="E23" s="35"/>
    </row>
    <row r="24" spans="1:5" x14ac:dyDescent="0.25">
      <c r="A24" s="28">
        <v>7</v>
      </c>
      <c r="B24" s="22" t="s">
        <v>22</v>
      </c>
      <c r="C24" s="22"/>
      <c r="D24" s="23">
        <f>'THU CHI'!G168</f>
        <v>21986000</v>
      </c>
      <c r="E24" s="36"/>
    </row>
    <row r="25" spans="1:5" ht="15.75" x14ac:dyDescent="0.25">
      <c r="A25" s="31"/>
      <c r="B25" s="32" t="s">
        <v>23</v>
      </c>
      <c r="C25" s="33">
        <f>SUM(C18:C24)</f>
        <v>65675300.000000007</v>
      </c>
      <c r="D25" s="25">
        <f>SUM(D18:D24)</f>
        <v>62648370</v>
      </c>
      <c r="E25" s="31"/>
    </row>
    <row r="26" spans="1:5" x14ac:dyDescent="0.25">
      <c r="A26" s="31"/>
      <c r="B26" s="19" t="s">
        <v>24</v>
      </c>
      <c r="C26" s="31"/>
      <c r="D26" s="25">
        <f>C25-D25</f>
        <v>3026930.0000000075</v>
      </c>
      <c r="E26" s="31"/>
    </row>
    <row r="29" spans="1:5" x14ac:dyDescent="0.25">
      <c r="B29" s="2" t="s">
        <v>83</v>
      </c>
      <c r="C29" s="3"/>
      <c r="D29" s="2" t="s">
        <v>12</v>
      </c>
      <c r="E29" s="3"/>
    </row>
    <row r="30" spans="1:5" x14ac:dyDescent="0.25">
      <c r="B30" s="4" t="s">
        <v>13</v>
      </c>
      <c r="C30" s="5"/>
      <c r="D30" s="4" t="s">
        <v>14</v>
      </c>
      <c r="E30" s="5"/>
    </row>
    <row r="33" spans="2:4" s="27" customFormat="1" x14ac:dyDescent="0.25">
      <c r="B33" s="90"/>
      <c r="C33" s="90"/>
      <c r="D33" s="120"/>
    </row>
  </sheetData>
  <mergeCells count="3">
    <mergeCell ref="A4:E4"/>
    <mergeCell ref="A5:E5"/>
    <mergeCell ref="E10:E11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H16" sqref="AH16"/>
    </sheetView>
  </sheetViews>
  <sheetFormatPr defaultColWidth="9" defaultRowHeight="15" x14ac:dyDescent="0.25"/>
  <cols>
    <col min="1" max="1" width="2.5703125" style="197" customWidth="1"/>
    <col min="2" max="2" width="17.7109375" style="197" customWidth="1"/>
    <col min="3" max="3" width="10.28515625" style="198" customWidth="1"/>
    <col min="4" max="4" width="3.28515625" style="198" customWidth="1"/>
    <col min="5" max="34" width="2.5703125" style="197" customWidth="1"/>
    <col min="35" max="35" width="7.42578125" style="197" customWidth="1"/>
    <col min="36" max="38" width="2.5703125" style="197" customWidth="1"/>
    <col min="39" max="39" width="4.42578125" style="197" customWidth="1"/>
    <col min="40" max="40" width="19.42578125" style="198" customWidth="1"/>
    <col min="41" max="260" width="9" style="197"/>
    <col min="261" max="261" width="3.28515625" style="197" customWidth="1"/>
    <col min="262" max="262" width="20" style="197" customWidth="1"/>
    <col min="263" max="263" width="24.5703125" style="197" customWidth="1"/>
    <col min="264" max="293" width="4.42578125" style="197" customWidth="1"/>
    <col min="294" max="294" width="2.5703125" style="197" customWidth="1"/>
    <col min="295" max="295" width="6.140625" style="197" customWidth="1"/>
    <col min="296" max="296" width="19.42578125" style="197" customWidth="1"/>
    <col min="297" max="516" width="9" style="197"/>
    <col min="517" max="517" width="3.28515625" style="197" customWidth="1"/>
    <col min="518" max="518" width="20" style="197" customWidth="1"/>
    <col min="519" max="519" width="24.5703125" style="197" customWidth="1"/>
    <col min="520" max="549" width="4.42578125" style="197" customWidth="1"/>
    <col min="550" max="550" width="2.5703125" style="197" customWidth="1"/>
    <col min="551" max="551" width="6.140625" style="197" customWidth="1"/>
    <col min="552" max="552" width="19.42578125" style="197" customWidth="1"/>
    <col min="553" max="772" width="9" style="197"/>
    <col min="773" max="773" width="3.28515625" style="197" customWidth="1"/>
    <col min="774" max="774" width="20" style="197" customWidth="1"/>
    <col min="775" max="775" width="24.5703125" style="197" customWidth="1"/>
    <col min="776" max="805" width="4.42578125" style="197" customWidth="1"/>
    <col min="806" max="806" width="2.5703125" style="197" customWidth="1"/>
    <col min="807" max="807" width="6.140625" style="197" customWidth="1"/>
    <col min="808" max="808" width="19.42578125" style="197" customWidth="1"/>
    <col min="809" max="1028" width="9" style="197"/>
    <col min="1029" max="1029" width="3.28515625" style="197" customWidth="1"/>
    <col min="1030" max="1030" width="20" style="197" customWidth="1"/>
    <col min="1031" max="1031" width="24.5703125" style="197" customWidth="1"/>
    <col min="1032" max="1061" width="4.42578125" style="197" customWidth="1"/>
    <col min="1062" max="1062" width="2.5703125" style="197" customWidth="1"/>
    <col min="1063" max="1063" width="6.140625" style="197" customWidth="1"/>
    <col min="1064" max="1064" width="19.42578125" style="197" customWidth="1"/>
    <col min="1065" max="1284" width="9" style="197"/>
    <col min="1285" max="1285" width="3.28515625" style="197" customWidth="1"/>
    <col min="1286" max="1286" width="20" style="197" customWidth="1"/>
    <col min="1287" max="1287" width="24.5703125" style="197" customWidth="1"/>
    <col min="1288" max="1317" width="4.42578125" style="197" customWidth="1"/>
    <col min="1318" max="1318" width="2.5703125" style="197" customWidth="1"/>
    <col min="1319" max="1319" width="6.140625" style="197" customWidth="1"/>
    <col min="1320" max="1320" width="19.42578125" style="197" customWidth="1"/>
    <col min="1321" max="1540" width="9" style="197"/>
    <col min="1541" max="1541" width="3.28515625" style="197" customWidth="1"/>
    <col min="1542" max="1542" width="20" style="197" customWidth="1"/>
    <col min="1543" max="1543" width="24.5703125" style="197" customWidth="1"/>
    <col min="1544" max="1573" width="4.42578125" style="197" customWidth="1"/>
    <col min="1574" max="1574" width="2.5703125" style="197" customWidth="1"/>
    <col min="1575" max="1575" width="6.140625" style="197" customWidth="1"/>
    <col min="1576" max="1576" width="19.42578125" style="197" customWidth="1"/>
    <col min="1577" max="1796" width="9" style="197"/>
    <col min="1797" max="1797" width="3.28515625" style="197" customWidth="1"/>
    <col min="1798" max="1798" width="20" style="197" customWidth="1"/>
    <col min="1799" max="1799" width="24.5703125" style="197" customWidth="1"/>
    <col min="1800" max="1829" width="4.42578125" style="197" customWidth="1"/>
    <col min="1830" max="1830" width="2.5703125" style="197" customWidth="1"/>
    <col min="1831" max="1831" width="6.140625" style="197" customWidth="1"/>
    <col min="1832" max="1832" width="19.42578125" style="197" customWidth="1"/>
    <col min="1833" max="2052" width="9" style="197"/>
    <col min="2053" max="2053" width="3.28515625" style="197" customWidth="1"/>
    <col min="2054" max="2054" width="20" style="197" customWidth="1"/>
    <col min="2055" max="2055" width="24.5703125" style="197" customWidth="1"/>
    <col min="2056" max="2085" width="4.42578125" style="197" customWidth="1"/>
    <col min="2086" max="2086" width="2.5703125" style="197" customWidth="1"/>
    <col min="2087" max="2087" width="6.140625" style="197" customWidth="1"/>
    <col min="2088" max="2088" width="19.42578125" style="197" customWidth="1"/>
    <col min="2089" max="2308" width="9" style="197"/>
    <col min="2309" max="2309" width="3.28515625" style="197" customWidth="1"/>
    <col min="2310" max="2310" width="20" style="197" customWidth="1"/>
    <col min="2311" max="2311" width="24.5703125" style="197" customWidth="1"/>
    <col min="2312" max="2341" width="4.42578125" style="197" customWidth="1"/>
    <col min="2342" max="2342" width="2.5703125" style="197" customWidth="1"/>
    <col min="2343" max="2343" width="6.140625" style="197" customWidth="1"/>
    <col min="2344" max="2344" width="19.42578125" style="197" customWidth="1"/>
    <col min="2345" max="2564" width="9" style="197"/>
    <col min="2565" max="2565" width="3.28515625" style="197" customWidth="1"/>
    <col min="2566" max="2566" width="20" style="197" customWidth="1"/>
    <col min="2567" max="2567" width="24.5703125" style="197" customWidth="1"/>
    <col min="2568" max="2597" width="4.42578125" style="197" customWidth="1"/>
    <col min="2598" max="2598" width="2.5703125" style="197" customWidth="1"/>
    <col min="2599" max="2599" width="6.140625" style="197" customWidth="1"/>
    <col min="2600" max="2600" width="19.42578125" style="197" customWidth="1"/>
    <col min="2601" max="2820" width="9" style="197"/>
    <col min="2821" max="2821" width="3.28515625" style="197" customWidth="1"/>
    <col min="2822" max="2822" width="20" style="197" customWidth="1"/>
    <col min="2823" max="2823" width="24.5703125" style="197" customWidth="1"/>
    <col min="2824" max="2853" width="4.42578125" style="197" customWidth="1"/>
    <col min="2854" max="2854" width="2.5703125" style="197" customWidth="1"/>
    <col min="2855" max="2855" width="6.140625" style="197" customWidth="1"/>
    <col min="2856" max="2856" width="19.42578125" style="197" customWidth="1"/>
    <col min="2857" max="3076" width="9" style="197"/>
    <col min="3077" max="3077" width="3.28515625" style="197" customWidth="1"/>
    <col min="3078" max="3078" width="20" style="197" customWidth="1"/>
    <col min="3079" max="3079" width="24.5703125" style="197" customWidth="1"/>
    <col min="3080" max="3109" width="4.42578125" style="197" customWidth="1"/>
    <col min="3110" max="3110" width="2.5703125" style="197" customWidth="1"/>
    <col min="3111" max="3111" width="6.140625" style="197" customWidth="1"/>
    <col min="3112" max="3112" width="19.42578125" style="197" customWidth="1"/>
    <col min="3113" max="3332" width="9" style="197"/>
    <col min="3333" max="3333" width="3.28515625" style="197" customWidth="1"/>
    <col min="3334" max="3334" width="20" style="197" customWidth="1"/>
    <col min="3335" max="3335" width="24.5703125" style="197" customWidth="1"/>
    <col min="3336" max="3365" width="4.42578125" style="197" customWidth="1"/>
    <col min="3366" max="3366" width="2.5703125" style="197" customWidth="1"/>
    <col min="3367" max="3367" width="6.140625" style="197" customWidth="1"/>
    <col min="3368" max="3368" width="19.42578125" style="197" customWidth="1"/>
    <col min="3369" max="3588" width="9" style="197"/>
    <col min="3589" max="3589" width="3.28515625" style="197" customWidth="1"/>
    <col min="3590" max="3590" width="20" style="197" customWidth="1"/>
    <col min="3591" max="3591" width="24.5703125" style="197" customWidth="1"/>
    <col min="3592" max="3621" width="4.42578125" style="197" customWidth="1"/>
    <col min="3622" max="3622" width="2.5703125" style="197" customWidth="1"/>
    <col min="3623" max="3623" width="6.140625" style="197" customWidth="1"/>
    <col min="3624" max="3624" width="19.42578125" style="197" customWidth="1"/>
    <col min="3625" max="3844" width="9" style="197"/>
    <col min="3845" max="3845" width="3.28515625" style="197" customWidth="1"/>
    <col min="3846" max="3846" width="20" style="197" customWidth="1"/>
    <col min="3847" max="3847" width="24.5703125" style="197" customWidth="1"/>
    <col min="3848" max="3877" width="4.42578125" style="197" customWidth="1"/>
    <col min="3878" max="3878" width="2.5703125" style="197" customWidth="1"/>
    <col min="3879" max="3879" width="6.140625" style="197" customWidth="1"/>
    <col min="3880" max="3880" width="19.42578125" style="197" customWidth="1"/>
    <col min="3881" max="4100" width="9" style="197"/>
    <col min="4101" max="4101" width="3.28515625" style="197" customWidth="1"/>
    <col min="4102" max="4102" width="20" style="197" customWidth="1"/>
    <col min="4103" max="4103" width="24.5703125" style="197" customWidth="1"/>
    <col min="4104" max="4133" width="4.42578125" style="197" customWidth="1"/>
    <col min="4134" max="4134" width="2.5703125" style="197" customWidth="1"/>
    <col min="4135" max="4135" width="6.140625" style="197" customWidth="1"/>
    <col min="4136" max="4136" width="19.42578125" style="197" customWidth="1"/>
    <col min="4137" max="4356" width="9" style="197"/>
    <col min="4357" max="4357" width="3.28515625" style="197" customWidth="1"/>
    <col min="4358" max="4358" width="20" style="197" customWidth="1"/>
    <col min="4359" max="4359" width="24.5703125" style="197" customWidth="1"/>
    <col min="4360" max="4389" width="4.42578125" style="197" customWidth="1"/>
    <col min="4390" max="4390" width="2.5703125" style="197" customWidth="1"/>
    <col min="4391" max="4391" width="6.140625" style="197" customWidth="1"/>
    <col min="4392" max="4392" width="19.42578125" style="197" customWidth="1"/>
    <col min="4393" max="4612" width="9" style="197"/>
    <col min="4613" max="4613" width="3.28515625" style="197" customWidth="1"/>
    <col min="4614" max="4614" width="20" style="197" customWidth="1"/>
    <col min="4615" max="4615" width="24.5703125" style="197" customWidth="1"/>
    <col min="4616" max="4645" width="4.42578125" style="197" customWidth="1"/>
    <col min="4646" max="4646" width="2.5703125" style="197" customWidth="1"/>
    <col min="4647" max="4647" width="6.140625" style="197" customWidth="1"/>
    <col min="4648" max="4648" width="19.42578125" style="197" customWidth="1"/>
    <col min="4649" max="4868" width="9" style="197"/>
    <col min="4869" max="4869" width="3.28515625" style="197" customWidth="1"/>
    <col min="4870" max="4870" width="20" style="197" customWidth="1"/>
    <col min="4871" max="4871" width="24.5703125" style="197" customWidth="1"/>
    <col min="4872" max="4901" width="4.42578125" style="197" customWidth="1"/>
    <col min="4902" max="4902" width="2.5703125" style="197" customWidth="1"/>
    <col min="4903" max="4903" width="6.140625" style="197" customWidth="1"/>
    <col min="4904" max="4904" width="19.42578125" style="197" customWidth="1"/>
    <col min="4905" max="5124" width="9" style="197"/>
    <col min="5125" max="5125" width="3.28515625" style="197" customWidth="1"/>
    <col min="5126" max="5126" width="20" style="197" customWidth="1"/>
    <col min="5127" max="5127" width="24.5703125" style="197" customWidth="1"/>
    <col min="5128" max="5157" width="4.42578125" style="197" customWidth="1"/>
    <col min="5158" max="5158" width="2.5703125" style="197" customWidth="1"/>
    <col min="5159" max="5159" width="6.140625" style="197" customWidth="1"/>
    <col min="5160" max="5160" width="19.42578125" style="197" customWidth="1"/>
    <col min="5161" max="5380" width="9" style="197"/>
    <col min="5381" max="5381" width="3.28515625" style="197" customWidth="1"/>
    <col min="5382" max="5382" width="20" style="197" customWidth="1"/>
    <col min="5383" max="5383" width="24.5703125" style="197" customWidth="1"/>
    <col min="5384" max="5413" width="4.42578125" style="197" customWidth="1"/>
    <col min="5414" max="5414" width="2.5703125" style="197" customWidth="1"/>
    <col min="5415" max="5415" width="6.140625" style="197" customWidth="1"/>
    <col min="5416" max="5416" width="19.42578125" style="197" customWidth="1"/>
    <col min="5417" max="5636" width="9" style="197"/>
    <col min="5637" max="5637" width="3.28515625" style="197" customWidth="1"/>
    <col min="5638" max="5638" width="20" style="197" customWidth="1"/>
    <col min="5639" max="5639" width="24.5703125" style="197" customWidth="1"/>
    <col min="5640" max="5669" width="4.42578125" style="197" customWidth="1"/>
    <col min="5670" max="5670" width="2.5703125" style="197" customWidth="1"/>
    <col min="5671" max="5671" width="6.140625" style="197" customWidth="1"/>
    <col min="5672" max="5672" width="19.42578125" style="197" customWidth="1"/>
    <col min="5673" max="5892" width="9" style="197"/>
    <col min="5893" max="5893" width="3.28515625" style="197" customWidth="1"/>
    <col min="5894" max="5894" width="20" style="197" customWidth="1"/>
    <col min="5895" max="5895" width="24.5703125" style="197" customWidth="1"/>
    <col min="5896" max="5925" width="4.42578125" style="197" customWidth="1"/>
    <col min="5926" max="5926" width="2.5703125" style="197" customWidth="1"/>
    <col min="5927" max="5927" width="6.140625" style="197" customWidth="1"/>
    <col min="5928" max="5928" width="19.42578125" style="197" customWidth="1"/>
    <col min="5929" max="6148" width="9" style="197"/>
    <col min="6149" max="6149" width="3.28515625" style="197" customWidth="1"/>
    <col min="6150" max="6150" width="20" style="197" customWidth="1"/>
    <col min="6151" max="6151" width="24.5703125" style="197" customWidth="1"/>
    <col min="6152" max="6181" width="4.42578125" style="197" customWidth="1"/>
    <col min="6182" max="6182" width="2.5703125" style="197" customWidth="1"/>
    <col min="6183" max="6183" width="6.140625" style="197" customWidth="1"/>
    <col min="6184" max="6184" width="19.42578125" style="197" customWidth="1"/>
    <col min="6185" max="6404" width="9" style="197"/>
    <col min="6405" max="6405" width="3.28515625" style="197" customWidth="1"/>
    <col min="6406" max="6406" width="20" style="197" customWidth="1"/>
    <col min="6407" max="6407" width="24.5703125" style="197" customWidth="1"/>
    <col min="6408" max="6437" width="4.42578125" style="197" customWidth="1"/>
    <col min="6438" max="6438" width="2.5703125" style="197" customWidth="1"/>
    <col min="6439" max="6439" width="6.140625" style="197" customWidth="1"/>
    <col min="6440" max="6440" width="19.42578125" style="197" customWidth="1"/>
    <col min="6441" max="6660" width="9" style="197"/>
    <col min="6661" max="6661" width="3.28515625" style="197" customWidth="1"/>
    <col min="6662" max="6662" width="20" style="197" customWidth="1"/>
    <col min="6663" max="6663" width="24.5703125" style="197" customWidth="1"/>
    <col min="6664" max="6693" width="4.42578125" style="197" customWidth="1"/>
    <col min="6694" max="6694" width="2.5703125" style="197" customWidth="1"/>
    <col min="6695" max="6695" width="6.140625" style="197" customWidth="1"/>
    <col min="6696" max="6696" width="19.42578125" style="197" customWidth="1"/>
    <col min="6697" max="6916" width="9" style="197"/>
    <col min="6917" max="6917" width="3.28515625" style="197" customWidth="1"/>
    <col min="6918" max="6918" width="20" style="197" customWidth="1"/>
    <col min="6919" max="6919" width="24.5703125" style="197" customWidth="1"/>
    <col min="6920" max="6949" width="4.42578125" style="197" customWidth="1"/>
    <col min="6950" max="6950" width="2.5703125" style="197" customWidth="1"/>
    <col min="6951" max="6951" width="6.140625" style="197" customWidth="1"/>
    <col min="6952" max="6952" width="19.42578125" style="197" customWidth="1"/>
    <col min="6953" max="7172" width="9" style="197"/>
    <col min="7173" max="7173" width="3.28515625" style="197" customWidth="1"/>
    <col min="7174" max="7174" width="20" style="197" customWidth="1"/>
    <col min="7175" max="7175" width="24.5703125" style="197" customWidth="1"/>
    <col min="7176" max="7205" width="4.42578125" style="197" customWidth="1"/>
    <col min="7206" max="7206" width="2.5703125" style="197" customWidth="1"/>
    <col min="7207" max="7207" width="6.140625" style="197" customWidth="1"/>
    <col min="7208" max="7208" width="19.42578125" style="197" customWidth="1"/>
    <col min="7209" max="7428" width="9" style="197"/>
    <col min="7429" max="7429" width="3.28515625" style="197" customWidth="1"/>
    <col min="7430" max="7430" width="20" style="197" customWidth="1"/>
    <col min="7431" max="7431" width="24.5703125" style="197" customWidth="1"/>
    <col min="7432" max="7461" width="4.42578125" style="197" customWidth="1"/>
    <col min="7462" max="7462" width="2.5703125" style="197" customWidth="1"/>
    <col min="7463" max="7463" width="6.140625" style="197" customWidth="1"/>
    <col min="7464" max="7464" width="19.42578125" style="197" customWidth="1"/>
    <col min="7465" max="7684" width="9" style="197"/>
    <col min="7685" max="7685" width="3.28515625" style="197" customWidth="1"/>
    <col min="7686" max="7686" width="20" style="197" customWidth="1"/>
    <col min="7687" max="7687" width="24.5703125" style="197" customWidth="1"/>
    <col min="7688" max="7717" width="4.42578125" style="197" customWidth="1"/>
    <col min="7718" max="7718" width="2.5703125" style="197" customWidth="1"/>
    <col min="7719" max="7719" width="6.140625" style="197" customWidth="1"/>
    <col min="7720" max="7720" width="19.42578125" style="197" customWidth="1"/>
    <col min="7721" max="7940" width="9" style="197"/>
    <col min="7941" max="7941" width="3.28515625" style="197" customWidth="1"/>
    <col min="7942" max="7942" width="20" style="197" customWidth="1"/>
    <col min="7943" max="7943" width="24.5703125" style="197" customWidth="1"/>
    <col min="7944" max="7973" width="4.42578125" style="197" customWidth="1"/>
    <col min="7974" max="7974" width="2.5703125" style="197" customWidth="1"/>
    <col min="7975" max="7975" width="6.140625" style="197" customWidth="1"/>
    <col min="7976" max="7976" width="19.42578125" style="197" customWidth="1"/>
    <col min="7977" max="8196" width="9" style="197"/>
    <col min="8197" max="8197" width="3.28515625" style="197" customWidth="1"/>
    <col min="8198" max="8198" width="20" style="197" customWidth="1"/>
    <col min="8199" max="8199" width="24.5703125" style="197" customWidth="1"/>
    <col min="8200" max="8229" width="4.42578125" style="197" customWidth="1"/>
    <col min="8230" max="8230" width="2.5703125" style="197" customWidth="1"/>
    <col min="8231" max="8231" width="6.140625" style="197" customWidth="1"/>
    <col min="8232" max="8232" width="19.42578125" style="197" customWidth="1"/>
    <col min="8233" max="8452" width="9" style="197"/>
    <col min="8453" max="8453" width="3.28515625" style="197" customWidth="1"/>
    <col min="8454" max="8454" width="20" style="197" customWidth="1"/>
    <col min="8455" max="8455" width="24.5703125" style="197" customWidth="1"/>
    <col min="8456" max="8485" width="4.42578125" style="197" customWidth="1"/>
    <col min="8486" max="8486" width="2.5703125" style="197" customWidth="1"/>
    <col min="8487" max="8487" width="6.140625" style="197" customWidth="1"/>
    <col min="8488" max="8488" width="19.42578125" style="197" customWidth="1"/>
    <col min="8489" max="8708" width="9" style="197"/>
    <col min="8709" max="8709" width="3.28515625" style="197" customWidth="1"/>
    <col min="8710" max="8710" width="20" style="197" customWidth="1"/>
    <col min="8711" max="8711" width="24.5703125" style="197" customWidth="1"/>
    <col min="8712" max="8741" width="4.42578125" style="197" customWidth="1"/>
    <col min="8742" max="8742" width="2.5703125" style="197" customWidth="1"/>
    <col min="8743" max="8743" width="6.140625" style="197" customWidth="1"/>
    <col min="8744" max="8744" width="19.42578125" style="197" customWidth="1"/>
    <col min="8745" max="8964" width="9" style="197"/>
    <col min="8965" max="8965" width="3.28515625" style="197" customWidth="1"/>
    <col min="8966" max="8966" width="20" style="197" customWidth="1"/>
    <col min="8967" max="8967" width="24.5703125" style="197" customWidth="1"/>
    <col min="8968" max="8997" width="4.42578125" style="197" customWidth="1"/>
    <col min="8998" max="8998" width="2.5703125" style="197" customWidth="1"/>
    <col min="8999" max="8999" width="6.140625" style="197" customWidth="1"/>
    <col min="9000" max="9000" width="19.42578125" style="197" customWidth="1"/>
    <col min="9001" max="9220" width="9" style="197"/>
    <col min="9221" max="9221" width="3.28515625" style="197" customWidth="1"/>
    <col min="9222" max="9222" width="20" style="197" customWidth="1"/>
    <col min="9223" max="9223" width="24.5703125" style="197" customWidth="1"/>
    <col min="9224" max="9253" width="4.42578125" style="197" customWidth="1"/>
    <col min="9254" max="9254" width="2.5703125" style="197" customWidth="1"/>
    <col min="9255" max="9255" width="6.140625" style="197" customWidth="1"/>
    <col min="9256" max="9256" width="19.42578125" style="197" customWidth="1"/>
    <col min="9257" max="9476" width="9" style="197"/>
    <col min="9477" max="9477" width="3.28515625" style="197" customWidth="1"/>
    <col min="9478" max="9478" width="20" style="197" customWidth="1"/>
    <col min="9479" max="9479" width="24.5703125" style="197" customWidth="1"/>
    <col min="9480" max="9509" width="4.42578125" style="197" customWidth="1"/>
    <col min="9510" max="9510" width="2.5703125" style="197" customWidth="1"/>
    <col min="9511" max="9511" width="6.140625" style="197" customWidth="1"/>
    <col min="9512" max="9512" width="19.42578125" style="197" customWidth="1"/>
    <col min="9513" max="9732" width="9" style="197"/>
    <col min="9733" max="9733" width="3.28515625" style="197" customWidth="1"/>
    <col min="9734" max="9734" width="20" style="197" customWidth="1"/>
    <col min="9735" max="9735" width="24.5703125" style="197" customWidth="1"/>
    <col min="9736" max="9765" width="4.42578125" style="197" customWidth="1"/>
    <col min="9766" max="9766" width="2.5703125" style="197" customWidth="1"/>
    <col min="9767" max="9767" width="6.140625" style="197" customWidth="1"/>
    <col min="9768" max="9768" width="19.42578125" style="197" customWidth="1"/>
    <col min="9769" max="9988" width="9" style="197"/>
    <col min="9989" max="9989" width="3.28515625" style="197" customWidth="1"/>
    <col min="9990" max="9990" width="20" style="197" customWidth="1"/>
    <col min="9991" max="9991" width="24.5703125" style="197" customWidth="1"/>
    <col min="9992" max="10021" width="4.42578125" style="197" customWidth="1"/>
    <col min="10022" max="10022" width="2.5703125" style="197" customWidth="1"/>
    <col min="10023" max="10023" width="6.140625" style="197" customWidth="1"/>
    <col min="10024" max="10024" width="19.42578125" style="197" customWidth="1"/>
    <col min="10025" max="10244" width="9" style="197"/>
    <col min="10245" max="10245" width="3.28515625" style="197" customWidth="1"/>
    <col min="10246" max="10246" width="20" style="197" customWidth="1"/>
    <col min="10247" max="10247" width="24.5703125" style="197" customWidth="1"/>
    <col min="10248" max="10277" width="4.42578125" style="197" customWidth="1"/>
    <col min="10278" max="10278" width="2.5703125" style="197" customWidth="1"/>
    <col min="10279" max="10279" width="6.140625" style="197" customWidth="1"/>
    <col min="10280" max="10280" width="19.42578125" style="197" customWidth="1"/>
    <col min="10281" max="10500" width="9" style="197"/>
    <col min="10501" max="10501" width="3.28515625" style="197" customWidth="1"/>
    <col min="10502" max="10502" width="20" style="197" customWidth="1"/>
    <col min="10503" max="10503" width="24.5703125" style="197" customWidth="1"/>
    <col min="10504" max="10533" width="4.42578125" style="197" customWidth="1"/>
    <col min="10534" max="10534" width="2.5703125" style="197" customWidth="1"/>
    <col min="10535" max="10535" width="6.140625" style="197" customWidth="1"/>
    <col min="10536" max="10536" width="19.42578125" style="197" customWidth="1"/>
    <col min="10537" max="10756" width="9" style="197"/>
    <col min="10757" max="10757" width="3.28515625" style="197" customWidth="1"/>
    <col min="10758" max="10758" width="20" style="197" customWidth="1"/>
    <col min="10759" max="10759" width="24.5703125" style="197" customWidth="1"/>
    <col min="10760" max="10789" width="4.42578125" style="197" customWidth="1"/>
    <col min="10790" max="10790" width="2.5703125" style="197" customWidth="1"/>
    <col min="10791" max="10791" width="6.140625" style="197" customWidth="1"/>
    <col min="10792" max="10792" width="19.42578125" style="197" customWidth="1"/>
    <col min="10793" max="11012" width="9" style="197"/>
    <col min="11013" max="11013" width="3.28515625" style="197" customWidth="1"/>
    <col min="11014" max="11014" width="20" style="197" customWidth="1"/>
    <col min="11015" max="11015" width="24.5703125" style="197" customWidth="1"/>
    <col min="11016" max="11045" width="4.42578125" style="197" customWidth="1"/>
    <col min="11046" max="11046" width="2.5703125" style="197" customWidth="1"/>
    <col min="11047" max="11047" width="6.140625" style="197" customWidth="1"/>
    <col min="11048" max="11048" width="19.42578125" style="197" customWidth="1"/>
    <col min="11049" max="11268" width="9" style="197"/>
    <col min="11269" max="11269" width="3.28515625" style="197" customWidth="1"/>
    <col min="11270" max="11270" width="20" style="197" customWidth="1"/>
    <col min="11271" max="11271" width="24.5703125" style="197" customWidth="1"/>
    <col min="11272" max="11301" width="4.42578125" style="197" customWidth="1"/>
    <col min="11302" max="11302" width="2.5703125" style="197" customWidth="1"/>
    <col min="11303" max="11303" width="6.140625" style="197" customWidth="1"/>
    <col min="11304" max="11304" width="19.42578125" style="197" customWidth="1"/>
    <col min="11305" max="11524" width="9" style="197"/>
    <col min="11525" max="11525" width="3.28515625" style="197" customWidth="1"/>
    <col min="11526" max="11526" width="20" style="197" customWidth="1"/>
    <col min="11527" max="11527" width="24.5703125" style="197" customWidth="1"/>
    <col min="11528" max="11557" width="4.42578125" style="197" customWidth="1"/>
    <col min="11558" max="11558" width="2.5703125" style="197" customWidth="1"/>
    <col min="11559" max="11559" width="6.140625" style="197" customWidth="1"/>
    <col min="11560" max="11560" width="19.42578125" style="197" customWidth="1"/>
    <col min="11561" max="11780" width="9" style="197"/>
    <col min="11781" max="11781" width="3.28515625" style="197" customWidth="1"/>
    <col min="11782" max="11782" width="20" style="197" customWidth="1"/>
    <col min="11783" max="11783" width="24.5703125" style="197" customWidth="1"/>
    <col min="11784" max="11813" width="4.42578125" style="197" customWidth="1"/>
    <col min="11814" max="11814" width="2.5703125" style="197" customWidth="1"/>
    <col min="11815" max="11815" width="6.140625" style="197" customWidth="1"/>
    <col min="11816" max="11816" width="19.42578125" style="197" customWidth="1"/>
    <col min="11817" max="12036" width="9" style="197"/>
    <col min="12037" max="12037" width="3.28515625" style="197" customWidth="1"/>
    <col min="12038" max="12038" width="20" style="197" customWidth="1"/>
    <col min="12039" max="12039" width="24.5703125" style="197" customWidth="1"/>
    <col min="12040" max="12069" width="4.42578125" style="197" customWidth="1"/>
    <col min="12070" max="12070" width="2.5703125" style="197" customWidth="1"/>
    <col min="12071" max="12071" width="6.140625" style="197" customWidth="1"/>
    <col min="12072" max="12072" width="19.42578125" style="197" customWidth="1"/>
    <col min="12073" max="12292" width="9" style="197"/>
    <col min="12293" max="12293" width="3.28515625" style="197" customWidth="1"/>
    <col min="12294" max="12294" width="20" style="197" customWidth="1"/>
    <col min="12295" max="12295" width="24.5703125" style="197" customWidth="1"/>
    <col min="12296" max="12325" width="4.42578125" style="197" customWidth="1"/>
    <col min="12326" max="12326" width="2.5703125" style="197" customWidth="1"/>
    <col min="12327" max="12327" width="6.140625" style="197" customWidth="1"/>
    <col min="12328" max="12328" width="19.42578125" style="197" customWidth="1"/>
    <col min="12329" max="12548" width="9" style="197"/>
    <col min="12549" max="12549" width="3.28515625" style="197" customWidth="1"/>
    <col min="12550" max="12550" width="20" style="197" customWidth="1"/>
    <col min="12551" max="12551" width="24.5703125" style="197" customWidth="1"/>
    <col min="12552" max="12581" width="4.42578125" style="197" customWidth="1"/>
    <col min="12582" max="12582" width="2.5703125" style="197" customWidth="1"/>
    <col min="12583" max="12583" width="6.140625" style="197" customWidth="1"/>
    <col min="12584" max="12584" width="19.42578125" style="197" customWidth="1"/>
    <col min="12585" max="12804" width="9" style="197"/>
    <col min="12805" max="12805" width="3.28515625" style="197" customWidth="1"/>
    <col min="12806" max="12806" width="20" style="197" customWidth="1"/>
    <col min="12807" max="12807" width="24.5703125" style="197" customWidth="1"/>
    <col min="12808" max="12837" width="4.42578125" style="197" customWidth="1"/>
    <col min="12838" max="12838" width="2.5703125" style="197" customWidth="1"/>
    <col min="12839" max="12839" width="6.140625" style="197" customWidth="1"/>
    <col min="12840" max="12840" width="19.42578125" style="197" customWidth="1"/>
    <col min="12841" max="13060" width="9" style="197"/>
    <col min="13061" max="13061" width="3.28515625" style="197" customWidth="1"/>
    <col min="13062" max="13062" width="20" style="197" customWidth="1"/>
    <col min="13063" max="13063" width="24.5703125" style="197" customWidth="1"/>
    <col min="13064" max="13093" width="4.42578125" style="197" customWidth="1"/>
    <col min="13094" max="13094" width="2.5703125" style="197" customWidth="1"/>
    <col min="13095" max="13095" width="6.140625" style="197" customWidth="1"/>
    <col min="13096" max="13096" width="19.42578125" style="197" customWidth="1"/>
    <col min="13097" max="13316" width="9" style="197"/>
    <col min="13317" max="13317" width="3.28515625" style="197" customWidth="1"/>
    <col min="13318" max="13318" width="20" style="197" customWidth="1"/>
    <col min="13319" max="13319" width="24.5703125" style="197" customWidth="1"/>
    <col min="13320" max="13349" width="4.42578125" style="197" customWidth="1"/>
    <col min="13350" max="13350" width="2.5703125" style="197" customWidth="1"/>
    <col min="13351" max="13351" width="6.140625" style="197" customWidth="1"/>
    <col min="13352" max="13352" width="19.42578125" style="197" customWidth="1"/>
    <col min="13353" max="13572" width="9" style="197"/>
    <col min="13573" max="13573" width="3.28515625" style="197" customWidth="1"/>
    <col min="13574" max="13574" width="20" style="197" customWidth="1"/>
    <col min="13575" max="13575" width="24.5703125" style="197" customWidth="1"/>
    <col min="13576" max="13605" width="4.42578125" style="197" customWidth="1"/>
    <col min="13606" max="13606" width="2.5703125" style="197" customWidth="1"/>
    <col min="13607" max="13607" width="6.140625" style="197" customWidth="1"/>
    <col min="13608" max="13608" width="19.42578125" style="197" customWidth="1"/>
    <col min="13609" max="13828" width="9" style="197"/>
    <col min="13829" max="13829" width="3.28515625" style="197" customWidth="1"/>
    <col min="13830" max="13830" width="20" style="197" customWidth="1"/>
    <col min="13831" max="13831" width="24.5703125" style="197" customWidth="1"/>
    <col min="13832" max="13861" width="4.42578125" style="197" customWidth="1"/>
    <col min="13862" max="13862" width="2.5703125" style="197" customWidth="1"/>
    <col min="13863" max="13863" width="6.140625" style="197" customWidth="1"/>
    <col min="13864" max="13864" width="19.42578125" style="197" customWidth="1"/>
    <col min="13865" max="14084" width="9" style="197"/>
    <col min="14085" max="14085" width="3.28515625" style="197" customWidth="1"/>
    <col min="14086" max="14086" width="20" style="197" customWidth="1"/>
    <col min="14087" max="14087" width="24.5703125" style="197" customWidth="1"/>
    <col min="14088" max="14117" width="4.42578125" style="197" customWidth="1"/>
    <col min="14118" max="14118" width="2.5703125" style="197" customWidth="1"/>
    <col min="14119" max="14119" width="6.140625" style="197" customWidth="1"/>
    <col min="14120" max="14120" width="19.42578125" style="197" customWidth="1"/>
    <col min="14121" max="14340" width="9" style="197"/>
    <col min="14341" max="14341" width="3.28515625" style="197" customWidth="1"/>
    <col min="14342" max="14342" width="20" style="197" customWidth="1"/>
    <col min="14343" max="14343" width="24.5703125" style="197" customWidth="1"/>
    <col min="14344" max="14373" width="4.42578125" style="197" customWidth="1"/>
    <col min="14374" max="14374" width="2.5703125" style="197" customWidth="1"/>
    <col min="14375" max="14375" width="6.140625" style="197" customWidth="1"/>
    <col min="14376" max="14376" width="19.42578125" style="197" customWidth="1"/>
    <col min="14377" max="14596" width="9" style="197"/>
    <col min="14597" max="14597" width="3.28515625" style="197" customWidth="1"/>
    <col min="14598" max="14598" width="20" style="197" customWidth="1"/>
    <col min="14599" max="14599" width="24.5703125" style="197" customWidth="1"/>
    <col min="14600" max="14629" width="4.42578125" style="197" customWidth="1"/>
    <col min="14630" max="14630" width="2.5703125" style="197" customWidth="1"/>
    <col min="14631" max="14631" width="6.140625" style="197" customWidth="1"/>
    <col min="14632" max="14632" width="19.42578125" style="197" customWidth="1"/>
    <col min="14633" max="14852" width="9" style="197"/>
    <col min="14853" max="14853" width="3.28515625" style="197" customWidth="1"/>
    <col min="14854" max="14854" width="20" style="197" customWidth="1"/>
    <col min="14855" max="14855" width="24.5703125" style="197" customWidth="1"/>
    <col min="14856" max="14885" width="4.42578125" style="197" customWidth="1"/>
    <col min="14886" max="14886" width="2.5703125" style="197" customWidth="1"/>
    <col min="14887" max="14887" width="6.140625" style="197" customWidth="1"/>
    <col min="14888" max="14888" width="19.42578125" style="197" customWidth="1"/>
    <col min="14889" max="15108" width="9" style="197"/>
    <col min="15109" max="15109" width="3.28515625" style="197" customWidth="1"/>
    <col min="15110" max="15110" width="20" style="197" customWidth="1"/>
    <col min="15111" max="15111" width="24.5703125" style="197" customWidth="1"/>
    <col min="15112" max="15141" width="4.42578125" style="197" customWidth="1"/>
    <col min="15142" max="15142" width="2.5703125" style="197" customWidth="1"/>
    <col min="15143" max="15143" width="6.140625" style="197" customWidth="1"/>
    <col min="15144" max="15144" width="19.42578125" style="197" customWidth="1"/>
    <col min="15145" max="15364" width="9" style="197"/>
    <col min="15365" max="15365" width="3.28515625" style="197" customWidth="1"/>
    <col min="15366" max="15366" width="20" style="197" customWidth="1"/>
    <col min="15367" max="15367" width="24.5703125" style="197" customWidth="1"/>
    <col min="15368" max="15397" width="4.42578125" style="197" customWidth="1"/>
    <col min="15398" max="15398" width="2.5703125" style="197" customWidth="1"/>
    <col min="15399" max="15399" width="6.140625" style="197" customWidth="1"/>
    <col min="15400" max="15400" width="19.42578125" style="197" customWidth="1"/>
    <col min="15401" max="15620" width="9" style="197"/>
    <col min="15621" max="15621" width="3.28515625" style="197" customWidth="1"/>
    <col min="15622" max="15622" width="20" style="197" customWidth="1"/>
    <col min="15623" max="15623" width="24.5703125" style="197" customWidth="1"/>
    <col min="15624" max="15653" width="4.42578125" style="197" customWidth="1"/>
    <col min="15654" max="15654" width="2.5703125" style="197" customWidth="1"/>
    <col min="15655" max="15655" width="6.140625" style="197" customWidth="1"/>
    <col min="15656" max="15656" width="19.42578125" style="197" customWidth="1"/>
    <col min="15657" max="15876" width="9" style="197"/>
    <col min="15877" max="15877" width="3.28515625" style="197" customWidth="1"/>
    <col min="15878" max="15878" width="20" style="197" customWidth="1"/>
    <col min="15879" max="15879" width="24.5703125" style="197" customWidth="1"/>
    <col min="15880" max="15909" width="4.42578125" style="197" customWidth="1"/>
    <col min="15910" max="15910" width="2.5703125" style="197" customWidth="1"/>
    <col min="15911" max="15911" width="6.140625" style="197" customWidth="1"/>
    <col min="15912" max="15912" width="19.42578125" style="197" customWidth="1"/>
    <col min="15913" max="16132" width="9" style="197"/>
    <col min="16133" max="16133" width="3.28515625" style="197" customWidth="1"/>
    <col min="16134" max="16134" width="20" style="197" customWidth="1"/>
    <col min="16135" max="16135" width="24.5703125" style="197" customWidth="1"/>
    <col min="16136" max="16165" width="4.42578125" style="197" customWidth="1"/>
    <col min="16166" max="16166" width="2.5703125" style="197" customWidth="1"/>
    <col min="16167" max="16167" width="6.140625" style="197" customWidth="1"/>
    <col min="16168" max="16168" width="19.42578125" style="197" customWidth="1"/>
    <col min="16169" max="16384" width="9" style="197"/>
  </cols>
  <sheetData>
    <row r="1" spans="1:40" ht="16.5" x14ac:dyDescent="0.25">
      <c r="A1" s="195" t="s">
        <v>0</v>
      </c>
      <c r="B1" s="195"/>
      <c r="C1" s="196"/>
      <c r="D1" s="196"/>
      <c r="E1" s="196"/>
      <c r="Z1" s="433" t="s">
        <v>18</v>
      </c>
      <c r="AA1" s="434"/>
      <c r="AB1" s="434"/>
      <c r="AC1" s="434"/>
      <c r="AD1" s="434"/>
      <c r="AE1" s="434"/>
      <c r="AF1" s="434"/>
      <c r="AG1" s="434"/>
      <c r="AH1" s="435"/>
    </row>
    <row r="2" spans="1:40" x14ac:dyDescent="0.25">
      <c r="A2" s="199" t="s">
        <v>135</v>
      </c>
      <c r="B2" s="199"/>
      <c r="C2" s="200"/>
      <c r="D2" s="200"/>
      <c r="E2" s="200"/>
      <c r="Z2" s="427" t="s">
        <v>94</v>
      </c>
      <c r="AA2" s="428"/>
      <c r="AB2" s="428"/>
      <c r="AC2" s="428"/>
      <c r="AD2" s="428"/>
      <c r="AE2" s="429"/>
      <c r="AF2" s="430" t="s">
        <v>95</v>
      </c>
      <c r="AG2" s="431"/>
      <c r="AH2" s="432"/>
    </row>
    <row r="3" spans="1:40" x14ac:dyDescent="0.25">
      <c r="A3" s="199" t="s">
        <v>96</v>
      </c>
      <c r="B3" s="78"/>
      <c r="C3" s="78"/>
      <c r="D3" s="78"/>
      <c r="E3" s="78"/>
      <c r="Z3" s="427" t="s">
        <v>97</v>
      </c>
      <c r="AA3" s="428"/>
      <c r="AB3" s="428"/>
      <c r="AC3" s="428"/>
      <c r="AD3" s="428"/>
      <c r="AE3" s="429"/>
      <c r="AF3" s="430" t="s">
        <v>98</v>
      </c>
      <c r="AG3" s="431"/>
      <c r="AH3" s="432"/>
    </row>
    <row r="4" spans="1:40" x14ac:dyDescent="0.25">
      <c r="A4" s="199" t="s">
        <v>99</v>
      </c>
      <c r="B4" s="78"/>
      <c r="C4" s="78"/>
      <c r="D4" s="78"/>
      <c r="E4" s="78"/>
      <c r="T4" s="197" t="s">
        <v>44</v>
      </c>
      <c r="Z4" s="427" t="s">
        <v>100</v>
      </c>
      <c r="AA4" s="428"/>
      <c r="AB4" s="428"/>
      <c r="AC4" s="428"/>
      <c r="AD4" s="428"/>
      <c r="AE4" s="429"/>
      <c r="AF4" s="430" t="s">
        <v>101</v>
      </c>
      <c r="AG4" s="431"/>
      <c r="AH4" s="432"/>
    </row>
    <row r="5" spans="1:40" x14ac:dyDescent="0.25">
      <c r="A5" s="199" t="s">
        <v>102</v>
      </c>
      <c r="B5" s="78"/>
      <c r="C5" s="78"/>
      <c r="D5" s="78"/>
      <c r="E5" s="78"/>
      <c r="Z5" s="414" t="s">
        <v>103</v>
      </c>
      <c r="AA5" s="414"/>
      <c r="AB5" s="414"/>
      <c r="AC5" s="414"/>
      <c r="AD5" s="414"/>
      <c r="AE5" s="414"/>
      <c r="AF5" s="415" t="s">
        <v>104</v>
      </c>
      <c r="AG5" s="415"/>
      <c r="AH5" s="415"/>
    </row>
    <row r="6" spans="1:40" x14ac:dyDescent="0.25">
      <c r="A6" s="199"/>
      <c r="B6" s="78"/>
      <c r="C6" s="78"/>
      <c r="D6" s="78"/>
      <c r="E6" s="78"/>
      <c r="Z6" s="427" t="s">
        <v>124</v>
      </c>
      <c r="AA6" s="428"/>
      <c r="AB6" s="428"/>
      <c r="AC6" s="428"/>
      <c r="AD6" s="428"/>
      <c r="AE6" s="429"/>
      <c r="AF6" s="430" t="s">
        <v>121</v>
      </c>
      <c r="AG6" s="431"/>
      <c r="AH6" s="432"/>
    </row>
    <row r="7" spans="1:40" x14ac:dyDescent="0.25">
      <c r="A7" s="201"/>
      <c r="B7" s="201"/>
      <c r="C7" s="202"/>
      <c r="D7" s="202"/>
      <c r="E7" s="201"/>
    </row>
    <row r="8" spans="1:40" s="204" customFormat="1" ht="18.75" x14ac:dyDescent="0.25">
      <c r="A8" s="416" t="s">
        <v>127</v>
      </c>
      <c r="B8" s="416"/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  <c r="T8" s="416"/>
      <c r="U8" s="416"/>
      <c r="V8" s="416"/>
      <c r="W8" s="416"/>
      <c r="X8" s="416"/>
      <c r="Y8" s="416"/>
      <c r="Z8" s="416"/>
      <c r="AA8" s="416"/>
      <c r="AB8" s="416"/>
      <c r="AC8" s="416"/>
      <c r="AD8" s="416"/>
      <c r="AE8" s="416"/>
      <c r="AF8" s="416"/>
      <c r="AG8" s="416"/>
      <c r="AH8" s="416"/>
      <c r="AI8" s="416"/>
      <c r="AJ8" s="416"/>
      <c r="AK8" s="416"/>
      <c r="AL8" s="416"/>
      <c r="AM8" s="416"/>
      <c r="AN8" s="203"/>
    </row>
    <row r="10" spans="1:40" s="209" customFormat="1" x14ac:dyDescent="0.25">
      <c r="A10" s="417" t="s">
        <v>105</v>
      </c>
      <c r="B10" s="417" t="s">
        <v>106</v>
      </c>
      <c r="C10" s="417" t="s">
        <v>107</v>
      </c>
      <c r="D10" s="420" t="s">
        <v>108</v>
      </c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  <c r="AE10" s="421"/>
      <c r="AF10" s="421"/>
      <c r="AG10" s="421"/>
      <c r="AH10" s="421"/>
      <c r="AI10" s="422" t="s">
        <v>109</v>
      </c>
      <c r="AJ10" s="205"/>
      <c r="AK10" s="206"/>
      <c r="AL10" s="206"/>
      <c r="AM10" s="207"/>
      <c r="AN10" s="208"/>
    </row>
    <row r="11" spans="1:40" s="209" customFormat="1" x14ac:dyDescent="0.25">
      <c r="A11" s="418"/>
      <c r="B11" s="418"/>
      <c r="C11" s="418"/>
      <c r="D11" s="210">
        <v>1</v>
      </c>
      <c r="E11" s="210">
        <v>2</v>
      </c>
      <c r="F11" s="210">
        <v>3</v>
      </c>
      <c r="G11" s="210">
        <v>4</v>
      </c>
      <c r="H11" s="210">
        <v>5</v>
      </c>
      <c r="I11" s="210">
        <v>6</v>
      </c>
      <c r="J11" s="210">
        <v>7</v>
      </c>
      <c r="K11" s="210">
        <v>8</v>
      </c>
      <c r="L11" s="210">
        <v>9</v>
      </c>
      <c r="M11" s="210">
        <v>10</v>
      </c>
      <c r="N11" s="210">
        <v>11</v>
      </c>
      <c r="O11" s="210">
        <v>12</v>
      </c>
      <c r="P11" s="210">
        <v>13</v>
      </c>
      <c r="Q11" s="210">
        <v>14</v>
      </c>
      <c r="R11" s="210">
        <v>15</v>
      </c>
      <c r="S11" s="210">
        <v>16</v>
      </c>
      <c r="T11" s="210">
        <v>17</v>
      </c>
      <c r="U11" s="210">
        <v>18</v>
      </c>
      <c r="V11" s="210">
        <v>19</v>
      </c>
      <c r="W11" s="210">
        <v>20</v>
      </c>
      <c r="X11" s="210">
        <v>21</v>
      </c>
      <c r="Y11" s="210">
        <v>22</v>
      </c>
      <c r="Z11" s="210">
        <v>23</v>
      </c>
      <c r="AA11" s="210">
        <v>24</v>
      </c>
      <c r="AB11" s="210">
        <v>25</v>
      </c>
      <c r="AC11" s="210">
        <v>26</v>
      </c>
      <c r="AD11" s="210">
        <v>27</v>
      </c>
      <c r="AE11" s="210">
        <v>28</v>
      </c>
      <c r="AF11" s="210">
        <v>29</v>
      </c>
      <c r="AG11" s="210">
        <v>30</v>
      </c>
      <c r="AH11" s="210">
        <v>31</v>
      </c>
      <c r="AI11" s="422"/>
      <c r="AJ11" s="211"/>
      <c r="AK11" s="207"/>
      <c r="AL11" s="207"/>
      <c r="AM11" s="207"/>
      <c r="AN11" s="208"/>
    </row>
    <row r="12" spans="1:40" s="215" customFormat="1" x14ac:dyDescent="0.25">
      <c r="A12" s="419"/>
      <c r="B12" s="419"/>
      <c r="C12" s="419"/>
      <c r="D12" s="210" t="s">
        <v>112</v>
      </c>
      <c r="E12" s="212" t="s">
        <v>113</v>
      </c>
      <c r="F12" s="213" t="s">
        <v>114</v>
      </c>
      <c r="G12" s="212" t="s">
        <v>115</v>
      </c>
      <c r="H12" s="212" t="s">
        <v>116</v>
      </c>
      <c r="I12" s="210" t="s">
        <v>110</v>
      </c>
      <c r="J12" s="212" t="s">
        <v>111</v>
      </c>
      <c r="K12" s="210" t="s">
        <v>112</v>
      </c>
      <c r="L12" s="212" t="s">
        <v>113</v>
      </c>
      <c r="M12" s="213" t="s">
        <v>114</v>
      </c>
      <c r="N12" s="212" t="s">
        <v>115</v>
      </c>
      <c r="O12" s="210" t="s">
        <v>116</v>
      </c>
      <c r="P12" s="212" t="s">
        <v>110</v>
      </c>
      <c r="Q12" s="212" t="s">
        <v>111</v>
      </c>
      <c r="R12" s="212" t="s">
        <v>112</v>
      </c>
      <c r="S12" s="212" t="s">
        <v>113</v>
      </c>
      <c r="T12" s="213" t="s">
        <v>114</v>
      </c>
      <c r="U12" s="212" t="s">
        <v>115</v>
      </c>
      <c r="V12" s="210" t="s">
        <v>116</v>
      </c>
      <c r="W12" s="212" t="s">
        <v>110</v>
      </c>
      <c r="X12" s="212" t="s">
        <v>111</v>
      </c>
      <c r="Y12" s="212" t="s">
        <v>112</v>
      </c>
      <c r="Z12" s="212" t="s">
        <v>113</v>
      </c>
      <c r="AA12" s="213" t="s">
        <v>114</v>
      </c>
      <c r="AB12" s="212" t="s">
        <v>115</v>
      </c>
      <c r="AC12" s="210" t="s">
        <v>116</v>
      </c>
      <c r="AD12" s="212" t="s">
        <v>110</v>
      </c>
      <c r="AE12" s="212" t="s">
        <v>111</v>
      </c>
      <c r="AF12" s="212" t="s">
        <v>112</v>
      </c>
      <c r="AG12" s="212" t="s">
        <v>113</v>
      </c>
      <c r="AH12" s="212" t="s">
        <v>114</v>
      </c>
      <c r="AI12" s="422"/>
      <c r="AJ12" s="214"/>
      <c r="AN12" s="216"/>
    </row>
    <row r="13" spans="1:40" s="215" customFormat="1" x14ac:dyDescent="0.25">
      <c r="A13" s="217">
        <v>1</v>
      </c>
      <c r="B13" s="217" t="s">
        <v>36</v>
      </c>
      <c r="C13" s="217" t="s">
        <v>12</v>
      </c>
      <c r="D13" s="212" t="s">
        <v>95</v>
      </c>
      <c r="E13" s="212" t="s">
        <v>95</v>
      </c>
      <c r="F13" s="218"/>
      <c r="G13" s="212" t="s">
        <v>95</v>
      </c>
      <c r="H13" s="212" t="s">
        <v>95</v>
      </c>
      <c r="I13" s="212" t="s">
        <v>95</v>
      </c>
      <c r="J13" s="212" t="s">
        <v>95</v>
      </c>
      <c r="K13" s="212" t="s">
        <v>95</v>
      </c>
      <c r="L13" s="212" t="s">
        <v>95</v>
      </c>
      <c r="M13" s="218"/>
      <c r="N13" s="212" t="s">
        <v>95</v>
      </c>
      <c r="O13" s="212" t="s">
        <v>95</v>
      </c>
      <c r="P13" s="212" t="s">
        <v>95</v>
      </c>
      <c r="Q13" s="212" t="s">
        <v>95</v>
      </c>
      <c r="R13" s="212" t="s">
        <v>95</v>
      </c>
      <c r="S13" s="212" t="s">
        <v>95</v>
      </c>
      <c r="T13" s="218"/>
      <c r="U13" s="212" t="s">
        <v>95</v>
      </c>
      <c r="V13" s="212" t="s">
        <v>95</v>
      </c>
      <c r="W13" s="212" t="s">
        <v>95</v>
      </c>
      <c r="X13" s="212" t="s">
        <v>95</v>
      </c>
      <c r="Y13" s="212" t="s">
        <v>95</v>
      </c>
      <c r="Z13" s="212" t="s">
        <v>95</v>
      </c>
      <c r="AA13" s="218"/>
      <c r="AB13" s="212" t="s">
        <v>95</v>
      </c>
      <c r="AC13" s="212" t="s">
        <v>95</v>
      </c>
      <c r="AD13" s="212" t="s">
        <v>95</v>
      </c>
      <c r="AE13" s="212" t="s">
        <v>95</v>
      </c>
      <c r="AF13" s="212" t="s">
        <v>95</v>
      </c>
      <c r="AG13" s="212" t="s">
        <v>95</v>
      </c>
      <c r="AH13" s="212" t="s">
        <v>95</v>
      </c>
      <c r="AI13" s="219">
        <f>COUNTIF(D13:AH13,"x")+ COUNTIF(D13:AH13,"x/2")/2+COUNTIF(D13:AH13,"CT")+COUNTIF(D13:AH13,"TT")+COUNTIF(D13:AH13,"P")</f>
        <v>27</v>
      </c>
      <c r="AJ13" s="214"/>
      <c r="AN13" s="216"/>
    </row>
    <row r="14" spans="1:40" s="215" customFormat="1" x14ac:dyDescent="0.25">
      <c r="A14" s="217">
        <v>2</v>
      </c>
      <c r="B14" s="220" t="s">
        <v>35</v>
      </c>
      <c r="C14" s="221" t="s">
        <v>83</v>
      </c>
      <c r="D14" s="212" t="s">
        <v>95</v>
      </c>
      <c r="E14" s="212" t="s">
        <v>95</v>
      </c>
      <c r="F14" s="218"/>
      <c r="G14" s="212" t="s">
        <v>95</v>
      </c>
      <c r="H14" s="212" t="s">
        <v>95</v>
      </c>
      <c r="I14" s="212" t="s">
        <v>95</v>
      </c>
      <c r="J14" s="212" t="s">
        <v>95</v>
      </c>
      <c r="K14" s="212" t="s">
        <v>95</v>
      </c>
      <c r="L14" s="212" t="s">
        <v>95</v>
      </c>
      <c r="M14" s="218"/>
      <c r="N14" s="212" t="s">
        <v>95</v>
      </c>
      <c r="O14" s="212" t="s">
        <v>95</v>
      </c>
      <c r="P14" s="212" t="s">
        <v>95</v>
      </c>
      <c r="Q14" s="212" t="s">
        <v>95</v>
      </c>
      <c r="R14" s="212" t="s">
        <v>95</v>
      </c>
      <c r="S14" s="212" t="s">
        <v>95</v>
      </c>
      <c r="T14" s="218"/>
      <c r="U14" s="212" t="s">
        <v>95</v>
      </c>
      <c r="V14" s="212" t="s">
        <v>95</v>
      </c>
      <c r="W14" s="212" t="s">
        <v>95</v>
      </c>
      <c r="X14" s="212" t="s">
        <v>95</v>
      </c>
      <c r="Y14" s="212" t="s">
        <v>95</v>
      </c>
      <c r="Z14" s="212"/>
      <c r="AA14" s="218"/>
      <c r="AB14" s="212" t="s">
        <v>95</v>
      </c>
      <c r="AC14" s="212" t="s">
        <v>95</v>
      </c>
      <c r="AD14" s="212" t="s">
        <v>95</v>
      </c>
      <c r="AE14" s="212" t="s">
        <v>95</v>
      </c>
      <c r="AF14" s="212" t="s">
        <v>95</v>
      </c>
      <c r="AG14" s="212" t="s">
        <v>95</v>
      </c>
      <c r="AH14" s="212"/>
      <c r="AI14" s="219">
        <f>COUNTIF(D14:AH14,"x")+ COUNTIF(D14:AH14,"x/2")/2+COUNTIF(D14:AH14,"CT")+COUNTIF(D14:AH14,"TT")+COUNTIF(D14:AH14,"P")</f>
        <v>25</v>
      </c>
      <c r="AJ14" s="214"/>
      <c r="AN14" s="216"/>
    </row>
    <row r="15" spans="1:40" s="215" customFormat="1" x14ac:dyDescent="0.25">
      <c r="A15" s="217">
        <v>3</v>
      </c>
      <c r="B15" s="217" t="s">
        <v>71</v>
      </c>
      <c r="C15" s="221" t="s">
        <v>83</v>
      </c>
      <c r="D15" s="212" t="s">
        <v>95</v>
      </c>
      <c r="E15" s="212" t="s">
        <v>95</v>
      </c>
      <c r="F15" s="218"/>
      <c r="G15" s="212" t="s">
        <v>95</v>
      </c>
      <c r="H15" s="212" t="s">
        <v>95</v>
      </c>
      <c r="I15" s="212" t="s">
        <v>95</v>
      </c>
      <c r="J15" s="212" t="s">
        <v>95</v>
      </c>
      <c r="K15" s="212" t="s">
        <v>95</v>
      </c>
      <c r="L15" s="212" t="s">
        <v>95</v>
      </c>
      <c r="M15" s="218"/>
      <c r="N15" s="212" t="s">
        <v>95</v>
      </c>
      <c r="O15" s="212" t="s">
        <v>95</v>
      </c>
      <c r="P15" s="212" t="s">
        <v>95</v>
      </c>
      <c r="Q15" s="212" t="s">
        <v>95</v>
      </c>
      <c r="R15" s="212" t="s">
        <v>95</v>
      </c>
      <c r="S15" s="212" t="s">
        <v>95</v>
      </c>
      <c r="T15" s="218"/>
      <c r="U15" s="212" t="s">
        <v>95</v>
      </c>
      <c r="V15" s="212" t="s">
        <v>95</v>
      </c>
      <c r="W15" s="212" t="s">
        <v>95</v>
      </c>
      <c r="X15" s="212" t="s">
        <v>95</v>
      </c>
      <c r="Y15" s="212" t="s">
        <v>95</v>
      </c>
      <c r="Z15" s="212" t="s">
        <v>95</v>
      </c>
      <c r="AA15" s="218"/>
      <c r="AB15" s="212" t="s">
        <v>95</v>
      </c>
      <c r="AC15" s="212" t="s">
        <v>95</v>
      </c>
      <c r="AD15" s="212" t="s">
        <v>95</v>
      </c>
      <c r="AE15" s="212" t="s">
        <v>95</v>
      </c>
      <c r="AF15" s="212" t="s">
        <v>95</v>
      </c>
      <c r="AG15" s="212" t="s">
        <v>95</v>
      </c>
      <c r="AH15" s="212" t="s">
        <v>95</v>
      </c>
      <c r="AI15" s="219">
        <f>COUNTIF(D15:AH15,"x")+ COUNTIF(D15:AH15,"x/2")/2+COUNTIF(D15:AH15,"CT")+COUNTIF(D15:AH15,"TT")+COUNTIF(D15:AH15,"P")</f>
        <v>27</v>
      </c>
      <c r="AJ15" s="214"/>
      <c r="AN15" s="216"/>
    </row>
    <row r="16" spans="1:40" s="215" customFormat="1" x14ac:dyDescent="0.25">
      <c r="A16" s="217">
        <v>4</v>
      </c>
      <c r="B16" s="217" t="s">
        <v>118</v>
      </c>
      <c r="C16" s="221" t="s">
        <v>119</v>
      </c>
      <c r="D16" s="212" t="s">
        <v>95</v>
      </c>
      <c r="E16" s="212" t="s">
        <v>95</v>
      </c>
      <c r="F16" s="218" t="s">
        <v>121</v>
      </c>
      <c r="G16" s="212" t="s">
        <v>95</v>
      </c>
      <c r="H16" s="212" t="s">
        <v>95</v>
      </c>
      <c r="I16" s="212" t="s">
        <v>95</v>
      </c>
      <c r="J16" s="212" t="s">
        <v>95</v>
      </c>
      <c r="K16" s="212" t="s">
        <v>95</v>
      </c>
      <c r="L16" s="212" t="s">
        <v>95</v>
      </c>
      <c r="M16" s="218"/>
      <c r="N16" s="212" t="s">
        <v>95</v>
      </c>
      <c r="O16" s="212" t="s">
        <v>95</v>
      </c>
      <c r="P16" s="212" t="s">
        <v>95</v>
      </c>
      <c r="Q16" s="212" t="s">
        <v>95</v>
      </c>
      <c r="R16" s="212" t="s">
        <v>95</v>
      </c>
      <c r="S16" s="212" t="s">
        <v>95</v>
      </c>
      <c r="T16" s="218"/>
      <c r="U16" s="212" t="s">
        <v>95</v>
      </c>
      <c r="V16" s="212" t="s">
        <v>95</v>
      </c>
      <c r="W16" s="212" t="s">
        <v>95</v>
      </c>
      <c r="X16" s="212" t="s">
        <v>95</v>
      </c>
      <c r="Y16" s="212" t="s">
        <v>95</v>
      </c>
      <c r="Z16" s="212" t="s">
        <v>95</v>
      </c>
      <c r="AA16" s="218"/>
      <c r="AB16" s="212" t="s">
        <v>95</v>
      </c>
      <c r="AC16" s="212" t="s">
        <v>95</v>
      </c>
      <c r="AD16" s="212" t="s">
        <v>95</v>
      </c>
      <c r="AE16" s="212" t="s">
        <v>95</v>
      </c>
      <c r="AF16" s="212" t="s">
        <v>95</v>
      </c>
      <c r="AG16" s="212" t="s">
        <v>98</v>
      </c>
      <c r="AH16" s="212"/>
      <c r="AI16" s="219">
        <f>COUNTIF(D16:AH16,"x")+ COUNTIF(D16:AH16,"x/2")/2+COUNTIF(D16:AH16,"CT")+COUNTIF(D16:AH16,"TT")+COUNTIF(D16:AH16,"P")</f>
        <v>26.5</v>
      </c>
      <c r="AJ16" s="214"/>
      <c r="AN16" s="216"/>
    </row>
    <row r="17" spans="1:40" s="215" customFormat="1" x14ac:dyDescent="0.25">
      <c r="A17" s="423" t="s">
        <v>117</v>
      </c>
      <c r="B17" s="424"/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4">
        <f>SUM(AI13:AI15)</f>
        <v>79</v>
      </c>
      <c r="AJ17" s="225"/>
      <c r="AK17" s="226"/>
      <c r="AL17" s="226"/>
      <c r="AN17" s="216"/>
    </row>
    <row r="19" spans="1:40" s="232" customFormat="1" x14ac:dyDescent="0.2">
      <c r="A19" s="425"/>
      <c r="B19" s="425"/>
      <c r="C19" s="425"/>
      <c r="D19" s="425"/>
      <c r="E19" s="425"/>
      <c r="F19" s="425"/>
      <c r="G19" s="425"/>
      <c r="H19" s="227"/>
      <c r="I19" s="426"/>
      <c r="J19" s="426"/>
      <c r="K19" s="426"/>
      <c r="L19" s="426"/>
      <c r="M19" s="426"/>
      <c r="N19" s="228"/>
      <c r="O19" s="426"/>
      <c r="P19" s="426"/>
      <c r="Q19" s="426"/>
      <c r="R19" s="426"/>
      <c r="S19" s="426"/>
      <c r="T19" s="426"/>
      <c r="U19" s="426"/>
      <c r="V19" s="426"/>
      <c r="W19" s="426"/>
      <c r="X19" s="426"/>
      <c r="Y19" s="426"/>
      <c r="Z19" s="229"/>
      <c r="AA19" s="237" t="s">
        <v>12</v>
      </c>
      <c r="AB19" s="230"/>
      <c r="AC19" s="426"/>
      <c r="AD19" s="426"/>
      <c r="AE19" s="426"/>
      <c r="AF19" s="426"/>
      <c r="AG19" s="426"/>
      <c r="AH19" s="426"/>
      <c r="AI19" s="426"/>
      <c r="AJ19" s="426"/>
      <c r="AK19" s="426"/>
      <c r="AL19" s="426"/>
      <c r="AM19" s="426"/>
      <c r="AN19" s="231"/>
    </row>
    <row r="20" spans="1:40" x14ac:dyDescent="0.2">
      <c r="AA20" s="238" t="s">
        <v>14</v>
      </c>
    </row>
    <row r="26" spans="1:40" x14ac:dyDescent="0.25">
      <c r="A26" s="233"/>
      <c r="B26" s="234"/>
      <c r="C26" s="233"/>
      <c r="D26" s="233"/>
    </row>
    <row r="27" spans="1:40" x14ac:dyDescent="0.25">
      <c r="A27" s="233"/>
      <c r="B27" s="234"/>
      <c r="C27" s="233"/>
      <c r="D27" s="233"/>
    </row>
    <row r="28" spans="1:40" x14ac:dyDescent="0.25">
      <c r="A28" s="201"/>
      <c r="B28" s="202"/>
      <c r="C28" s="201"/>
      <c r="D28" s="201"/>
    </row>
    <row r="29" spans="1:40" x14ac:dyDescent="0.25">
      <c r="A29" s="201"/>
      <c r="B29" s="202"/>
      <c r="C29" s="201"/>
      <c r="D29" s="201"/>
    </row>
    <row r="33" spans="3:40" s="235" customFormat="1" x14ac:dyDescent="0.25">
      <c r="AN33" s="236"/>
    </row>
    <row r="34" spans="3:40" s="235" customFormat="1" x14ac:dyDescent="0.25">
      <c r="AN34" s="236"/>
    </row>
    <row r="35" spans="3:40" s="235" customFormat="1" x14ac:dyDescent="0.25">
      <c r="G35" s="413"/>
      <c r="H35" s="413"/>
      <c r="I35" s="413"/>
      <c r="J35" s="413"/>
      <c r="K35" s="413"/>
      <c r="L35" s="413"/>
      <c r="M35" s="413"/>
      <c r="N35" s="413"/>
      <c r="O35" s="413"/>
      <c r="P35" s="413"/>
      <c r="Q35" s="413"/>
      <c r="R35" s="413"/>
      <c r="S35" s="413"/>
      <c r="T35" s="413"/>
      <c r="U35" s="413"/>
      <c r="V35" s="413"/>
      <c r="W35" s="413"/>
      <c r="X35" s="413"/>
      <c r="AN35" s="236"/>
    </row>
    <row r="36" spans="3:40" s="235" customFormat="1" x14ac:dyDescent="0.25">
      <c r="G36" s="413"/>
      <c r="H36" s="413"/>
      <c r="I36" s="413"/>
      <c r="J36" s="413"/>
      <c r="K36" s="413"/>
      <c r="L36" s="413"/>
      <c r="M36" s="413"/>
      <c r="N36" s="413"/>
      <c r="O36" s="413"/>
      <c r="P36" s="413"/>
      <c r="Q36" s="413"/>
      <c r="R36" s="413"/>
      <c r="S36" s="413"/>
      <c r="T36" s="413"/>
      <c r="U36" s="413"/>
      <c r="V36" s="413"/>
      <c r="W36" s="413"/>
      <c r="X36" s="413"/>
      <c r="AN36" s="236"/>
    </row>
    <row r="37" spans="3:40" s="235" customFormat="1" x14ac:dyDescent="0.25">
      <c r="G37" s="413"/>
      <c r="H37" s="413"/>
      <c r="I37" s="413"/>
      <c r="J37" s="413"/>
      <c r="K37" s="413"/>
      <c r="L37" s="413"/>
      <c r="M37" s="413"/>
      <c r="N37" s="413"/>
      <c r="O37" s="413"/>
      <c r="P37" s="413"/>
      <c r="Q37" s="413"/>
      <c r="R37" s="413"/>
      <c r="S37" s="413"/>
      <c r="T37" s="413"/>
      <c r="U37" s="413"/>
      <c r="V37" s="413"/>
      <c r="W37" s="413"/>
      <c r="X37" s="413"/>
      <c r="AN37" s="236"/>
    </row>
    <row r="38" spans="3:40" s="235" customFormat="1" x14ac:dyDescent="0.25">
      <c r="G38" s="413"/>
      <c r="H38" s="413"/>
      <c r="I38" s="413"/>
      <c r="J38" s="413"/>
      <c r="K38" s="413"/>
      <c r="L38" s="413"/>
      <c r="M38" s="413"/>
      <c r="N38" s="413"/>
      <c r="O38" s="413"/>
      <c r="P38" s="413"/>
      <c r="Q38" s="413"/>
      <c r="R38" s="413"/>
      <c r="S38" s="413"/>
      <c r="T38" s="413"/>
      <c r="U38" s="413"/>
      <c r="V38" s="413"/>
      <c r="W38" s="413"/>
      <c r="X38" s="413"/>
      <c r="AN38" s="236"/>
    </row>
    <row r="39" spans="3:40" s="235" customFormat="1" x14ac:dyDescent="0.25">
      <c r="G39" s="413"/>
      <c r="H39" s="413"/>
      <c r="I39" s="413"/>
      <c r="J39" s="413"/>
      <c r="K39" s="413"/>
      <c r="L39" s="413"/>
      <c r="M39" s="413"/>
      <c r="N39" s="413"/>
      <c r="O39" s="413"/>
      <c r="P39" s="413"/>
      <c r="Q39" s="413"/>
      <c r="R39" s="413"/>
      <c r="S39" s="413"/>
      <c r="T39" s="413"/>
      <c r="U39" s="413"/>
      <c r="V39" s="413"/>
      <c r="W39" s="413"/>
      <c r="X39" s="413"/>
      <c r="AN39" s="236"/>
    </row>
    <row r="40" spans="3:40" x14ac:dyDescent="0.25">
      <c r="C40" s="197"/>
      <c r="D40" s="197"/>
      <c r="G40" s="413"/>
      <c r="H40" s="413"/>
      <c r="I40" s="413"/>
      <c r="J40" s="413"/>
      <c r="K40" s="413"/>
      <c r="L40" s="413"/>
      <c r="M40" s="413"/>
      <c r="N40" s="413"/>
      <c r="O40" s="413"/>
      <c r="P40" s="413"/>
      <c r="Q40" s="413"/>
      <c r="R40" s="413"/>
      <c r="S40" s="413"/>
      <c r="T40" s="413"/>
      <c r="U40" s="413"/>
      <c r="V40" s="413"/>
      <c r="W40" s="413"/>
      <c r="X40" s="413"/>
      <c r="AN40" s="197"/>
    </row>
    <row r="41" spans="3:40" x14ac:dyDescent="0.25">
      <c r="C41" s="197"/>
      <c r="D41" s="197"/>
      <c r="AN41" s="197"/>
    </row>
  </sheetData>
  <mergeCells count="23">
    <mergeCell ref="Z4:AE4"/>
    <mergeCell ref="AF4:AH4"/>
    <mergeCell ref="Z1:AH1"/>
    <mergeCell ref="Z2:AE2"/>
    <mergeCell ref="AF2:AH2"/>
    <mergeCell ref="Z3:AE3"/>
    <mergeCell ref="AF3:AH3"/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10" sqref="N10:N12"/>
    </sheetView>
  </sheetViews>
  <sheetFormatPr defaultColWidth="9" defaultRowHeight="12.75" x14ac:dyDescent="0.25"/>
  <cols>
    <col min="1" max="1" width="3.140625" style="43" customWidth="1"/>
    <col min="2" max="2" width="14.85546875" style="43" customWidth="1"/>
    <col min="3" max="3" width="10.5703125" style="43" customWidth="1"/>
    <col min="4" max="4" width="12.28515625" style="43" customWidth="1"/>
    <col min="5" max="5" width="11.28515625" style="42" customWidth="1"/>
    <col min="6" max="6" width="15.85546875" style="43" customWidth="1"/>
    <col min="7" max="7" width="14.140625" style="43" customWidth="1"/>
    <col min="8" max="8" width="12.140625" style="43" customWidth="1"/>
    <col min="9" max="10" width="15.7109375" style="43" bestFit="1" customWidth="1"/>
    <col min="11" max="11" width="6" style="43" customWidth="1"/>
    <col min="12" max="12" width="7.140625" style="43" customWidth="1"/>
    <col min="13" max="256" width="9" style="43"/>
    <col min="257" max="257" width="5.28515625" style="43" customWidth="1"/>
    <col min="258" max="258" width="14.28515625" style="43" customWidth="1"/>
    <col min="259" max="259" width="9.7109375" style="43" customWidth="1"/>
    <col min="260" max="260" width="12.7109375" style="43" bestFit="1" customWidth="1"/>
    <col min="261" max="261" width="6" style="43" customWidth="1"/>
    <col min="262" max="262" width="12.85546875" style="43" customWidth="1"/>
    <col min="263" max="263" width="11.7109375" style="43" bestFit="1" customWidth="1"/>
    <col min="264" max="264" width="12.7109375" style="43" bestFit="1" customWidth="1"/>
    <col min="265" max="265" width="12.140625" style="43" customWidth="1"/>
    <col min="266" max="266" width="12.7109375" style="43" bestFit="1" customWidth="1"/>
    <col min="267" max="267" width="10.42578125" style="43" customWidth="1"/>
    <col min="268" max="268" width="5.140625" style="43" customWidth="1"/>
    <col min="269" max="512" width="9" style="43"/>
    <col min="513" max="513" width="5.28515625" style="43" customWidth="1"/>
    <col min="514" max="514" width="14.28515625" style="43" customWidth="1"/>
    <col min="515" max="515" width="9.7109375" style="43" customWidth="1"/>
    <col min="516" max="516" width="12.7109375" style="43" bestFit="1" customWidth="1"/>
    <col min="517" max="517" width="6" style="43" customWidth="1"/>
    <col min="518" max="518" width="12.85546875" style="43" customWidth="1"/>
    <col min="519" max="519" width="11.7109375" style="43" bestFit="1" customWidth="1"/>
    <col min="520" max="520" width="12.7109375" style="43" bestFit="1" customWidth="1"/>
    <col min="521" max="521" width="12.140625" style="43" customWidth="1"/>
    <col min="522" max="522" width="12.7109375" style="43" bestFit="1" customWidth="1"/>
    <col min="523" max="523" width="10.42578125" style="43" customWidth="1"/>
    <col min="524" max="524" width="5.140625" style="43" customWidth="1"/>
    <col min="525" max="768" width="9" style="43"/>
    <col min="769" max="769" width="5.28515625" style="43" customWidth="1"/>
    <col min="770" max="770" width="14.28515625" style="43" customWidth="1"/>
    <col min="771" max="771" width="9.7109375" style="43" customWidth="1"/>
    <col min="772" max="772" width="12.7109375" style="43" bestFit="1" customWidth="1"/>
    <col min="773" max="773" width="6" style="43" customWidth="1"/>
    <col min="774" max="774" width="12.85546875" style="43" customWidth="1"/>
    <col min="775" max="775" width="11.7109375" style="43" bestFit="1" customWidth="1"/>
    <col min="776" max="776" width="12.7109375" style="43" bestFit="1" customWidth="1"/>
    <col min="777" max="777" width="12.140625" style="43" customWidth="1"/>
    <col min="778" max="778" width="12.7109375" style="43" bestFit="1" customWidth="1"/>
    <col min="779" max="779" width="10.42578125" style="43" customWidth="1"/>
    <col min="780" max="780" width="5.140625" style="43" customWidth="1"/>
    <col min="781" max="1024" width="9" style="43"/>
    <col min="1025" max="1025" width="5.28515625" style="43" customWidth="1"/>
    <col min="1026" max="1026" width="14.28515625" style="43" customWidth="1"/>
    <col min="1027" max="1027" width="9.7109375" style="43" customWidth="1"/>
    <col min="1028" max="1028" width="12.7109375" style="43" bestFit="1" customWidth="1"/>
    <col min="1029" max="1029" width="6" style="43" customWidth="1"/>
    <col min="1030" max="1030" width="12.85546875" style="43" customWidth="1"/>
    <col min="1031" max="1031" width="11.7109375" style="43" bestFit="1" customWidth="1"/>
    <col min="1032" max="1032" width="12.7109375" style="43" bestFit="1" customWidth="1"/>
    <col min="1033" max="1033" width="12.140625" style="43" customWidth="1"/>
    <col min="1034" max="1034" width="12.7109375" style="43" bestFit="1" customWidth="1"/>
    <col min="1035" max="1035" width="10.42578125" style="43" customWidth="1"/>
    <col min="1036" max="1036" width="5.140625" style="43" customWidth="1"/>
    <col min="1037" max="1280" width="9" style="43"/>
    <col min="1281" max="1281" width="5.28515625" style="43" customWidth="1"/>
    <col min="1282" max="1282" width="14.28515625" style="43" customWidth="1"/>
    <col min="1283" max="1283" width="9.7109375" style="43" customWidth="1"/>
    <col min="1284" max="1284" width="12.7109375" style="43" bestFit="1" customWidth="1"/>
    <col min="1285" max="1285" width="6" style="43" customWidth="1"/>
    <col min="1286" max="1286" width="12.85546875" style="43" customWidth="1"/>
    <col min="1287" max="1287" width="11.7109375" style="43" bestFit="1" customWidth="1"/>
    <col min="1288" max="1288" width="12.7109375" style="43" bestFit="1" customWidth="1"/>
    <col min="1289" max="1289" width="12.140625" style="43" customWidth="1"/>
    <col min="1290" max="1290" width="12.7109375" style="43" bestFit="1" customWidth="1"/>
    <col min="1291" max="1291" width="10.42578125" style="43" customWidth="1"/>
    <col min="1292" max="1292" width="5.140625" style="43" customWidth="1"/>
    <col min="1293" max="1536" width="9" style="43"/>
    <col min="1537" max="1537" width="5.28515625" style="43" customWidth="1"/>
    <col min="1538" max="1538" width="14.28515625" style="43" customWidth="1"/>
    <col min="1539" max="1539" width="9.7109375" style="43" customWidth="1"/>
    <col min="1540" max="1540" width="12.7109375" style="43" bestFit="1" customWidth="1"/>
    <col min="1541" max="1541" width="6" style="43" customWidth="1"/>
    <col min="1542" max="1542" width="12.85546875" style="43" customWidth="1"/>
    <col min="1543" max="1543" width="11.7109375" style="43" bestFit="1" customWidth="1"/>
    <col min="1544" max="1544" width="12.7109375" style="43" bestFit="1" customWidth="1"/>
    <col min="1545" max="1545" width="12.140625" style="43" customWidth="1"/>
    <col min="1546" max="1546" width="12.7109375" style="43" bestFit="1" customWidth="1"/>
    <col min="1547" max="1547" width="10.42578125" style="43" customWidth="1"/>
    <col min="1548" max="1548" width="5.140625" style="43" customWidth="1"/>
    <col min="1549" max="1792" width="9" style="43"/>
    <col min="1793" max="1793" width="5.28515625" style="43" customWidth="1"/>
    <col min="1794" max="1794" width="14.28515625" style="43" customWidth="1"/>
    <col min="1795" max="1795" width="9.7109375" style="43" customWidth="1"/>
    <col min="1796" max="1796" width="12.7109375" style="43" bestFit="1" customWidth="1"/>
    <col min="1797" max="1797" width="6" style="43" customWidth="1"/>
    <col min="1798" max="1798" width="12.85546875" style="43" customWidth="1"/>
    <col min="1799" max="1799" width="11.7109375" style="43" bestFit="1" customWidth="1"/>
    <col min="1800" max="1800" width="12.7109375" style="43" bestFit="1" customWidth="1"/>
    <col min="1801" max="1801" width="12.140625" style="43" customWidth="1"/>
    <col min="1802" max="1802" width="12.7109375" style="43" bestFit="1" customWidth="1"/>
    <col min="1803" max="1803" width="10.42578125" style="43" customWidth="1"/>
    <col min="1804" max="1804" width="5.140625" style="43" customWidth="1"/>
    <col min="1805" max="2048" width="9" style="43"/>
    <col min="2049" max="2049" width="5.28515625" style="43" customWidth="1"/>
    <col min="2050" max="2050" width="14.28515625" style="43" customWidth="1"/>
    <col min="2051" max="2051" width="9.7109375" style="43" customWidth="1"/>
    <col min="2052" max="2052" width="12.7109375" style="43" bestFit="1" customWidth="1"/>
    <col min="2053" max="2053" width="6" style="43" customWidth="1"/>
    <col min="2054" max="2054" width="12.85546875" style="43" customWidth="1"/>
    <col min="2055" max="2055" width="11.7109375" style="43" bestFit="1" customWidth="1"/>
    <col min="2056" max="2056" width="12.7109375" style="43" bestFit="1" customWidth="1"/>
    <col min="2057" max="2057" width="12.140625" style="43" customWidth="1"/>
    <col min="2058" max="2058" width="12.7109375" style="43" bestFit="1" customWidth="1"/>
    <col min="2059" max="2059" width="10.42578125" style="43" customWidth="1"/>
    <col min="2060" max="2060" width="5.140625" style="43" customWidth="1"/>
    <col min="2061" max="2304" width="9" style="43"/>
    <col min="2305" max="2305" width="5.28515625" style="43" customWidth="1"/>
    <col min="2306" max="2306" width="14.28515625" style="43" customWidth="1"/>
    <col min="2307" max="2307" width="9.7109375" style="43" customWidth="1"/>
    <col min="2308" max="2308" width="12.7109375" style="43" bestFit="1" customWidth="1"/>
    <col min="2309" max="2309" width="6" style="43" customWidth="1"/>
    <col min="2310" max="2310" width="12.85546875" style="43" customWidth="1"/>
    <col min="2311" max="2311" width="11.7109375" style="43" bestFit="1" customWidth="1"/>
    <col min="2312" max="2312" width="12.7109375" style="43" bestFit="1" customWidth="1"/>
    <col min="2313" max="2313" width="12.140625" style="43" customWidth="1"/>
    <col min="2314" max="2314" width="12.7109375" style="43" bestFit="1" customWidth="1"/>
    <col min="2315" max="2315" width="10.42578125" style="43" customWidth="1"/>
    <col min="2316" max="2316" width="5.140625" style="43" customWidth="1"/>
    <col min="2317" max="2560" width="9" style="43"/>
    <col min="2561" max="2561" width="5.28515625" style="43" customWidth="1"/>
    <col min="2562" max="2562" width="14.28515625" style="43" customWidth="1"/>
    <col min="2563" max="2563" width="9.7109375" style="43" customWidth="1"/>
    <col min="2564" max="2564" width="12.7109375" style="43" bestFit="1" customWidth="1"/>
    <col min="2565" max="2565" width="6" style="43" customWidth="1"/>
    <col min="2566" max="2566" width="12.85546875" style="43" customWidth="1"/>
    <col min="2567" max="2567" width="11.7109375" style="43" bestFit="1" customWidth="1"/>
    <col min="2568" max="2568" width="12.7109375" style="43" bestFit="1" customWidth="1"/>
    <col min="2569" max="2569" width="12.140625" style="43" customWidth="1"/>
    <col min="2570" max="2570" width="12.7109375" style="43" bestFit="1" customWidth="1"/>
    <col min="2571" max="2571" width="10.42578125" style="43" customWidth="1"/>
    <col min="2572" max="2572" width="5.140625" style="43" customWidth="1"/>
    <col min="2573" max="2816" width="9" style="43"/>
    <col min="2817" max="2817" width="5.28515625" style="43" customWidth="1"/>
    <col min="2818" max="2818" width="14.28515625" style="43" customWidth="1"/>
    <col min="2819" max="2819" width="9.7109375" style="43" customWidth="1"/>
    <col min="2820" max="2820" width="12.7109375" style="43" bestFit="1" customWidth="1"/>
    <col min="2821" max="2821" width="6" style="43" customWidth="1"/>
    <col min="2822" max="2822" width="12.85546875" style="43" customWidth="1"/>
    <col min="2823" max="2823" width="11.7109375" style="43" bestFit="1" customWidth="1"/>
    <col min="2824" max="2824" width="12.7109375" style="43" bestFit="1" customWidth="1"/>
    <col min="2825" max="2825" width="12.140625" style="43" customWidth="1"/>
    <col min="2826" max="2826" width="12.7109375" style="43" bestFit="1" customWidth="1"/>
    <col min="2827" max="2827" width="10.42578125" style="43" customWidth="1"/>
    <col min="2828" max="2828" width="5.140625" style="43" customWidth="1"/>
    <col min="2829" max="3072" width="9" style="43"/>
    <col min="3073" max="3073" width="5.28515625" style="43" customWidth="1"/>
    <col min="3074" max="3074" width="14.28515625" style="43" customWidth="1"/>
    <col min="3075" max="3075" width="9.7109375" style="43" customWidth="1"/>
    <col min="3076" max="3076" width="12.7109375" style="43" bestFit="1" customWidth="1"/>
    <col min="3077" max="3077" width="6" style="43" customWidth="1"/>
    <col min="3078" max="3078" width="12.85546875" style="43" customWidth="1"/>
    <col min="3079" max="3079" width="11.7109375" style="43" bestFit="1" customWidth="1"/>
    <col min="3080" max="3080" width="12.7109375" style="43" bestFit="1" customWidth="1"/>
    <col min="3081" max="3081" width="12.140625" style="43" customWidth="1"/>
    <col min="3082" max="3082" width="12.7109375" style="43" bestFit="1" customWidth="1"/>
    <col min="3083" max="3083" width="10.42578125" style="43" customWidth="1"/>
    <col min="3084" max="3084" width="5.140625" style="43" customWidth="1"/>
    <col min="3085" max="3328" width="9" style="43"/>
    <col min="3329" max="3329" width="5.28515625" style="43" customWidth="1"/>
    <col min="3330" max="3330" width="14.28515625" style="43" customWidth="1"/>
    <col min="3331" max="3331" width="9.7109375" style="43" customWidth="1"/>
    <col min="3332" max="3332" width="12.7109375" style="43" bestFit="1" customWidth="1"/>
    <col min="3333" max="3333" width="6" style="43" customWidth="1"/>
    <col min="3334" max="3334" width="12.85546875" style="43" customWidth="1"/>
    <col min="3335" max="3335" width="11.7109375" style="43" bestFit="1" customWidth="1"/>
    <col min="3336" max="3336" width="12.7109375" style="43" bestFit="1" customWidth="1"/>
    <col min="3337" max="3337" width="12.140625" style="43" customWidth="1"/>
    <col min="3338" max="3338" width="12.7109375" style="43" bestFit="1" customWidth="1"/>
    <col min="3339" max="3339" width="10.42578125" style="43" customWidth="1"/>
    <col min="3340" max="3340" width="5.140625" style="43" customWidth="1"/>
    <col min="3341" max="3584" width="9" style="43"/>
    <col min="3585" max="3585" width="5.28515625" style="43" customWidth="1"/>
    <col min="3586" max="3586" width="14.28515625" style="43" customWidth="1"/>
    <col min="3587" max="3587" width="9.7109375" style="43" customWidth="1"/>
    <col min="3588" max="3588" width="12.7109375" style="43" bestFit="1" customWidth="1"/>
    <col min="3589" max="3589" width="6" style="43" customWidth="1"/>
    <col min="3590" max="3590" width="12.85546875" style="43" customWidth="1"/>
    <col min="3591" max="3591" width="11.7109375" style="43" bestFit="1" customWidth="1"/>
    <col min="3592" max="3592" width="12.7109375" style="43" bestFit="1" customWidth="1"/>
    <col min="3593" max="3593" width="12.140625" style="43" customWidth="1"/>
    <col min="3594" max="3594" width="12.7109375" style="43" bestFit="1" customWidth="1"/>
    <col min="3595" max="3595" width="10.42578125" style="43" customWidth="1"/>
    <col min="3596" max="3596" width="5.140625" style="43" customWidth="1"/>
    <col min="3597" max="3840" width="9" style="43"/>
    <col min="3841" max="3841" width="5.28515625" style="43" customWidth="1"/>
    <col min="3842" max="3842" width="14.28515625" style="43" customWidth="1"/>
    <col min="3843" max="3843" width="9.7109375" style="43" customWidth="1"/>
    <col min="3844" max="3844" width="12.7109375" style="43" bestFit="1" customWidth="1"/>
    <col min="3845" max="3845" width="6" style="43" customWidth="1"/>
    <col min="3846" max="3846" width="12.85546875" style="43" customWidth="1"/>
    <col min="3847" max="3847" width="11.7109375" style="43" bestFit="1" customWidth="1"/>
    <col min="3848" max="3848" width="12.7109375" style="43" bestFit="1" customWidth="1"/>
    <col min="3849" max="3849" width="12.140625" style="43" customWidth="1"/>
    <col min="3850" max="3850" width="12.7109375" style="43" bestFit="1" customWidth="1"/>
    <col min="3851" max="3851" width="10.42578125" style="43" customWidth="1"/>
    <col min="3852" max="3852" width="5.140625" style="43" customWidth="1"/>
    <col min="3853" max="4096" width="9" style="43"/>
    <col min="4097" max="4097" width="5.28515625" style="43" customWidth="1"/>
    <col min="4098" max="4098" width="14.28515625" style="43" customWidth="1"/>
    <col min="4099" max="4099" width="9.7109375" style="43" customWidth="1"/>
    <col min="4100" max="4100" width="12.7109375" style="43" bestFit="1" customWidth="1"/>
    <col min="4101" max="4101" width="6" style="43" customWidth="1"/>
    <col min="4102" max="4102" width="12.85546875" style="43" customWidth="1"/>
    <col min="4103" max="4103" width="11.7109375" style="43" bestFit="1" customWidth="1"/>
    <col min="4104" max="4104" width="12.7109375" style="43" bestFit="1" customWidth="1"/>
    <col min="4105" max="4105" width="12.140625" style="43" customWidth="1"/>
    <col min="4106" max="4106" width="12.7109375" style="43" bestFit="1" customWidth="1"/>
    <col min="4107" max="4107" width="10.42578125" style="43" customWidth="1"/>
    <col min="4108" max="4108" width="5.140625" style="43" customWidth="1"/>
    <col min="4109" max="4352" width="9" style="43"/>
    <col min="4353" max="4353" width="5.28515625" style="43" customWidth="1"/>
    <col min="4354" max="4354" width="14.28515625" style="43" customWidth="1"/>
    <col min="4355" max="4355" width="9.7109375" style="43" customWidth="1"/>
    <col min="4356" max="4356" width="12.7109375" style="43" bestFit="1" customWidth="1"/>
    <col min="4357" max="4357" width="6" style="43" customWidth="1"/>
    <col min="4358" max="4358" width="12.85546875" style="43" customWidth="1"/>
    <col min="4359" max="4359" width="11.7109375" style="43" bestFit="1" customWidth="1"/>
    <col min="4360" max="4360" width="12.7109375" style="43" bestFit="1" customWidth="1"/>
    <col min="4361" max="4361" width="12.140625" style="43" customWidth="1"/>
    <col min="4362" max="4362" width="12.7109375" style="43" bestFit="1" customWidth="1"/>
    <col min="4363" max="4363" width="10.42578125" style="43" customWidth="1"/>
    <col min="4364" max="4364" width="5.140625" style="43" customWidth="1"/>
    <col min="4365" max="4608" width="9" style="43"/>
    <col min="4609" max="4609" width="5.28515625" style="43" customWidth="1"/>
    <col min="4610" max="4610" width="14.28515625" style="43" customWidth="1"/>
    <col min="4611" max="4611" width="9.7109375" style="43" customWidth="1"/>
    <col min="4612" max="4612" width="12.7109375" style="43" bestFit="1" customWidth="1"/>
    <col min="4613" max="4613" width="6" style="43" customWidth="1"/>
    <col min="4614" max="4614" width="12.85546875" style="43" customWidth="1"/>
    <col min="4615" max="4615" width="11.7109375" style="43" bestFit="1" customWidth="1"/>
    <col min="4616" max="4616" width="12.7109375" style="43" bestFit="1" customWidth="1"/>
    <col min="4617" max="4617" width="12.140625" style="43" customWidth="1"/>
    <col min="4618" max="4618" width="12.7109375" style="43" bestFit="1" customWidth="1"/>
    <col min="4619" max="4619" width="10.42578125" style="43" customWidth="1"/>
    <col min="4620" max="4620" width="5.140625" style="43" customWidth="1"/>
    <col min="4621" max="4864" width="9" style="43"/>
    <col min="4865" max="4865" width="5.28515625" style="43" customWidth="1"/>
    <col min="4866" max="4866" width="14.28515625" style="43" customWidth="1"/>
    <col min="4867" max="4867" width="9.7109375" style="43" customWidth="1"/>
    <col min="4868" max="4868" width="12.7109375" style="43" bestFit="1" customWidth="1"/>
    <col min="4869" max="4869" width="6" style="43" customWidth="1"/>
    <col min="4870" max="4870" width="12.85546875" style="43" customWidth="1"/>
    <col min="4871" max="4871" width="11.7109375" style="43" bestFit="1" customWidth="1"/>
    <col min="4872" max="4872" width="12.7109375" style="43" bestFit="1" customWidth="1"/>
    <col min="4873" max="4873" width="12.140625" style="43" customWidth="1"/>
    <col min="4874" max="4874" width="12.7109375" style="43" bestFit="1" customWidth="1"/>
    <col min="4875" max="4875" width="10.42578125" style="43" customWidth="1"/>
    <col min="4876" max="4876" width="5.140625" style="43" customWidth="1"/>
    <col min="4877" max="5120" width="9" style="43"/>
    <col min="5121" max="5121" width="5.28515625" style="43" customWidth="1"/>
    <col min="5122" max="5122" width="14.28515625" style="43" customWidth="1"/>
    <col min="5123" max="5123" width="9.7109375" style="43" customWidth="1"/>
    <col min="5124" max="5124" width="12.7109375" style="43" bestFit="1" customWidth="1"/>
    <col min="5125" max="5125" width="6" style="43" customWidth="1"/>
    <col min="5126" max="5126" width="12.85546875" style="43" customWidth="1"/>
    <col min="5127" max="5127" width="11.7109375" style="43" bestFit="1" customWidth="1"/>
    <col min="5128" max="5128" width="12.7109375" style="43" bestFit="1" customWidth="1"/>
    <col min="5129" max="5129" width="12.140625" style="43" customWidth="1"/>
    <col min="5130" max="5130" width="12.7109375" style="43" bestFit="1" customWidth="1"/>
    <col min="5131" max="5131" width="10.42578125" style="43" customWidth="1"/>
    <col min="5132" max="5132" width="5.140625" style="43" customWidth="1"/>
    <col min="5133" max="5376" width="9" style="43"/>
    <col min="5377" max="5377" width="5.28515625" style="43" customWidth="1"/>
    <col min="5378" max="5378" width="14.28515625" style="43" customWidth="1"/>
    <col min="5379" max="5379" width="9.7109375" style="43" customWidth="1"/>
    <col min="5380" max="5380" width="12.7109375" style="43" bestFit="1" customWidth="1"/>
    <col min="5381" max="5381" width="6" style="43" customWidth="1"/>
    <col min="5382" max="5382" width="12.85546875" style="43" customWidth="1"/>
    <col min="5383" max="5383" width="11.7109375" style="43" bestFit="1" customWidth="1"/>
    <col min="5384" max="5384" width="12.7109375" style="43" bestFit="1" customWidth="1"/>
    <col min="5385" max="5385" width="12.140625" style="43" customWidth="1"/>
    <col min="5386" max="5386" width="12.7109375" style="43" bestFit="1" customWidth="1"/>
    <col min="5387" max="5387" width="10.42578125" style="43" customWidth="1"/>
    <col min="5388" max="5388" width="5.140625" style="43" customWidth="1"/>
    <col min="5389" max="5632" width="9" style="43"/>
    <col min="5633" max="5633" width="5.28515625" style="43" customWidth="1"/>
    <col min="5634" max="5634" width="14.28515625" style="43" customWidth="1"/>
    <col min="5635" max="5635" width="9.7109375" style="43" customWidth="1"/>
    <col min="5636" max="5636" width="12.7109375" style="43" bestFit="1" customWidth="1"/>
    <col min="5637" max="5637" width="6" style="43" customWidth="1"/>
    <col min="5638" max="5638" width="12.85546875" style="43" customWidth="1"/>
    <col min="5639" max="5639" width="11.7109375" style="43" bestFit="1" customWidth="1"/>
    <col min="5640" max="5640" width="12.7109375" style="43" bestFit="1" customWidth="1"/>
    <col min="5641" max="5641" width="12.140625" style="43" customWidth="1"/>
    <col min="5642" max="5642" width="12.7109375" style="43" bestFit="1" customWidth="1"/>
    <col min="5643" max="5643" width="10.42578125" style="43" customWidth="1"/>
    <col min="5644" max="5644" width="5.140625" style="43" customWidth="1"/>
    <col min="5645" max="5888" width="9" style="43"/>
    <col min="5889" max="5889" width="5.28515625" style="43" customWidth="1"/>
    <col min="5890" max="5890" width="14.28515625" style="43" customWidth="1"/>
    <col min="5891" max="5891" width="9.7109375" style="43" customWidth="1"/>
    <col min="5892" max="5892" width="12.7109375" style="43" bestFit="1" customWidth="1"/>
    <col min="5893" max="5893" width="6" style="43" customWidth="1"/>
    <col min="5894" max="5894" width="12.85546875" style="43" customWidth="1"/>
    <col min="5895" max="5895" width="11.7109375" style="43" bestFit="1" customWidth="1"/>
    <col min="5896" max="5896" width="12.7109375" style="43" bestFit="1" customWidth="1"/>
    <col min="5897" max="5897" width="12.140625" style="43" customWidth="1"/>
    <col min="5898" max="5898" width="12.7109375" style="43" bestFit="1" customWidth="1"/>
    <col min="5899" max="5899" width="10.42578125" style="43" customWidth="1"/>
    <col min="5900" max="5900" width="5.140625" style="43" customWidth="1"/>
    <col min="5901" max="6144" width="9" style="43"/>
    <col min="6145" max="6145" width="5.28515625" style="43" customWidth="1"/>
    <col min="6146" max="6146" width="14.28515625" style="43" customWidth="1"/>
    <col min="6147" max="6147" width="9.7109375" style="43" customWidth="1"/>
    <col min="6148" max="6148" width="12.7109375" style="43" bestFit="1" customWidth="1"/>
    <col min="6149" max="6149" width="6" style="43" customWidth="1"/>
    <col min="6150" max="6150" width="12.85546875" style="43" customWidth="1"/>
    <col min="6151" max="6151" width="11.7109375" style="43" bestFit="1" customWidth="1"/>
    <col min="6152" max="6152" width="12.7109375" style="43" bestFit="1" customWidth="1"/>
    <col min="6153" max="6153" width="12.140625" style="43" customWidth="1"/>
    <col min="6154" max="6154" width="12.7109375" style="43" bestFit="1" customWidth="1"/>
    <col min="6155" max="6155" width="10.42578125" style="43" customWidth="1"/>
    <col min="6156" max="6156" width="5.140625" style="43" customWidth="1"/>
    <col min="6157" max="6400" width="9" style="43"/>
    <col min="6401" max="6401" width="5.28515625" style="43" customWidth="1"/>
    <col min="6402" max="6402" width="14.28515625" style="43" customWidth="1"/>
    <col min="6403" max="6403" width="9.7109375" style="43" customWidth="1"/>
    <col min="6404" max="6404" width="12.7109375" style="43" bestFit="1" customWidth="1"/>
    <col min="6405" max="6405" width="6" style="43" customWidth="1"/>
    <col min="6406" max="6406" width="12.85546875" style="43" customWidth="1"/>
    <col min="6407" max="6407" width="11.7109375" style="43" bestFit="1" customWidth="1"/>
    <col min="6408" max="6408" width="12.7109375" style="43" bestFit="1" customWidth="1"/>
    <col min="6409" max="6409" width="12.140625" style="43" customWidth="1"/>
    <col min="6410" max="6410" width="12.7109375" style="43" bestFit="1" customWidth="1"/>
    <col min="6411" max="6411" width="10.42578125" style="43" customWidth="1"/>
    <col min="6412" max="6412" width="5.140625" style="43" customWidth="1"/>
    <col min="6413" max="6656" width="9" style="43"/>
    <col min="6657" max="6657" width="5.28515625" style="43" customWidth="1"/>
    <col min="6658" max="6658" width="14.28515625" style="43" customWidth="1"/>
    <col min="6659" max="6659" width="9.7109375" style="43" customWidth="1"/>
    <col min="6660" max="6660" width="12.7109375" style="43" bestFit="1" customWidth="1"/>
    <col min="6661" max="6661" width="6" style="43" customWidth="1"/>
    <col min="6662" max="6662" width="12.85546875" style="43" customWidth="1"/>
    <col min="6663" max="6663" width="11.7109375" style="43" bestFit="1" customWidth="1"/>
    <col min="6664" max="6664" width="12.7109375" style="43" bestFit="1" customWidth="1"/>
    <col min="6665" max="6665" width="12.140625" style="43" customWidth="1"/>
    <col min="6666" max="6666" width="12.7109375" style="43" bestFit="1" customWidth="1"/>
    <col min="6667" max="6667" width="10.42578125" style="43" customWidth="1"/>
    <col min="6668" max="6668" width="5.140625" style="43" customWidth="1"/>
    <col min="6669" max="6912" width="9" style="43"/>
    <col min="6913" max="6913" width="5.28515625" style="43" customWidth="1"/>
    <col min="6914" max="6914" width="14.28515625" style="43" customWidth="1"/>
    <col min="6915" max="6915" width="9.7109375" style="43" customWidth="1"/>
    <col min="6916" max="6916" width="12.7109375" style="43" bestFit="1" customWidth="1"/>
    <col min="6917" max="6917" width="6" style="43" customWidth="1"/>
    <col min="6918" max="6918" width="12.85546875" style="43" customWidth="1"/>
    <col min="6919" max="6919" width="11.7109375" style="43" bestFit="1" customWidth="1"/>
    <col min="6920" max="6920" width="12.7109375" style="43" bestFit="1" customWidth="1"/>
    <col min="6921" max="6921" width="12.140625" style="43" customWidth="1"/>
    <col min="6922" max="6922" width="12.7109375" style="43" bestFit="1" customWidth="1"/>
    <col min="6923" max="6923" width="10.42578125" style="43" customWidth="1"/>
    <col min="6924" max="6924" width="5.140625" style="43" customWidth="1"/>
    <col min="6925" max="7168" width="9" style="43"/>
    <col min="7169" max="7169" width="5.28515625" style="43" customWidth="1"/>
    <col min="7170" max="7170" width="14.28515625" style="43" customWidth="1"/>
    <col min="7171" max="7171" width="9.7109375" style="43" customWidth="1"/>
    <col min="7172" max="7172" width="12.7109375" style="43" bestFit="1" customWidth="1"/>
    <col min="7173" max="7173" width="6" style="43" customWidth="1"/>
    <col min="7174" max="7174" width="12.85546875" style="43" customWidth="1"/>
    <col min="7175" max="7175" width="11.7109375" style="43" bestFit="1" customWidth="1"/>
    <col min="7176" max="7176" width="12.7109375" style="43" bestFit="1" customWidth="1"/>
    <col min="7177" max="7177" width="12.140625" style="43" customWidth="1"/>
    <col min="7178" max="7178" width="12.7109375" style="43" bestFit="1" customWidth="1"/>
    <col min="7179" max="7179" width="10.42578125" style="43" customWidth="1"/>
    <col min="7180" max="7180" width="5.140625" style="43" customWidth="1"/>
    <col min="7181" max="7424" width="9" style="43"/>
    <col min="7425" max="7425" width="5.28515625" style="43" customWidth="1"/>
    <col min="7426" max="7426" width="14.28515625" style="43" customWidth="1"/>
    <col min="7427" max="7427" width="9.7109375" style="43" customWidth="1"/>
    <col min="7428" max="7428" width="12.7109375" style="43" bestFit="1" customWidth="1"/>
    <col min="7429" max="7429" width="6" style="43" customWidth="1"/>
    <col min="7430" max="7430" width="12.85546875" style="43" customWidth="1"/>
    <col min="7431" max="7431" width="11.7109375" style="43" bestFit="1" customWidth="1"/>
    <col min="7432" max="7432" width="12.7109375" style="43" bestFit="1" customWidth="1"/>
    <col min="7433" max="7433" width="12.140625" style="43" customWidth="1"/>
    <col min="7434" max="7434" width="12.7109375" style="43" bestFit="1" customWidth="1"/>
    <col min="7435" max="7435" width="10.42578125" style="43" customWidth="1"/>
    <col min="7436" max="7436" width="5.140625" style="43" customWidth="1"/>
    <col min="7437" max="7680" width="9" style="43"/>
    <col min="7681" max="7681" width="5.28515625" style="43" customWidth="1"/>
    <col min="7682" max="7682" width="14.28515625" style="43" customWidth="1"/>
    <col min="7683" max="7683" width="9.7109375" style="43" customWidth="1"/>
    <col min="7684" max="7684" width="12.7109375" style="43" bestFit="1" customWidth="1"/>
    <col min="7685" max="7685" width="6" style="43" customWidth="1"/>
    <col min="7686" max="7686" width="12.85546875" style="43" customWidth="1"/>
    <col min="7687" max="7687" width="11.7109375" style="43" bestFit="1" customWidth="1"/>
    <col min="7688" max="7688" width="12.7109375" style="43" bestFit="1" customWidth="1"/>
    <col min="7689" max="7689" width="12.140625" style="43" customWidth="1"/>
    <col min="7690" max="7690" width="12.7109375" style="43" bestFit="1" customWidth="1"/>
    <col min="7691" max="7691" width="10.42578125" style="43" customWidth="1"/>
    <col min="7692" max="7692" width="5.140625" style="43" customWidth="1"/>
    <col min="7693" max="7936" width="9" style="43"/>
    <col min="7937" max="7937" width="5.28515625" style="43" customWidth="1"/>
    <col min="7938" max="7938" width="14.28515625" style="43" customWidth="1"/>
    <col min="7939" max="7939" width="9.7109375" style="43" customWidth="1"/>
    <col min="7940" max="7940" width="12.7109375" style="43" bestFit="1" customWidth="1"/>
    <col min="7941" max="7941" width="6" style="43" customWidth="1"/>
    <col min="7942" max="7942" width="12.85546875" style="43" customWidth="1"/>
    <col min="7943" max="7943" width="11.7109375" style="43" bestFit="1" customWidth="1"/>
    <col min="7944" max="7944" width="12.7109375" style="43" bestFit="1" customWidth="1"/>
    <col min="7945" max="7945" width="12.140625" style="43" customWidth="1"/>
    <col min="7946" max="7946" width="12.7109375" style="43" bestFit="1" customWidth="1"/>
    <col min="7947" max="7947" width="10.42578125" style="43" customWidth="1"/>
    <col min="7948" max="7948" width="5.140625" style="43" customWidth="1"/>
    <col min="7949" max="8192" width="9" style="43"/>
    <col min="8193" max="8193" width="5.28515625" style="43" customWidth="1"/>
    <col min="8194" max="8194" width="14.28515625" style="43" customWidth="1"/>
    <col min="8195" max="8195" width="9.7109375" style="43" customWidth="1"/>
    <col min="8196" max="8196" width="12.7109375" style="43" bestFit="1" customWidth="1"/>
    <col min="8197" max="8197" width="6" style="43" customWidth="1"/>
    <col min="8198" max="8198" width="12.85546875" style="43" customWidth="1"/>
    <col min="8199" max="8199" width="11.7109375" style="43" bestFit="1" customWidth="1"/>
    <col min="8200" max="8200" width="12.7109375" style="43" bestFit="1" customWidth="1"/>
    <col min="8201" max="8201" width="12.140625" style="43" customWidth="1"/>
    <col min="8202" max="8202" width="12.7109375" style="43" bestFit="1" customWidth="1"/>
    <col min="8203" max="8203" width="10.42578125" style="43" customWidth="1"/>
    <col min="8204" max="8204" width="5.140625" style="43" customWidth="1"/>
    <col min="8205" max="8448" width="9" style="43"/>
    <col min="8449" max="8449" width="5.28515625" style="43" customWidth="1"/>
    <col min="8450" max="8450" width="14.28515625" style="43" customWidth="1"/>
    <col min="8451" max="8451" width="9.7109375" style="43" customWidth="1"/>
    <col min="8452" max="8452" width="12.7109375" style="43" bestFit="1" customWidth="1"/>
    <col min="8453" max="8453" width="6" style="43" customWidth="1"/>
    <col min="8454" max="8454" width="12.85546875" style="43" customWidth="1"/>
    <col min="8455" max="8455" width="11.7109375" style="43" bestFit="1" customWidth="1"/>
    <col min="8456" max="8456" width="12.7109375" style="43" bestFit="1" customWidth="1"/>
    <col min="8457" max="8457" width="12.140625" style="43" customWidth="1"/>
    <col min="8458" max="8458" width="12.7109375" style="43" bestFit="1" customWidth="1"/>
    <col min="8459" max="8459" width="10.42578125" style="43" customWidth="1"/>
    <col min="8460" max="8460" width="5.140625" style="43" customWidth="1"/>
    <col min="8461" max="8704" width="9" style="43"/>
    <col min="8705" max="8705" width="5.28515625" style="43" customWidth="1"/>
    <col min="8706" max="8706" width="14.28515625" style="43" customWidth="1"/>
    <col min="8707" max="8707" width="9.7109375" style="43" customWidth="1"/>
    <col min="8708" max="8708" width="12.7109375" style="43" bestFit="1" customWidth="1"/>
    <col min="8709" max="8709" width="6" style="43" customWidth="1"/>
    <col min="8710" max="8710" width="12.85546875" style="43" customWidth="1"/>
    <col min="8711" max="8711" width="11.7109375" style="43" bestFit="1" customWidth="1"/>
    <col min="8712" max="8712" width="12.7109375" style="43" bestFit="1" customWidth="1"/>
    <col min="8713" max="8713" width="12.140625" style="43" customWidth="1"/>
    <col min="8714" max="8714" width="12.7109375" style="43" bestFit="1" customWidth="1"/>
    <col min="8715" max="8715" width="10.42578125" style="43" customWidth="1"/>
    <col min="8716" max="8716" width="5.140625" style="43" customWidth="1"/>
    <col min="8717" max="8960" width="9" style="43"/>
    <col min="8961" max="8961" width="5.28515625" style="43" customWidth="1"/>
    <col min="8962" max="8962" width="14.28515625" style="43" customWidth="1"/>
    <col min="8963" max="8963" width="9.7109375" style="43" customWidth="1"/>
    <col min="8964" max="8964" width="12.7109375" style="43" bestFit="1" customWidth="1"/>
    <col min="8965" max="8965" width="6" style="43" customWidth="1"/>
    <col min="8966" max="8966" width="12.85546875" style="43" customWidth="1"/>
    <col min="8967" max="8967" width="11.7109375" style="43" bestFit="1" customWidth="1"/>
    <col min="8968" max="8968" width="12.7109375" style="43" bestFit="1" customWidth="1"/>
    <col min="8969" max="8969" width="12.140625" style="43" customWidth="1"/>
    <col min="8970" max="8970" width="12.7109375" style="43" bestFit="1" customWidth="1"/>
    <col min="8971" max="8971" width="10.42578125" style="43" customWidth="1"/>
    <col min="8972" max="8972" width="5.140625" style="43" customWidth="1"/>
    <col min="8973" max="9216" width="9" style="43"/>
    <col min="9217" max="9217" width="5.28515625" style="43" customWidth="1"/>
    <col min="9218" max="9218" width="14.28515625" style="43" customWidth="1"/>
    <col min="9219" max="9219" width="9.7109375" style="43" customWidth="1"/>
    <col min="9220" max="9220" width="12.7109375" style="43" bestFit="1" customWidth="1"/>
    <col min="9221" max="9221" width="6" style="43" customWidth="1"/>
    <col min="9222" max="9222" width="12.85546875" style="43" customWidth="1"/>
    <col min="9223" max="9223" width="11.7109375" style="43" bestFit="1" customWidth="1"/>
    <col min="9224" max="9224" width="12.7109375" style="43" bestFit="1" customWidth="1"/>
    <col min="9225" max="9225" width="12.140625" style="43" customWidth="1"/>
    <col min="9226" max="9226" width="12.7109375" style="43" bestFit="1" customWidth="1"/>
    <col min="9227" max="9227" width="10.42578125" style="43" customWidth="1"/>
    <col min="9228" max="9228" width="5.140625" style="43" customWidth="1"/>
    <col min="9229" max="9472" width="9" style="43"/>
    <col min="9473" max="9473" width="5.28515625" style="43" customWidth="1"/>
    <col min="9474" max="9474" width="14.28515625" style="43" customWidth="1"/>
    <col min="9475" max="9475" width="9.7109375" style="43" customWidth="1"/>
    <col min="9476" max="9476" width="12.7109375" style="43" bestFit="1" customWidth="1"/>
    <col min="9477" max="9477" width="6" style="43" customWidth="1"/>
    <col min="9478" max="9478" width="12.85546875" style="43" customWidth="1"/>
    <col min="9479" max="9479" width="11.7109375" style="43" bestFit="1" customWidth="1"/>
    <col min="9480" max="9480" width="12.7109375" style="43" bestFit="1" customWidth="1"/>
    <col min="9481" max="9481" width="12.140625" style="43" customWidth="1"/>
    <col min="9482" max="9482" width="12.7109375" style="43" bestFit="1" customWidth="1"/>
    <col min="9483" max="9483" width="10.42578125" style="43" customWidth="1"/>
    <col min="9484" max="9484" width="5.140625" style="43" customWidth="1"/>
    <col min="9485" max="9728" width="9" style="43"/>
    <col min="9729" max="9729" width="5.28515625" style="43" customWidth="1"/>
    <col min="9730" max="9730" width="14.28515625" style="43" customWidth="1"/>
    <col min="9731" max="9731" width="9.7109375" style="43" customWidth="1"/>
    <col min="9732" max="9732" width="12.7109375" style="43" bestFit="1" customWidth="1"/>
    <col min="9733" max="9733" width="6" style="43" customWidth="1"/>
    <col min="9734" max="9734" width="12.85546875" style="43" customWidth="1"/>
    <col min="9735" max="9735" width="11.7109375" style="43" bestFit="1" customWidth="1"/>
    <col min="9736" max="9736" width="12.7109375" style="43" bestFit="1" customWidth="1"/>
    <col min="9737" max="9737" width="12.140625" style="43" customWidth="1"/>
    <col min="9738" max="9738" width="12.7109375" style="43" bestFit="1" customWidth="1"/>
    <col min="9739" max="9739" width="10.42578125" style="43" customWidth="1"/>
    <col min="9740" max="9740" width="5.140625" style="43" customWidth="1"/>
    <col min="9741" max="9984" width="9" style="43"/>
    <col min="9985" max="9985" width="5.28515625" style="43" customWidth="1"/>
    <col min="9986" max="9986" width="14.28515625" style="43" customWidth="1"/>
    <col min="9987" max="9987" width="9.7109375" style="43" customWidth="1"/>
    <col min="9988" max="9988" width="12.7109375" style="43" bestFit="1" customWidth="1"/>
    <col min="9989" max="9989" width="6" style="43" customWidth="1"/>
    <col min="9990" max="9990" width="12.85546875" style="43" customWidth="1"/>
    <col min="9991" max="9991" width="11.7109375" style="43" bestFit="1" customWidth="1"/>
    <col min="9992" max="9992" width="12.7109375" style="43" bestFit="1" customWidth="1"/>
    <col min="9993" max="9993" width="12.140625" style="43" customWidth="1"/>
    <col min="9994" max="9994" width="12.7109375" style="43" bestFit="1" customWidth="1"/>
    <col min="9995" max="9995" width="10.42578125" style="43" customWidth="1"/>
    <col min="9996" max="9996" width="5.140625" style="43" customWidth="1"/>
    <col min="9997" max="10240" width="9" style="43"/>
    <col min="10241" max="10241" width="5.28515625" style="43" customWidth="1"/>
    <col min="10242" max="10242" width="14.28515625" style="43" customWidth="1"/>
    <col min="10243" max="10243" width="9.7109375" style="43" customWidth="1"/>
    <col min="10244" max="10244" width="12.7109375" style="43" bestFit="1" customWidth="1"/>
    <col min="10245" max="10245" width="6" style="43" customWidth="1"/>
    <col min="10246" max="10246" width="12.85546875" style="43" customWidth="1"/>
    <col min="10247" max="10247" width="11.7109375" style="43" bestFit="1" customWidth="1"/>
    <col min="10248" max="10248" width="12.7109375" style="43" bestFit="1" customWidth="1"/>
    <col min="10249" max="10249" width="12.140625" style="43" customWidth="1"/>
    <col min="10250" max="10250" width="12.7109375" style="43" bestFit="1" customWidth="1"/>
    <col min="10251" max="10251" width="10.42578125" style="43" customWidth="1"/>
    <col min="10252" max="10252" width="5.140625" style="43" customWidth="1"/>
    <col min="10253" max="10496" width="9" style="43"/>
    <col min="10497" max="10497" width="5.28515625" style="43" customWidth="1"/>
    <col min="10498" max="10498" width="14.28515625" style="43" customWidth="1"/>
    <col min="10499" max="10499" width="9.7109375" style="43" customWidth="1"/>
    <col min="10500" max="10500" width="12.7109375" style="43" bestFit="1" customWidth="1"/>
    <col min="10501" max="10501" width="6" style="43" customWidth="1"/>
    <col min="10502" max="10502" width="12.85546875" style="43" customWidth="1"/>
    <col min="10503" max="10503" width="11.7109375" style="43" bestFit="1" customWidth="1"/>
    <col min="10504" max="10504" width="12.7109375" style="43" bestFit="1" customWidth="1"/>
    <col min="10505" max="10505" width="12.140625" style="43" customWidth="1"/>
    <col min="10506" max="10506" width="12.7109375" style="43" bestFit="1" customWidth="1"/>
    <col min="10507" max="10507" width="10.42578125" style="43" customWidth="1"/>
    <col min="10508" max="10508" width="5.140625" style="43" customWidth="1"/>
    <col min="10509" max="10752" width="9" style="43"/>
    <col min="10753" max="10753" width="5.28515625" style="43" customWidth="1"/>
    <col min="10754" max="10754" width="14.28515625" style="43" customWidth="1"/>
    <col min="10755" max="10755" width="9.7109375" style="43" customWidth="1"/>
    <col min="10756" max="10756" width="12.7109375" style="43" bestFit="1" customWidth="1"/>
    <col min="10757" max="10757" width="6" style="43" customWidth="1"/>
    <col min="10758" max="10758" width="12.85546875" style="43" customWidth="1"/>
    <col min="10759" max="10759" width="11.7109375" style="43" bestFit="1" customWidth="1"/>
    <col min="10760" max="10760" width="12.7109375" style="43" bestFit="1" customWidth="1"/>
    <col min="10761" max="10761" width="12.140625" style="43" customWidth="1"/>
    <col min="10762" max="10762" width="12.7109375" style="43" bestFit="1" customWidth="1"/>
    <col min="10763" max="10763" width="10.42578125" style="43" customWidth="1"/>
    <col min="10764" max="10764" width="5.140625" style="43" customWidth="1"/>
    <col min="10765" max="11008" width="9" style="43"/>
    <col min="11009" max="11009" width="5.28515625" style="43" customWidth="1"/>
    <col min="11010" max="11010" width="14.28515625" style="43" customWidth="1"/>
    <col min="11011" max="11011" width="9.7109375" style="43" customWidth="1"/>
    <col min="11012" max="11012" width="12.7109375" style="43" bestFit="1" customWidth="1"/>
    <col min="11013" max="11013" width="6" style="43" customWidth="1"/>
    <col min="11014" max="11014" width="12.85546875" style="43" customWidth="1"/>
    <col min="11015" max="11015" width="11.7109375" style="43" bestFit="1" customWidth="1"/>
    <col min="11016" max="11016" width="12.7109375" style="43" bestFit="1" customWidth="1"/>
    <col min="11017" max="11017" width="12.140625" style="43" customWidth="1"/>
    <col min="11018" max="11018" width="12.7109375" style="43" bestFit="1" customWidth="1"/>
    <col min="11019" max="11019" width="10.42578125" style="43" customWidth="1"/>
    <col min="11020" max="11020" width="5.140625" style="43" customWidth="1"/>
    <col min="11021" max="11264" width="9" style="43"/>
    <col min="11265" max="11265" width="5.28515625" style="43" customWidth="1"/>
    <col min="11266" max="11266" width="14.28515625" style="43" customWidth="1"/>
    <col min="11267" max="11267" width="9.7109375" style="43" customWidth="1"/>
    <col min="11268" max="11268" width="12.7109375" style="43" bestFit="1" customWidth="1"/>
    <col min="11269" max="11269" width="6" style="43" customWidth="1"/>
    <col min="11270" max="11270" width="12.85546875" style="43" customWidth="1"/>
    <col min="11271" max="11271" width="11.7109375" style="43" bestFit="1" customWidth="1"/>
    <col min="11272" max="11272" width="12.7109375" style="43" bestFit="1" customWidth="1"/>
    <col min="11273" max="11273" width="12.140625" style="43" customWidth="1"/>
    <col min="11274" max="11274" width="12.7109375" style="43" bestFit="1" customWidth="1"/>
    <col min="11275" max="11275" width="10.42578125" style="43" customWidth="1"/>
    <col min="11276" max="11276" width="5.140625" style="43" customWidth="1"/>
    <col min="11277" max="11520" width="9" style="43"/>
    <col min="11521" max="11521" width="5.28515625" style="43" customWidth="1"/>
    <col min="11522" max="11522" width="14.28515625" style="43" customWidth="1"/>
    <col min="11523" max="11523" width="9.7109375" style="43" customWidth="1"/>
    <col min="11524" max="11524" width="12.7109375" style="43" bestFit="1" customWidth="1"/>
    <col min="11525" max="11525" width="6" style="43" customWidth="1"/>
    <col min="11526" max="11526" width="12.85546875" style="43" customWidth="1"/>
    <col min="11527" max="11527" width="11.7109375" style="43" bestFit="1" customWidth="1"/>
    <col min="11528" max="11528" width="12.7109375" style="43" bestFit="1" customWidth="1"/>
    <col min="11529" max="11529" width="12.140625" style="43" customWidth="1"/>
    <col min="11530" max="11530" width="12.7109375" style="43" bestFit="1" customWidth="1"/>
    <col min="11531" max="11531" width="10.42578125" style="43" customWidth="1"/>
    <col min="11532" max="11532" width="5.140625" style="43" customWidth="1"/>
    <col min="11533" max="11776" width="9" style="43"/>
    <col min="11777" max="11777" width="5.28515625" style="43" customWidth="1"/>
    <col min="11778" max="11778" width="14.28515625" style="43" customWidth="1"/>
    <col min="11779" max="11779" width="9.7109375" style="43" customWidth="1"/>
    <col min="11780" max="11780" width="12.7109375" style="43" bestFit="1" customWidth="1"/>
    <col min="11781" max="11781" width="6" style="43" customWidth="1"/>
    <col min="11782" max="11782" width="12.85546875" style="43" customWidth="1"/>
    <col min="11783" max="11783" width="11.7109375" style="43" bestFit="1" customWidth="1"/>
    <col min="11784" max="11784" width="12.7109375" style="43" bestFit="1" customWidth="1"/>
    <col min="11785" max="11785" width="12.140625" style="43" customWidth="1"/>
    <col min="11786" max="11786" width="12.7109375" style="43" bestFit="1" customWidth="1"/>
    <col min="11787" max="11787" width="10.42578125" style="43" customWidth="1"/>
    <col min="11788" max="11788" width="5.140625" style="43" customWidth="1"/>
    <col min="11789" max="12032" width="9" style="43"/>
    <col min="12033" max="12033" width="5.28515625" style="43" customWidth="1"/>
    <col min="12034" max="12034" width="14.28515625" style="43" customWidth="1"/>
    <col min="12035" max="12035" width="9.7109375" style="43" customWidth="1"/>
    <col min="12036" max="12036" width="12.7109375" style="43" bestFit="1" customWidth="1"/>
    <col min="12037" max="12037" width="6" style="43" customWidth="1"/>
    <col min="12038" max="12038" width="12.85546875" style="43" customWidth="1"/>
    <col min="12039" max="12039" width="11.7109375" style="43" bestFit="1" customWidth="1"/>
    <col min="12040" max="12040" width="12.7109375" style="43" bestFit="1" customWidth="1"/>
    <col min="12041" max="12041" width="12.140625" style="43" customWidth="1"/>
    <col min="12042" max="12042" width="12.7109375" style="43" bestFit="1" customWidth="1"/>
    <col min="12043" max="12043" width="10.42578125" style="43" customWidth="1"/>
    <col min="12044" max="12044" width="5.140625" style="43" customWidth="1"/>
    <col min="12045" max="12288" width="9" style="43"/>
    <col min="12289" max="12289" width="5.28515625" style="43" customWidth="1"/>
    <col min="12290" max="12290" width="14.28515625" style="43" customWidth="1"/>
    <col min="12291" max="12291" width="9.7109375" style="43" customWidth="1"/>
    <col min="12292" max="12292" width="12.7109375" style="43" bestFit="1" customWidth="1"/>
    <col min="12293" max="12293" width="6" style="43" customWidth="1"/>
    <col min="12294" max="12294" width="12.85546875" style="43" customWidth="1"/>
    <col min="12295" max="12295" width="11.7109375" style="43" bestFit="1" customWidth="1"/>
    <col min="12296" max="12296" width="12.7109375" style="43" bestFit="1" customWidth="1"/>
    <col min="12297" max="12297" width="12.140625" style="43" customWidth="1"/>
    <col min="12298" max="12298" width="12.7109375" style="43" bestFit="1" customWidth="1"/>
    <col min="12299" max="12299" width="10.42578125" style="43" customWidth="1"/>
    <col min="12300" max="12300" width="5.140625" style="43" customWidth="1"/>
    <col min="12301" max="12544" width="9" style="43"/>
    <col min="12545" max="12545" width="5.28515625" style="43" customWidth="1"/>
    <col min="12546" max="12546" width="14.28515625" style="43" customWidth="1"/>
    <col min="12547" max="12547" width="9.7109375" style="43" customWidth="1"/>
    <col min="12548" max="12548" width="12.7109375" style="43" bestFit="1" customWidth="1"/>
    <col min="12549" max="12549" width="6" style="43" customWidth="1"/>
    <col min="12550" max="12550" width="12.85546875" style="43" customWidth="1"/>
    <col min="12551" max="12551" width="11.7109375" style="43" bestFit="1" customWidth="1"/>
    <col min="12552" max="12552" width="12.7109375" style="43" bestFit="1" customWidth="1"/>
    <col min="12553" max="12553" width="12.140625" style="43" customWidth="1"/>
    <col min="12554" max="12554" width="12.7109375" style="43" bestFit="1" customWidth="1"/>
    <col min="12555" max="12555" width="10.42578125" style="43" customWidth="1"/>
    <col min="12556" max="12556" width="5.140625" style="43" customWidth="1"/>
    <col min="12557" max="12800" width="9" style="43"/>
    <col min="12801" max="12801" width="5.28515625" style="43" customWidth="1"/>
    <col min="12802" max="12802" width="14.28515625" style="43" customWidth="1"/>
    <col min="12803" max="12803" width="9.7109375" style="43" customWidth="1"/>
    <col min="12804" max="12804" width="12.7109375" style="43" bestFit="1" customWidth="1"/>
    <col min="12805" max="12805" width="6" style="43" customWidth="1"/>
    <col min="12806" max="12806" width="12.85546875" style="43" customWidth="1"/>
    <col min="12807" max="12807" width="11.7109375" style="43" bestFit="1" customWidth="1"/>
    <col min="12808" max="12808" width="12.7109375" style="43" bestFit="1" customWidth="1"/>
    <col min="12809" max="12809" width="12.140625" style="43" customWidth="1"/>
    <col min="12810" max="12810" width="12.7109375" style="43" bestFit="1" customWidth="1"/>
    <col min="12811" max="12811" width="10.42578125" style="43" customWidth="1"/>
    <col min="12812" max="12812" width="5.140625" style="43" customWidth="1"/>
    <col min="12813" max="13056" width="9" style="43"/>
    <col min="13057" max="13057" width="5.28515625" style="43" customWidth="1"/>
    <col min="13058" max="13058" width="14.28515625" style="43" customWidth="1"/>
    <col min="13059" max="13059" width="9.7109375" style="43" customWidth="1"/>
    <col min="13060" max="13060" width="12.7109375" style="43" bestFit="1" customWidth="1"/>
    <col min="13061" max="13061" width="6" style="43" customWidth="1"/>
    <col min="13062" max="13062" width="12.85546875" style="43" customWidth="1"/>
    <col min="13063" max="13063" width="11.7109375" style="43" bestFit="1" customWidth="1"/>
    <col min="13064" max="13064" width="12.7109375" style="43" bestFit="1" customWidth="1"/>
    <col min="13065" max="13065" width="12.140625" style="43" customWidth="1"/>
    <col min="13066" max="13066" width="12.7109375" style="43" bestFit="1" customWidth="1"/>
    <col min="13067" max="13067" width="10.42578125" style="43" customWidth="1"/>
    <col min="13068" max="13068" width="5.140625" style="43" customWidth="1"/>
    <col min="13069" max="13312" width="9" style="43"/>
    <col min="13313" max="13313" width="5.28515625" style="43" customWidth="1"/>
    <col min="13314" max="13314" width="14.28515625" style="43" customWidth="1"/>
    <col min="13315" max="13315" width="9.7109375" style="43" customWidth="1"/>
    <col min="13316" max="13316" width="12.7109375" style="43" bestFit="1" customWidth="1"/>
    <col min="13317" max="13317" width="6" style="43" customWidth="1"/>
    <col min="13318" max="13318" width="12.85546875" style="43" customWidth="1"/>
    <col min="13319" max="13319" width="11.7109375" style="43" bestFit="1" customWidth="1"/>
    <col min="13320" max="13320" width="12.7109375" style="43" bestFit="1" customWidth="1"/>
    <col min="13321" max="13321" width="12.140625" style="43" customWidth="1"/>
    <col min="13322" max="13322" width="12.7109375" style="43" bestFit="1" customWidth="1"/>
    <col min="13323" max="13323" width="10.42578125" style="43" customWidth="1"/>
    <col min="13324" max="13324" width="5.140625" style="43" customWidth="1"/>
    <col min="13325" max="13568" width="9" style="43"/>
    <col min="13569" max="13569" width="5.28515625" style="43" customWidth="1"/>
    <col min="13570" max="13570" width="14.28515625" style="43" customWidth="1"/>
    <col min="13571" max="13571" width="9.7109375" style="43" customWidth="1"/>
    <col min="13572" max="13572" width="12.7109375" style="43" bestFit="1" customWidth="1"/>
    <col min="13573" max="13573" width="6" style="43" customWidth="1"/>
    <col min="13574" max="13574" width="12.85546875" style="43" customWidth="1"/>
    <col min="13575" max="13575" width="11.7109375" style="43" bestFit="1" customWidth="1"/>
    <col min="13576" max="13576" width="12.7109375" style="43" bestFit="1" customWidth="1"/>
    <col min="13577" max="13577" width="12.140625" style="43" customWidth="1"/>
    <col min="13578" max="13578" width="12.7109375" style="43" bestFit="1" customWidth="1"/>
    <col min="13579" max="13579" width="10.42578125" style="43" customWidth="1"/>
    <col min="13580" max="13580" width="5.140625" style="43" customWidth="1"/>
    <col min="13581" max="13824" width="9" style="43"/>
    <col min="13825" max="13825" width="5.28515625" style="43" customWidth="1"/>
    <col min="13826" max="13826" width="14.28515625" style="43" customWidth="1"/>
    <col min="13827" max="13827" width="9.7109375" style="43" customWidth="1"/>
    <col min="13828" max="13828" width="12.7109375" style="43" bestFit="1" customWidth="1"/>
    <col min="13829" max="13829" width="6" style="43" customWidth="1"/>
    <col min="13830" max="13830" width="12.85546875" style="43" customWidth="1"/>
    <col min="13831" max="13831" width="11.7109375" style="43" bestFit="1" customWidth="1"/>
    <col min="13832" max="13832" width="12.7109375" style="43" bestFit="1" customWidth="1"/>
    <col min="13833" max="13833" width="12.140625" style="43" customWidth="1"/>
    <col min="13834" max="13834" width="12.7109375" style="43" bestFit="1" customWidth="1"/>
    <col min="13835" max="13835" width="10.42578125" style="43" customWidth="1"/>
    <col min="13836" max="13836" width="5.140625" style="43" customWidth="1"/>
    <col min="13837" max="14080" width="9" style="43"/>
    <col min="14081" max="14081" width="5.28515625" style="43" customWidth="1"/>
    <col min="14082" max="14082" width="14.28515625" style="43" customWidth="1"/>
    <col min="14083" max="14083" width="9.7109375" style="43" customWidth="1"/>
    <col min="14084" max="14084" width="12.7109375" style="43" bestFit="1" customWidth="1"/>
    <col min="14085" max="14085" width="6" style="43" customWidth="1"/>
    <col min="14086" max="14086" width="12.85546875" style="43" customWidth="1"/>
    <col min="14087" max="14087" width="11.7109375" style="43" bestFit="1" customWidth="1"/>
    <col min="14088" max="14088" width="12.7109375" style="43" bestFit="1" customWidth="1"/>
    <col min="14089" max="14089" width="12.140625" style="43" customWidth="1"/>
    <col min="14090" max="14090" width="12.7109375" style="43" bestFit="1" customWidth="1"/>
    <col min="14091" max="14091" width="10.42578125" style="43" customWidth="1"/>
    <col min="14092" max="14092" width="5.140625" style="43" customWidth="1"/>
    <col min="14093" max="14336" width="9" style="43"/>
    <col min="14337" max="14337" width="5.28515625" style="43" customWidth="1"/>
    <col min="14338" max="14338" width="14.28515625" style="43" customWidth="1"/>
    <col min="14339" max="14339" width="9.7109375" style="43" customWidth="1"/>
    <col min="14340" max="14340" width="12.7109375" style="43" bestFit="1" customWidth="1"/>
    <col min="14341" max="14341" width="6" style="43" customWidth="1"/>
    <col min="14342" max="14342" width="12.85546875" style="43" customWidth="1"/>
    <col min="14343" max="14343" width="11.7109375" style="43" bestFit="1" customWidth="1"/>
    <col min="14344" max="14344" width="12.7109375" style="43" bestFit="1" customWidth="1"/>
    <col min="14345" max="14345" width="12.140625" style="43" customWidth="1"/>
    <col min="14346" max="14346" width="12.7109375" style="43" bestFit="1" customWidth="1"/>
    <col min="14347" max="14347" width="10.42578125" style="43" customWidth="1"/>
    <col min="14348" max="14348" width="5.140625" style="43" customWidth="1"/>
    <col min="14349" max="14592" width="9" style="43"/>
    <col min="14593" max="14593" width="5.28515625" style="43" customWidth="1"/>
    <col min="14594" max="14594" width="14.28515625" style="43" customWidth="1"/>
    <col min="14595" max="14595" width="9.7109375" style="43" customWidth="1"/>
    <col min="14596" max="14596" width="12.7109375" style="43" bestFit="1" customWidth="1"/>
    <col min="14597" max="14597" width="6" style="43" customWidth="1"/>
    <col min="14598" max="14598" width="12.85546875" style="43" customWidth="1"/>
    <col min="14599" max="14599" width="11.7109375" style="43" bestFit="1" customWidth="1"/>
    <col min="14600" max="14600" width="12.7109375" style="43" bestFit="1" customWidth="1"/>
    <col min="14601" max="14601" width="12.140625" style="43" customWidth="1"/>
    <col min="14602" max="14602" width="12.7109375" style="43" bestFit="1" customWidth="1"/>
    <col min="14603" max="14603" width="10.42578125" style="43" customWidth="1"/>
    <col min="14604" max="14604" width="5.140625" style="43" customWidth="1"/>
    <col min="14605" max="14848" width="9" style="43"/>
    <col min="14849" max="14849" width="5.28515625" style="43" customWidth="1"/>
    <col min="14850" max="14850" width="14.28515625" style="43" customWidth="1"/>
    <col min="14851" max="14851" width="9.7109375" style="43" customWidth="1"/>
    <col min="14852" max="14852" width="12.7109375" style="43" bestFit="1" customWidth="1"/>
    <col min="14853" max="14853" width="6" style="43" customWidth="1"/>
    <col min="14854" max="14854" width="12.85546875" style="43" customWidth="1"/>
    <col min="14855" max="14855" width="11.7109375" style="43" bestFit="1" customWidth="1"/>
    <col min="14856" max="14856" width="12.7109375" style="43" bestFit="1" customWidth="1"/>
    <col min="14857" max="14857" width="12.140625" style="43" customWidth="1"/>
    <col min="14858" max="14858" width="12.7109375" style="43" bestFit="1" customWidth="1"/>
    <col min="14859" max="14859" width="10.42578125" style="43" customWidth="1"/>
    <col min="14860" max="14860" width="5.140625" style="43" customWidth="1"/>
    <col min="14861" max="15104" width="9" style="43"/>
    <col min="15105" max="15105" width="5.28515625" style="43" customWidth="1"/>
    <col min="15106" max="15106" width="14.28515625" style="43" customWidth="1"/>
    <col min="15107" max="15107" width="9.7109375" style="43" customWidth="1"/>
    <col min="15108" max="15108" width="12.7109375" style="43" bestFit="1" customWidth="1"/>
    <col min="15109" max="15109" width="6" style="43" customWidth="1"/>
    <col min="15110" max="15110" width="12.85546875" style="43" customWidth="1"/>
    <col min="15111" max="15111" width="11.7109375" style="43" bestFit="1" customWidth="1"/>
    <col min="15112" max="15112" width="12.7109375" style="43" bestFit="1" customWidth="1"/>
    <col min="15113" max="15113" width="12.140625" style="43" customWidth="1"/>
    <col min="15114" max="15114" width="12.7109375" style="43" bestFit="1" customWidth="1"/>
    <col min="15115" max="15115" width="10.42578125" style="43" customWidth="1"/>
    <col min="15116" max="15116" width="5.140625" style="43" customWidth="1"/>
    <col min="15117" max="15360" width="9" style="43"/>
    <col min="15361" max="15361" width="5.28515625" style="43" customWidth="1"/>
    <col min="15362" max="15362" width="14.28515625" style="43" customWidth="1"/>
    <col min="15363" max="15363" width="9.7109375" style="43" customWidth="1"/>
    <col min="15364" max="15364" width="12.7109375" style="43" bestFit="1" customWidth="1"/>
    <col min="15365" max="15365" width="6" style="43" customWidth="1"/>
    <col min="15366" max="15366" width="12.85546875" style="43" customWidth="1"/>
    <col min="15367" max="15367" width="11.7109375" style="43" bestFit="1" customWidth="1"/>
    <col min="15368" max="15368" width="12.7109375" style="43" bestFit="1" customWidth="1"/>
    <col min="15369" max="15369" width="12.140625" style="43" customWidth="1"/>
    <col min="15370" max="15370" width="12.7109375" style="43" bestFit="1" customWidth="1"/>
    <col min="15371" max="15371" width="10.42578125" style="43" customWidth="1"/>
    <col min="15372" max="15372" width="5.140625" style="43" customWidth="1"/>
    <col min="15373" max="15616" width="9" style="43"/>
    <col min="15617" max="15617" width="5.28515625" style="43" customWidth="1"/>
    <col min="15618" max="15618" width="14.28515625" style="43" customWidth="1"/>
    <col min="15619" max="15619" width="9.7109375" style="43" customWidth="1"/>
    <col min="15620" max="15620" width="12.7109375" style="43" bestFit="1" customWidth="1"/>
    <col min="15621" max="15621" width="6" style="43" customWidth="1"/>
    <col min="15622" max="15622" width="12.85546875" style="43" customWidth="1"/>
    <col min="15623" max="15623" width="11.7109375" style="43" bestFit="1" customWidth="1"/>
    <col min="15624" max="15624" width="12.7109375" style="43" bestFit="1" customWidth="1"/>
    <col min="15625" max="15625" width="12.140625" style="43" customWidth="1"/>
    <col min="15626" max="15626" width="12.7109375" style="43" bestFit="1" customWidth="1"/>
    <col min="15627" max="15627" width="10.42578125" style="43" customWidth="1"/>
    <col min="15628" max="15628" width="5.140625" style="43" customWidth="1"/>
    <col min="15629" max="15872" width="9" style="43"/>
    <col min="15873" max="15873" width="5.28515625" style="43" customWidth="1"/>
    <col min="15874" max="15874" width="14.28515625" style="43" customWidth="1"/>
    <col min="15875" max="15875" width="9.7109375" style="43" customWidth="1"/>
    <col min="15876" max="15876" width="12.7109375" style="43" bestFit="1" customWidth="1"/>
    <col min="15877" max="15877" width="6" style="43" customWidth="1"/>
    <col min="15878" max="15878" width="12.85546875" style="43" customWidth="1"/>
    <col min="15879" max="15879" width="11.7109375" style="43" bestFit="1" customWidth="1"/>
    <col min="15880" max="15880" width="12.7109375" style="43" bestFit="1" customWidth="1"/>
    <col min="15881" max="15881" width="12.140625" style="43" customWidth="1"/>
    <col min="15882" max="15882" width="12.7109375" style="43" bestFit="1" customWidth="1"/>
    <col min="15883" max="15883" width="10.42578125" style="43" customWidth="1"/>
    <col min="15884" max="15884" width="5.140625" style="43" customWidth="1"/>
    <col min="15885" max="16128" width="9" style="43"/>
    <col min="16129" max="16129" width="5.28515625" style="43" customWidth="1"/>
    <col min="16130" max="16130" width="14.28515625" style="43" customWidth="1"/>
    <col min="16131" max="16131" width="9.7109375" style="43" customWidth="1"/>
    <col min="16132" max="16132" width="12.7109375" style="43" bestFit="1" customWidth="1"/>
    <col min="16133" max="16133" width="6" style="43" customWidth="1"/>
    <col min="16134" max="16134" width="12.85546875" style="43" customWidth="1"/>
    <col min="16135" max="16135" width="11.7109375" style="43" bestFit="1" customWidth="1"/>
    <col min="16136" max="16136" width="12.7109375" style="43" bestFit="1" customWidth="1"/>
    <col min="16137" max="16137" width="12.140625" style="43" customWidth="1"/>
    <col min="16138" max="16138" width="12.7109375" style="43" bestFit="1" customWidth="1"/>
    <col min="16139" max="16139" width="10.42578125" style="43" customWidth="1"/>
    <col min="16140" max="16140" width="5.140625" style="43" customWidth="1"/>
    <col min="16141" max="16384" width="9" style="43"/>
  </cols>
  <sheetData>
    <row r="1" spans="1:12" s="38" customFormat="1" ht="15" x14ac:dyDescent="0.25">
      <c r="A1" s="444" t="s">
        <v>0</v>
      </c>
      <c r="B1" s="444"/>
      <c r="C1" s="444"/>
      <c r="D1" s="444"/>
      <c r="E1" s="79"/>
      <c r="F1" s="445" t="s">
        <v>1</v>
      </c>
      <c r="G1" s="445"/>
      <c r="H1" s="445"/>
      <c r="I1" s="445"/>
      <c r="J1" s="445"/>
      <c r="K1" s="445"/>
    </row>
    <row r="2" spans="1:12" s="38" customFormat="1" ht="15" x14ac:dyDescent="0.2">
      <c r="A2" s="446" t="s">
        <v>126</v>
      </c>
      <c r="B2" s="446"/>
      <c r="C2" s="446"/>
      <c r="D2" s="446"/>
      <c r="E2" s="79"/>
      <c r="F2" s="447" t="s">
        <v>2</v>
      </c>
      <c r="G2" s="447"/>
      <c r="H2" s="447"/>
      <c r="I2" s="447"/>
      <c r="J2" s="447"/>
      <c r="K2" s="447"/>
    </row>
    <row r="3" spans="1:12" s="38" customFormat="1" ht="14.25" x14ac:dyDescent="0.2">
      <c r="A3" s="39"/>
      <c r="B3" s="39"/>
      <c r="C3" s="39"/>
      <c r="E3" s="80"/>
      <c r="F3" s="80"/>
      <c r="G3" s="40"/>
      <c r="H3" s="80"/>
      <c r="I3" s="80"/>
    </row>
    <row r="4" spans="1:12" s="41" customFormat="1" ht="26.25" x14ac:dyDescent="0.25">
      <c r="A4" s="448" t="s">
        <v>55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</row>
    <row r="5" spans="1:12" s="42" customFormat="1" x14ac:dyDescent="0.25">
      <c r="A5" s="449" t="s">
        <v>125</v>
      </c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</row>
    <row r="6" spans="1:12" x14ac:dyDescent="0.25">
      <c r="J6" s="450" t="s">
        <v>56</v>
      </c>
      <c r="K6" s="450"/>
      <c r="L6" s="450"/>
    </row>
    <row r="7" spans="1:12" ht="38.25" x14ac:dyDescent="0.25">
      <c r="A7" s="143" t="s">
        <v>16</v>
      </c>
      <c r="B7" s="144" t="s">
        <v>57</v>
      </c>
      <c r="C7" s="144" t="s">
        <v>58</v>
      </c>
      <c r="D7" s="144" t="s">
        <v>59</v>
      </c>
      <c r="E7" s="145" t="s">
        <v>60</v>
      </c>
      <c r="F7" s="143" t="s">
        <v>61</v>
      </c>
      <c r="G7" s="143" t="s">
        <v>123</v>
      </c>
      <c r="H7" s="143" t="s">
        <v>92</v>
      </c>
      <c r="I7" s="143" t="s">
        <v>93</v>
      </c>
      <c r="J7" s="143" t="s">
        <v>62</v>
      </c>
      <c r="K7" s="146" t="s">
        <v>63</v>
      </c>
      <c r="L7" s="143" t="s">
        <v>18</v>
      </c>
    </row>
    <row r="8" spans="1:12" ht="12.75" customHeight="1" x14ac:dyDescent="0.25">
      <c r="A8" s="143"/>
      <c r="B8" s="144"/>
      <c r="C8" s="144"/>
      <c r="D8" s="144"/>
      <c r="E8" s="145">
        <v>26</v>
      </c>
      <c r="F8" s="145" t="s">
        <v>64</v>
      </c>
      <c r="G8" s="145" t="s">
        <v>65</v>
      </c>
      <c r="H8" s="145" t="s">
        <v>66</v>
      </c>
      <c r="I8" s="145" t="s">
        <v>67</v>
      </c>
      <c r="J8" s="146" t="s">
        <v>68</v>
      </c>
      <c r="K8" s="144"/>
      <c r="L8" s="143"/>
    </row>
    <row r="9" spans="1:12" ht="12.75" customHeight="1" x14ac:dyDescent="0.25">
      <c r="A9" s="441" t="s">
        <v>69</v>
      </c>
      <c r="B9" s="442"/>
      <c r="C9" s="442"/>
      <c r="D9" s="443"/>
      <c r="E9" s="145"/>
      <c r="F9" s="149">
        <f>SUM(F10:F12)</f>
        <v>27576923.07692308</v>
      </c>
      <c r="G9" s="149">
        <f>SUM(G10:G12)</f>
        <v>0</v>
      </c>
      <c r="H9" s="149">
        <f>SUM(H10:H12)</f>
        <v>0</v>
      </c>
      <c r="I9" s="149">
        <f>SUM(I10:I12)</f>
        <v>212850286</v>
      </c>
      <c r="J9" s="149">
        <f>SUM(J10:J12)</f>
        <v>240427209.07692307</v>
      </c>
      <c r="K9" s="144"/>
      <c r="L9" s="143"/>
    </row>
    <row r="10" spans="1:12" ht="23.25" customHeight="1" x14ac:dyDescent="0.25">
      <c r="A10" s="147">
        <v>1</v>
      </c>
      <c r="B10" s="147" t="s">
        <v>36</v>
      </c>
      <c r="C10" s="148" t="s">
        <v>70</v>
      </c>
      <c r="D10" s="83">
        <v>15000000</v>
      </c>
      <c r="E10" s="89">
        <f>'Bảng chấm công'!AI13</f>
        <v>27</v>
      </c>
      <c r="F10" s="83">
        <f>D10/26*E10</f>
        <v>15576923.076923076</v>
      </c>
      <c r="G10" s="82"/>
      <c r="H10" s="82"/>
      <c r="I10" s="82">
        <v>141346153</v>
      </c>
      <c r="J10" s="82">
        <f>F10+G10-H10+I10</f>
        <v>156923076.07692307</v>
      </c>
      <c r="K10" s="82"/>
      <c r="L10" s="147"/>
    </row>
    <row r="11" spans="1:12" ht="25.5" x14ac:dyDescent="0.25">
      <c r="A11" s="44">
        <v>3</v>
      </c>
      <c r="B11" s="44" t="s">
        <v>71</v>
      </c>
      <c r="C11" s="45" t="s">
        <v>85</v>
      </c>
      <c r="D11" s="46">
        <v>6000000</v>
      </c>
      <c r="E11" s="89">
        <f>'Bảng chấm công'!AI15</f>
        <v>27</v>
      </c>
      <c r="F11" s="46">
        <f>D11/26*E11</f>
        <v>6230769.230769231</v>
      </c>
      <c r="G11" s="47"/>
      <c r="H11" s="47"/>
      <c r="I11" s="47">
        <v>65042595</v>
      </c>
      <c r="J11" s="82">
        <f>F11+G11-H11+I11</f>
        <v>71273364.230769232</v>
      </c>
      <c r="K11" s="47"/>
      <c r="L11" s="44"/>
    </row>
    <row r="12" spans="1:12" ht="25.5" x14ac:dyDescent="0.25">
      <c r="A12" s="49">
        <v>4</v>
      </c>
      <c r="B12" s="49" t="s">
        <v>35</v>
      </c>
      <c r="C12" s="50" t="s">
        <v>72</v>
      </c>
      <c r="D12" s="51">
        <v>6000000</v>
      </c>
      <c r="E12" s="89">
        <f>'Bảng chấm công'!AI14</f>
        <v>25</v>
      </c>
      <c r="F12" s="51">
        <f>D12/26*E12</f>
        <v>5769230.7692307699</v>
      </c>
      <c r="G12" s="52"/>
      <c r="H12" s="52"/>
      <c r="I12" s="52">
        <v>6461538</v>
      </c>
      <c r="J12" s="52">
        <f>F12+G12-H12+I12</f>
        <v>12230768.76923077</v>
      </c>
      <c r="K12" s="52"/>
      <c r="L12" s="49"/>
    </row>
    <row r="13" spans="1:12" s="48" customFormat="1" x14ac:dyDescent="0.25">
      <c r="A13" s="438" t="s">
        <v>73</v>
      </c>
      <c r="B13" s="439"/>
      <c r="C13" s="439"/>
      <c r="D13" s="440"/>
      <c r="E13" s="88"/>
      <c r="F13" s="149">
        <f>SUM(F14:F14)</f>
        <v>3567307.6923076925</v>
      </c>
      <c r="G13" s="149">
        <f>SUM(G14:G14)</f>
        <v>1140000</v>
      </c>
      <c r="H13" s="149">
        <f>SUM(H14:H14)</f>
        <v>0</v>
      </c>
      <c r="I13" s="149">
        <f>SUM(I14:I14)</f>
        <v>5823077</v>
      </c>
      <c r="J13" s="149">
        <f>SUM(J14:J14)</f>
        <v>10530384.692307692</v>
      </c>
      <c r="K13" s="150"/>
      <c r="L13" s="144"/>
    </row>
    <row r="14" spans="1:12" x14ac:dyDescent="0.25">
      <c r="A14" s="53">
        <v>2</v>
      </c>
      <c r="B14" s="53" t="s">
        <v>118</v>
      </c>
      <c r="C14" s="54" t="s">
        <v>119</v>
      </c>
      <c r="D14" s="55">
        <v>3500000</v>
      </c>
      <c r="E14" s="87">
        <f>'Bảng chấm công'!AI16</f>
        <v>26.5</v>
      </c>
      <c r="F14" s="55">
        <f>D14/26*E14</f>
        <v>3567307.6923076925</v>
      </c>
      <c r="G14" s="56">
        <v>1140000</v>
      </c>
      <c r="H14" s="56"/>
      <c r="I14" s="56">
        <v>5823077</v>
      </c>
      <c r="J14" s="56">
        <f>F14+G14-H14+I14</f>
        <v>10530384.692307692</v>
      </c>
      <c r="K14" s="56"/>
      <c r="L14" s="53"/>
    </row>
    <row r="15" spans="1:12" s="57" customFormat="1" ht="14.25" x14ac:dyDescent="0.25">
      <c r="A15" s="451" t="s">
        <v>34</v>
      </c>
      <c r="B15" s="452"/>
      <c r="C15" s="453"/>
      <c r="D15" s="85"/>
      <c r="E15" s="86"/>
      <c r="F15" s="85">
        <f>F13+F9</f>
        <v>31144230.769230772</v>
      </c>
      <c r="G15" s="85">
        <f>G13+G9</f>
        <v>1140000</v>
      </c>
      <c r="H15" s="85">
        <f>H13+H9</f>
        <v>0</v>
      </c>
      <c r="I15" s="85">
        <f>I13+I9</f>
        <v>218673363</v>
      </c>
      <c r="J15" s="85">
        <f>J13+J9</f>
        <v>250957593.76923075</v>
      </c>
      <c r="K15" s="84"/>
      <c r="L15" s="84"/>
    </row>
    <row r="17" spans="2:11" s="57" customFormat="1" ht="14.25" x14ac:dyDescent="0.25">
      <c r="B17" s="436"/>
      <c r="C17" s="436"/>
      <c r="D17" s="436"/>
      <c r="E17" s="81"/>
      <c r="H17" s="436"/>
      <c r="I17" s="436"/>
      <c r="J17" s="436"/>
      <c r="K17" s="436"/>
    </row>
    <row r="18" spans="2:11" s="57" customFormat="1" ht="14.25" x14ac:dyDescent="0.25">
      <c r="B18" s="140" t="s">
        <v>86</v>
      </c>
      <c r="C18" s="140"/>
      <c r="D18" s="140"/>
      <c r="F18" s="140" t="s">
        <v>83</v>
      </c>
      <c r="G18" s="140"/>
      <c r="H18" s="436" t="s">
        <v>87</v>
      </c>
      <c r="I18" s="436"/>
      <c r="J18" s="436"/>
      <c r="K18" s="436"/>
    </row>
    <row r="19" spans="2:11" s="141" customFormat="1" ht="12" x14ac:dyDescent="0.25">
      <c r="B19" s="142" t="s">
        <v>88</v>
      </c>
      <c r="C19" s="142"/>
      <c r="D19" s="142"/>
      <c r="F19" s="142" t="s">
        <v>88</v>
      </c>
      <c r="G19" s="142"/>
      <c r="H19" s="437" t="s">
        <v>88</v>
      </c>
      <c r="I19" s="437"/>
      <c r="J19" s="437"/>
      <c r="K19" s="437"/>
    </row>
    <row r="22" spans="2:11" s="95" customFormat="1" ht="15" x14ac:dyDescent="0.25">
      <c r="B22" s="90"/>
      <c r="C22" s="90"/>
      <c r="F22" s="99"/>
      <c r="G22" s="99"/>
      <c r="H22" s="120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2021-01-30T01:21:59Z</dcterms:modified>
</cp:coreProperties>
</file>