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6" i="1" l="1"/>
  <c r="S31" i="1" s="1"/>
  <c r="I23" i="1"/>
  <c r="L23" i="1" s="1"/>
  <c r="I22" i="1"/>
  <c r="L22" i="1" s="1"/>
  <c r="I21" i="1"/>
  <c r="L21" i="1" s="1"/>
  <c r="I20" i="1"/>
  <c r="L20" i="1" s="1"/>
  <c r="L19" i="1"/>
  <c r="I19" i="1"/>
  <c r="S18" i="1"/>
  <c r="L18" i="1"/>
  <c r="I18" i="1"/>
  <c r="U17" i="1"/>
  <c r="I17" i="1"/>
  <c r="L17" i="1" s="1"/>
  <c r="V16" i="1"/>
  <c r="W16" i="1" s="1"/>
  <c r="U16" i="1"/>
  <c r="U18" i="1" s="1"/>
  <c r="L16" i="1"/>
  <c r="I16" i="1"/>
  <c r="S15" i="1"/>
  <c r="L15" i="1"/>
  <c r="I15" i="1"/>
  <c r="U14" i="1"/>
  <c r="I14" i="1"/>
  <c r="L14" i="1" s="1"/>
  <c r="U13" i="1"/>
  <c r="I13" i="1"/>
  <c r="L13" i="1" s="1"/>
  <c r="U12" i="1"/>
  <c r="I12" i="1"/>
  <c r="L12" i="1" s="1"/>
  <c r="U11" i="1"/>
  <c r="L11" i="1"/>
  <c r="I11" i="1"/>
  <c r="U10" i="1"/>
  <c r="I10" i="1"/>
  <c r="L10" i="1" s="1"/>
  <c r="V9" i="1"/>
  <c r="W9" i="1" s="1"/>
  <c r="W19" i="1" s="1"/>
  <c r="U9" i="1"/>
  <c r="U15" i="1" s="1"/>
  <c r="U19" i="1" s="1"/>
  <c r="L9" i="1"/>
  <c r="I9" i="1"/>
  <c r="I8" i="1"/>
  <c r="L8" i="1" s="1"/>
  <c r="L7" i="1"/>
  <c r="L24" i="1" s="1"/>
  <c r="I7" i="1"/>
  <c r="I24" i="1" l="1"/>
  <c r="V19" i="1"/>
</calcChain>
</file>

<file path=xl/sharedStrings.xml><?xml version="1.0" encoding="utf-8"?>
<sst xmlns="http://schemas.openxmlformats.org/spreadsheetml/2006/main" count="67" uniqueCount="52">
  <si>
    <t>CÔNG TY CỔ PHẦN ĐT &amp; PT NANO MILK</t>
  </si>
  <si>
    <t xml:space="preserve"> Số:………./PKD. MST: 0108806878</t>
  </si>
  <si>
    <t>TIỀN MUA HÀNG VĂN SƠN THÁNG 8</t>
  </si>
  <si>
    <t>Số HĐ</t>
  </si>
  <si>
    <t>Ngày, tháng</t>
  </si>
  <si>
    <t>Người bán</t>
  </si>
  <si>
    <t>Thông tin khách hàng</t>
  </si>
  <si>
    <t>Thông tin về sản phẩm</t>
  </si>
  <si>
    <t>Tên khách hàng</t>
  </si>
  <si>
    <t>Địa chỉ</t>
  </si>
  <si>
    <t>Mã sản phẩm</t>
  </si>
  <si>
    <t>SL (hộp)</t>
  </si>
  <si>
    <t>Đơn giá (VNĐ)</t>
  </si>
  <si>
    <t>THÀNH TIỀN</t>
  </si>
  <si>
    <t>Chiết khấu</t>
  </si>
  <si>
    <t>Thành tiền sau CK</t>
  </si>
  <si>
    <t>Giảm giá</t>
  </si>
  <si>
    <t>%</t>
  </si>
  <si>
    <t>A Sơn</t>
  </si>
  <si>
    <t>NV KD</t>
  </si>
  <si>
    <t>Nanomilk</t>
  </si>
  <si>
    <t>1CX90</t>
  </si>
  <si>
    <t>2CX90</t>
  </si>
  <si>
    <t>Nội dung</t>
  </si>
  <si>
    <t>Đã thanh toán</t>
  </si>
  <si>
    <t>Thực tế đại lý đã thanh toán</t>
  </si>
  <si>
    <t>Nợ Đại lý cần phải đòi</t>
  </si>
  <si>
    <t>Thưởng còn lại</t>
  </si>
  <si>
    <t>3CX90</t>
  </si>
  <si>
    <t>Đại lý Hà Linh HĐ 200 triệu CK 38%</t>
  </si>
  <si>
    <t>Thanh toán tiền hàng</t>
  </si>
  <si>
    <t>BCX90</t>
  </si>
  <si>
    <t>SN45</t>
  </si>
  <si>
    <t>GC90</t>
  </si>
  <si>
    <t>TĐ90</t>
  </si>
  <si>
    <t>1CX45</t>
  </si>
  <si>
    <t>Tổng Hà Linh đã thanh toán</t>
  </si>
  <si>
    <t>HH</t>
  </si>
  <si>
    <t>Đại lý 3S HĐ 300 triệu CK38%</t>
  </si>
  <si>
    <t>Khai trương</t>
  </si>
  <si>
    <t>Tổng 3s đã thanh toán</t>
  </si>
  <si>
    <t>Tổng</t>
  </si>
  <si>
    <t>GCX45</t>
  </si>
  <si>
    <t>GCX90</t>
  </si>
  <si>
    <t>Tổng Cộng</t>
  </si>
  <si>
    <t xml:space="preserve">Chi phí cho đại lý 3s </t>
  </si>
  <si>
    <t>Hoa khai trương</t>
  </si>
  <si>
    <t>Thuê xe chở kệ</t>
  </si>
  <si>
    <t>thuê xe</t>
  </si>
  <si>
    <t>Mua sữa ngoài</t>
  </si>
  <si>
    <t>18/8/2020 trả vận huyển hàng Miền nam</t>
  </si>
  <si>
    <t>Tổng 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</si>
</sst>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dd/mm/yyyy;@"/>
    <numFmt numFmtId="166" formatCode="_-* #,##0\ _₫_-;\-* #,##0\ _₫_-;_-* &quot;-&quot;??\ _₫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theme="1" tint="-0.49998474074526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66" fontId="5" fillId="2" borderId="1" xfId="1" applyNumberFormat="1" applyFont="1" applyFill="1" applyBorder="1" applyAlignment="1">
      <alignment horizontal="right" vertical="center" wrapText="1"/>
    </xf>
    <xf numFmtId="9" fontId="5" fillId="2" borderId="1" xfId="2" applyFont="1" applyFill="1" applyBorder="1" applyAlignment="1">
      <alignment horizontal="right" vertical="center" wrapText="1"/>
    </xf>
    <xf numFmtId="166" fontId="5" fillId="2" borderId="1" xfId="1" applyNumberFormat="1" applyFont="1" applyFill="1" applyBorder="1" applyAlignment="1">
      <alignment horizontal="right" vertical="center" wrapText="1"/>
    </xf>
    <xf numFmtId="9" fontId="5" fillId="2" borderId="1" xfId="2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164" fontId="7" fillId="0" borderId="2" xfId="0" quotePrefix="1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6" fontId="7" fillId="0" borderId="2" xfId="1" applyNumberFormat="1" applyFont="1" applyBorder="1" applyAlignment="1">
      <alignment horizontal="right" vertical="center"/>
    </xf>
    <xf numFmtId="9" fontId="7" fillId="0" borderId="2" xfId="2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4" fontId="7" fillId="0" borderId="3" xfId="0" quotePrefix="1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6" fontId="7" fillId="0" borderId="3" xfId="1" applyNumberFormat="1" applyFont="1" applyBorder="1" applyAlignment="1">
      <alignment horizontal="right" vertical="center"/>
    </xf>
    <xf numFmtId="9" fontId="7" fillId="0" borderId="3" xfId="2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14" fontId="7" fillId="4" borderId="2" xfId="0" applyNumberFormat="1" applyFont="1" applyFill="1" applyBorder="1" applyAlignment="1">
      <alignment horizontal="center" vertical="center"/>
    </xf>
    <xf numFmtId="166" fontId="7" fillId="4" borderId="2" xfId="1" applyNumberFormat="1" applyFont="1" applyFill="1" applyBorder="1" applyAlignment="1">
      <alignment horizontal="center" vertical="center"/>
    </xf>
    <xf numFmtId="9" fontId="7" fillId="4" borderId="2" xfId="2" applyFont="1" applyFill="1" applyBorder="1" applyAlignment="1">
      <alignment horizontal="center" vertical="center"/>
    </xf>
    <xf numFmtId="166" fontId="7" fillId="3" borderId="2" xfId="0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14" fontId="7" fillId="4" borderId="3" xfId="0" applyNumberFormat="1" applyFont="1" applyFill="1" applyBorder="1" applyAlignment="1">
      <alignment horizontal="center" vertical="center"/>
    </xf>
    <xf numFmtId="166" fontId="7" fillId="4" borderId="3" xfId="1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4" fontId="7" fillId="0" borderId="8" xfId="0" quotePrefix="1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6" fontId="7" fillId="0" borderId="8" xfId="1" applyNumberFormat="1" applyFont="1" applyBorder="1" applyAlignment="1">
      <alignment horizontal="right" vertical="center"/>
    </xf>
    <xf numFmtId="9" fontId="7" fillId="0" borderId="8" xfId="2" applyFont="1" applyBorder="1" applyAlignment="1">
      <alignment horizontal="center" vertical="center"/>
    </xf>
    <xf numFmtId="14" fontId="7" fillId="4" borderId="8" xfId="0" applyNumberFormat="1" applyFont="1" applyFill="1" applyBorder="1" applyAlignment="1">
      <alignment horizontal="center" vertical="center"/>
    </xf>
    <xf numFmtId="166" fontId="7" fillId="4" borderId="8" xfId="1" applyNumberFormat="1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14" fontId="7" fillId="2" borderId="4" xfId="0" applyNumberFormat="1" applyFont="1" applyFill="1" applyBorder="1" applyAlignment="1">
      <alignment vertical="center" wrapText="1"/>
    </xf>
    <xf numFmtId="166" fontId="8" fillId="2" borderId="1" xfId="0" applyNumberFormat="1" applyFont="1" applyFill="1" applyBorder="1" applyAlignment="1">
      <alignment vertical="center"/>
    </xf>
    <xf numFmtId="14" fontId="7" fillId="2" borderId="5" xfId="0" applyNumberFormat="1" applyFont="1" applyFill="1" applyBorder="1" applyAlignment="1">
      <alignment vertical="center"/>
    </xf>
    <xf numFmtId="166" fontId="8" fillId="2" borderId="7" xfId="1" applyNumberFormat="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66" fontId="8" fillId="2" borderId="1" xfId="0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/>
    <xf numFmtId="166" fontId="10" fillId="0" borderId="8" xfId="1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16" fontId="2" fillId="0" borderId="12" xfId="0" applyNumberFormat="1" applyFont="1" applyBorder="1" applyAlignment="1">
      <alignment horizontal="center" vertical="center"/>
    </xf>
    <xf numFmtId="16" fontId="2" fillId="0" borderId="13" xfId="0" applyNumberFormat="1" applyFont="1" applyBorder="1" applyAlignment="1">
      <alignment horizontal="center" vertical="center"/>
    </xf>
    <xf numFmtId="16" fontId="2" fillId="0" borderId="1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1" applyNumberFormat="1" applyFont="1" applyBorder="1" applyAlignment="1">
      <alignment vertical="center"/>
    </xf>
    <xf numFmtId="166" fontId="12" fillId="0" borderId="12" xfId="1" applyNumberFormat="1" applyFont="1" applyBorder="1" applyAlignment="1">
      <alignment horizontal="center" vertical="center"/>
    </xf>
    <xf numFmtId="166" fontId="12" fillId="0" borderId="14" xfId="1" applyNumberFormat="1" applyFont="1" applyBorder="1" applyAlignment="1">
      <alignment horizontal="center" vertical="center"/>
    </xf>
    <xf numFmtId="16" fontId="2" fillId="0" borderId="10" xfId="0" applyNumberFormat="1" applyFont="1" applyBorder="1" applyAlignment="1">
      <alignment horizontal="center" vertical="center"/>
    </xf>
    <xf numFmtId="16" fontId="2" fillId="0" borderId="0" xfId="0" applyNumberFormat="1" applyFont="1" applyBorder="1" applyAlignment="1">
      <alignment horizontal="center" vertical="center"/>
    </xf>
    <xf numFmtId="16" fontId="2" fillId="0" borderId="15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66" fontId="2" fillId="0" borderId="1" xfId="1" applyNumberFormat="1" applyFont="1" applyBorder="1" applyAlignment="1">
      <alignment horizontal="left" vertical="center"/>
    </xf>
    <xf numFmtId="166" fontId="12" fillId="0" borderId="10" xfId="1" applyNumberFormat="1" applyFont="1" applyBorder="1" applyAlignment="1">
      <alignment horizontal="center" vertical="center"/>
    </xf>
    <xf numFmtId="166" fontId="12" fillId="0" borderId="15" xfId="1" applyNumberFormat="1" applyFont="1" applyBorder="1" applyAlignment="1">
      <alignment horizontal="center" vertical="center"/>
    </xf>
    <xf numFmtId="166" fontId="10" fillId="0" borderId="0" xfId="1" applyNumberFormat="1" applyFont="1" applyBorder="1" applyAlignment="1">
      <alignment horizontal="center" vertical="center"/>
    </xf>
    <xf numFmtId="16" fontId="2" fillId="0" borderId="16" xfId="0" applyNumberFormat="1" applyFont="1" applyBorder="1" applyAlignment="1">
      <alignment horizontal="center" vertical="center"/>
    </xf>
    <xf numFmtId="16" fontId="2" fillId="0" borderId="17" xfId="0" applyNumberFormat="1" applyFont="1" applyBorder="1" applyAlignment="1">
      <alignment horizontal="center" vertical="center"/>
    </xf>
    <xf numFmtId="16" fontId="2" fillId="0" borderId="18" xfId="0" applyNumberFormat="1" applyFont="1" applyBorder="1" applyAlignment="1">
      <alignment horizontal="center" vertical="center"/>
    </xf>
    <xf numFmtId="166" fontId="12" fillId="0" borderId="16" xfId="1" applyNumberFormat="1" applyFont="1" applyBorder="1" applyAlignment="1">
      <alignment horizontal="center" vertical="center"/>
    </xf>
    <xf numFmtId="166" fontId="12" fillId="0" borderId="18" xfId="1" applyNumberFormat="1" applyFont="1" applyBorder="1" applyAlignment="1">
      <alignment horizontal="center" vertical="center"/>
    </xf>
    <xf numFmtId="16" fontId="2" fillId="0" borderId="0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166" fontId="12" fillId="0" borderId="0" xfId="1" applyNumberFormat="1" applyFont="1" applyBorder="1" applyAlignment="1">
      <alignment horizontal="center" vertical="center"/>
    </xf>
    <xf numFmtId="16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66" fontId="12" fillId="0" borderId="1" xfId="1" applyNumberFormat="1" applyFont="1" applyBorder="1" applyAlignment="1">
      <alignment horizontal="center" vertical="center"/>
    </xf>
    <xf numFmtId="16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6" fontId="10" fillId="0" borderId="1" xfId="1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abSelected="1" workbookViewId="0">
      <selection activeCell="L14" sqref="L14"/>
    </sheetView>
  </sheetViews>
  <sheetFormatPr defaultRowHeight="15" x14ac:dyDescent="0.25"/>
  <cols>
    <col min="1" max="1" width="5.140625" customWidth="1"/>
    <col min="2" max="2" width="11.5703125" customWidth="1"/>
    <col min="3" max="3" width="10.7109375" customWidth="1"/>
    <col min="4" max="4" width="8.5703125" customWidth="1"/>
    <col min="5" max="5" width="11.5703125" customWidth="1"/>
    <col min="7" max="7" width="4.85546875" customWidth="1"/>
    <col min="8" max="8" width="16" bestFit="1" customWidth="1"/>
    <col min="9" max="9" width="15" customWidth="1"/>
    <col min="10" max="10" width="6.42578125" customWidth="1"/>
    <col min="11" max="11" width="8.7109375" customWidth="1"/>
    <col min="12" max="12" width="21.28515625" bestFit="1" customWidth="1"/>
    <col min="16" max="16" width="16.85546875" customWidth="1"/>
    <col min="17" max="17" width="20.85546875" bestFit="1" customWidth="1"/>
    <col min="18" max="18" width="16.7109375" bestFit="1" customWidth="1"/>
    <col min="19" max="19" width="16.140625" bestFit="1" customWidth="1"/>
    <col min="20" max="20" width="6" customWidth="1"/>
    <col min="21" max="21" width="23.28515625" customWidth="1"/>
    <col min="22" max="22" width="21.42578125" bestFit="1" customWidth="1"/>
    <col min="23" max="23" width="14.85546875" bestFit="1" customWidth="1"/>
  </cols>
  <sheetData>
    <row r="1" spans="1:23" s="3" customFormat="1" ht="15.75" x14ac:dyDescent="0.25">
      <c r="A1" s="1" t="s">
        <v>0</v>
      </c>
      <c r="B1" s="1"/>
      <c r="C1" s="1"/>
      <c r="D1" s="1"/>
      <c r="E1" s="1"/>
      <c r="F1" s="2"/>
      <c r="G1" s="2"/>
      <c r="H1" s="2"/>
      <c r="I1" s="2"/>
    </row>
    <row r="2" spans="1:23" s="3" customFormat="1" ht="15.75" x14ac:dyDescent="0.25">
      <c r="A2" s="4" t="s">
        <v>1</v>
      </c>
      <c r="B2" s="4"/>
      <c r="C2" s="4"/>
      <c r="D2" s="4"/>
      <c r="E2" s="4"/>
      <c r="F2" s="2"/>
      <c r="G2" s="2"/>
      <c r="H2" s="2"/>
      <c r="I2" s="2"/>
    </row>
    <row r="3" spans="1:23" s="3" customFormat="1" ht="15.75" x14ac:dyDescent="0.25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3" s="9" customFormat="1" ht="42" customHeight="1" x14ac:dyDescent="0.25">
      <c r="A4" s="6" t="s">
        <v>3</v>
      </c>
      <c r="B4" s="7" t="s">
        <v>4</v>
      </c>
      <c r="C4" s="6" t="s">
        <v>5</v>
      </c>
      <c r="D4" s="6" t="s">
        <v>6</v>
      </c>
      <c r="E4" s="6"/>
      <c r="F4" s="8" t="s">
        <v>7</v>
      </c>
      <c r="G4" s="8"/>
      <c r="H4" s="8"/>
      <c r="I4" s="8"/>
      <c r="J4" s="8"/>
      <c r="K4" s="8"/>
      <c r="L4" s="8"/>
    </row>
    <row r="5" spans="1:23" s="9" customFormat="1" ht="16.5" customHeight="1" x14ac:dyDescent="0.25">
      <c r="A5" s="6"/>
      <c r="B5" s="7"/>
      <c r="C5" s="6"/>
      <c r="D5" s="6" t="s">
        <v>8</v>
      </c>
      <c r="E5" s="6" t="s">
        <v>9</v>
      </c>
      <c r="F5" s="6" t="s">
        <v>10</v>
      </c>
      <c r="G5" s="6" t="s">
        <v>11</v>
      </c>
      <c r="H5" s="10" t="s">
        <v>12</v>
      </c>
      <c r="I5" s="10" t="s">
        <v>13</v>
      </c>
      <c r="J5" s="11" t="s">
        <v>14</v>
      </c>
      <c r="K5" s="11"/>
      <c r="L5" s="10" t="s">
        <v>15</v>
      </c>
    </row>
    <row r="6" spans="1:23" s="9" customFormat="1" ht="25.5" x14ac:dyDescent="0.25">
      <c r="A6" s="6"/>
      <c r="B6" s="7"/>
      <c r="C6" s="6"/>
      <c r="D6" s="6"/>
      <c r="E6" s="6"/>
      <c r="F6" s="6"/>
      <c r="G6" s="6"/>
      <c r="H6" s="10"/>
      <c r="I6" s="10"/>
      <c r="J6" s="12" t="s">
        <v>16</v>
      </c>
      <c r="K6" s="13" t="s">
        <v>17</v>
      </c>
      <c r="L6" s="10"/>
    </row>
    <row r="7" spans="1:23" s="19" customFormat="1" x14ac:dyDescent="0.25">
      <c r="A7" s="14">
        <v>612</v>
      </c>
      <c r="B7" s="15">
        <v>44032</v>
      </c>
      <c r="C7" s="14" t="s">
        <v>18</v>
      </c>
      <c r="D7" s="14" t="s">
        <v>19</v>
      </c>
      <c r="E7" s="14" t="s">
        <v>20</v>
      </c>
      <c r="F7" s="16" t="s">
        <v>21</v>
      </c>
      <c r="G7" s="16">
        <v>12</v>
      </c>
      <c r="H7" s="17">
        <v>455000</v>
      </c>
      <c r="I7" s="17">
        <f t="shared" ref="I7:I23" si="0">G7*H7</f>
        <v>5460000</v>
      </c>
      <c r="J7" s="17"/>
      <c r="K7" s="18">
        <v>0.5</v>
      </c>
      <c r="L7" s="17">
        <f t="shared" ref="L7:L13" si="1">I7*(1-K7)-J7</f>
        <v>2730000</v>
      </c>
    </row>
    <row r="8" spans="1:23" s="19" customFormat="1" ht="14.45" customHeight="1" x14ac:dyDescent="0.25">
      <c r="A8" s="20"/>
      <c r="B8" s="21"/>
      <c r="C8" s="20"/>
      <c r="D8" s="20"/>
      <c r="E8" s="20"/>
      <c r="F8" s="22" t="s">
        <v>22</v>
      </c>
      <c r="G8" s="22">
        <v>12</v>
      </c>
      <c r="H8" s="23">
        <v>465000</v>
      </c>
      <c r="I8" s="23">
        <f t="shared" si="0"/>
        <v>5580000</v>
      </c>
      <c r="J8" s="23"/>
      <c r="K8" s="24">
        <v>0.5</v>
      </c>
      <c r="L8" s="23">
        <f t="shared" si="1"/>
        <v>2790000</v>
      </c>
      <c r="P8" s="25"/>
      <c r="Q8" s="25" t="s">
        <v>23</v>
      </c>
      <c r="R8" s="26" t="s">
        <v>24</v>
      </c>
      <c r="S8" s="26"/>
      <c r="T8" s="27" t="s">
        <v>25</v>
      </c>
      <c r="U8" s="28"/>
      <c r="V8" s="29" t="s">
        <v>26</v>
      </c>
      <c r="W8" s="29" t="s">
        <v>27</v>
      </c>
    </row>
    <row r="9" spans="1:23" s="19" customFormat="1" ht="14.45" customHeight="1" x14ac:dyDescent="0.25">
      <c r="A9" s="20"/>
      <c r="B9" s="21"/>
      <c r="C9" s="20"/>
      <c r="D9" s="20"/>
      <c r="E9" s="20"/>
      <c r="F9" s="22" t="s">
        <v>28</v>
      </c>
      <c r="G9" s="22">
        <v>12</v>
      </c>
      <c r="H9" s="23">
        <v>475000</v>
      </c>
      <c r="I9" s="23">
        <f t="shared" si="0"/>
        <v>5700000</v>
      </c>
      <c r="J9" s="23"/>
      <c r="K9" s="24">
        <v>0.5</v>
      </c>
      <c r="L9" s="23">
        <f t="shared" si="1"/>
        <v>2850000</v>
      </c>
      <c r="P9" s="30" t="s">
        <v>29</v>
      </c>
      <c r="Q9" s="31" t="s">
        <v>30</v>
      </c>
      <c r="R9" s="32">
        <v>44040</v>
      </c>
      <c r="S9" s="33">
        <v>5000000</v>
      </c>
      <c r="T9" s="34">
        <v>0.12</v>
      </c>
      <c r="U9" s="33">
        <f>S9*12%</f>
        <v>600000</v>
      </c>
      <c r="V9" s="35">
        <f>200000000-S9-S10-S11-S12-S13-S14</f>
        <v>117000000</v>
      </c>
      <c r="W9" s="35">
        <f>V9*12%</f>
        <v>14040000</v>
      </c>
    </row>
    <row r="10" spans="1:23" s="19" customFormat="1" ht="14.45" customHeight="1" x14ac:dyDescent="0.25">
      <c r="A10" s="20"/>
      <c r="B10" s="21"/>
      <c r="C10" s="20"/>
      <c r="D10" s="20"/>
      <c r="E10" s="20"/>
      <c r="F10" s="22" t="s">
        <v>31</v>
      </c>
      <c r="G10" s="22">
        <v>12</v>
      </c>
      <c r="H10" s="23">
        <v>485000</v>
      </c>
      <c r="I10" s="23">
        <f t="shared" si="0"/>
        <v>5820000</v>
      </c>
      <c r="J10" s="23"/>
      <c r="K10" s="24">
        <v>0.5</v>
      </c>
      <c r="L10" s="23">
        <f t="shared" si="1"/>
        <v>2910000</v>
      </c>
      <c r="P10" s="36"/>
      <c r="Q10" s="37"/>
      <c r="R10" s="38">
        <v>44040</v>
      </c>
      <c r="S10" s="39">
        <v>10000000</v>
      </c>
      <c r="T10" s="34">
        <v>0.12</v>
      </c>
      <c r="U10" s="39">
        <f t="shared" ref="U10:U17" si="2">S10*12%</f>
        <v>1200000</v>
      </c>
      <c r="V10" s="40"/>
      <c r="W10" s="40"/>
    </row>
    <row r="11" spans="1:23" s="19" customFormat="1" ht="14.45" customHeight="1" x14ac:dyDescent="0.25">
      <c r="A11" s="20"/>
      <c r="B11" s="21"/>
      <c r="C11" s="20"/>
      <c r="D11" s="20"/>
      <c r="E11" s="20"/>
      <c r="F11" s="22" t="s">
        <v>32</v>
      </c>
      <c r="G11" s="22">
        <v>10</v>
      </c>
      <c r="H11" s="23">
        <v>550000</v>
      </c>
      <c r="I11" s="23">
        <f t="shared" si="0"/>
        <v>5500000</v>
      </c>
      <c r="J11" s="23"/>
      <c r="K11" s="24">
        <v>0.5</v>
      </c>
      <c r="L11" s="23">
        <f t="shared" si="1"/>
        <v>2750000</v>
      </c>
      <c r="P11" s="36"/>
      <c r="Q11" s="37"/>
      <c r="R11" s="38">
        <v>44049</v>
      </c>
      <c r="S11" s="39">
        <v>30000000</v>
      </c>
      <c r="T11" s="34">
        <v>0.12</v>
      </c>
      <c r="U11" s="39">
        <f t="shared" si="2"/>
        <v>3600000</v>
      </c>
      <c r="V11" s="40"/>
      <c r="W11" s="40"/>
    </row>
    <row r="12" spans="1:23" s="19" customFormat="1" ht="14.45" customHeight="1" x14ac:dyDescent="0.25">
      <c r="A12" s="20"/>
      <c r="B12" s="21"/>
      <c r="C12" s="20"/>
      <c r="D12" s="20"/>
      <c r="E12" s="20"/>
      <c r="F12" s="22" t="s">
        <v>33</v>
      </c>
      <c r="G12" s="22">
        <v>12</v>
      </c>
      <c r="H12" s="23">
        <v>455000</v>
      </c>
      <c r="I12" s="23">
        <f t="shared" si="0"/>
        <v>5460000</v>
      </c>
      <c r="J12" s="23"/>
      <c r="K12" s="24">
        <v>0.5</v>
      </c>
      <c r="L12" s="23">
        <f t="shared" si="1"/>
        <v>2730000</v>
      </c>
      <c r="P12" s="36"/>
      <c r="Q12" s="37"/>
      <c r="R12" s="38">
        <v>44054</v>
      </c>
      <c r="S12" s="39">
        <v>20000000</v>
      </c>
      <c r="T12" s="34">
        <v>0.12</v>
      </c>
      <c r="U12" s="39">
        <f t="shared" si="2"/>
        <v>2400000</v>
      </c>
      <c r="V12" s="40"/>
      <c r="W12" s="40"/>
    </row>
    <row r="13" spans="1:23" s="19" customFormat="1" ht="14.45" customHeight="1" x14ac:dyDescent="0.25">
      <c r="A13" s="41"/>
      <c r="B13" s="42"/>
      <c r="C13" s="41"/>
      <c r="D13" s="41"/>
      <c r="E13" s="41"/>
      <c r="F13" s="43" t="s">
        <v>34</v>
      </c>
      <c r="G13" s="43">
        <v>12</v>
      </c>
      <c r="H13" s="44">
        <v>455000</v>
      </c>
      <c r="I13" s="44">
        <f t="shared" si="0"/>
        <v>5460000</v>
      </c>
      <c r="J13" s="44"/>
      <c r="K13" s="45">
        <v>0.5</v>
      </c>
      <c r="L13" s="44">
        <f t="shared" si="1"/>
        <v>2730000</v>
      </c>
      <c r="P13" s="36"/>
      <c r="Q13" s="37"/>
      <c r="R13" s="38">
        <v>44060</v>
      </c>
      <c r="S13" s="39">
        <v>8000000</v>
      </c>
      <c r="T13" s="34">
        <v>0.12</v>
      </c>
      <c r="U13" s="39">
        <f t="shared" si="2"/>
        <v>960000</v>
      </c>
      <c r="V13" s="40"/>
      <c r="W13" s="40"/>
    </row>
    <row r="14" spans="1:23" s="19" customFormat="1" ht="14.45" customHeight="1" x14ac:dyDescent="0.25">
      <c r="A14" s="14">
        <v>762</v>
      </c>
      <c r="B14" s="15">
        <v>44063</v>
      </c>
      <c r="C14" s="14" t="s">
        <v>18</v>
      </c>
      <c r="D14" s="14" t="s">
        <v>19</v>
      </c>
      <c r="E14" s="14" t="s">
        <v>20</v>
      </c>
      <c r="F14" s="16" t="s">
        <v>35</v>
      </c>
      <c r="G14" s="16">
        <v>5</v>
      </c>
      <c r="H14" s="17">
        <v>225000</v>
      </c>
      <c r="I14" s="17">
        <f t="shared" si="0"/>
        <v>1125000</v>
      </c>
      <c r="J14" s="17"/>
      <c r="K14" s="18">
        <v>0.5</v>
      </c>
      <c r="L14" s="17">
        <f t="shared" ref="L14:L23" si="3">I14*(1-K14)</f>
        <v>562500</v>
      </c>
      <c r="P14" s="36"/>
      <c r="Q14" s="37"/>
      <c r="R14" s="46">
        <v>44068</v>
      </c>
      <c r="S14" s="47">
        <v>10000000</v>
      </c>
      <c r="T14" s="34">
        <v>0.12</v>
      </c>
      <c r="U14" s="47">
        <f t="shared" si="2"/>
        <v>1200000</v>
      </c>
      <c r="V14" s="48"/>
      <c r="W14" s="48"/>
    </row>
    <row r="15" spans="1:23" s="19" customFormat="1" ht="30" x14ac:dyDescent="0.25">
      <c r="A15" s="20"/>
      <c r="B15" s="21"/>
      <c r="C15" s="20"/>
      <c r="D15" s="20"/>
      <c r="E15" s="20"/>
      <c r="F15" s="22" t="s">
        <v>21</v>
      </c>
      <c r="G15" s="22">
        <v>10</v>
      </c>
      <c r="H15" s="23">
        <v>455000</v>
      </c>
      <c r="I15" s="23">
        <f t="shared" si="0"/>
        <v>4550000</v>
      </c>
      <c r="J15" s="23"/>
      <c r="K15" s="24">
        <v>0.5</v>
      </c>
      <c r="L15" s="23">
        <f t="shared" si="3"/>
        <v>2275000</v>
      </c>
      <c r="P15" s="49"/>
      <c r="Q15" s="50"/>
      <c r="R15" s="51" t="s">
        <v>36</v>
      </c>
      <c r="S15" s="52">
        <f>SUM(S9:S14)</f>
        <v>83000000</v>
      </c>
      <c r="T15" s="53" t="s">
        <v>37</v>
      </c>
      <c r="U15" s="54">
        <f>SUM(U9:U14)</f>
        <v>9960000</v>
      </c>
      <c r="V15" s="55"/>
      <c r="W15" s="55"/>
    </row>
    <row r="16" spans="1:23" s="19" customFormat="1" x14ac:dyDescent="0.25">
      <c r="A16" s="20"/>
      <c r="B16" s="21"/>
      <c r="C16" s="20"/>
      <c r="D16" s="20"/>
      <c r="E16" s="20"/>
      <c r="F16" s="22" t="s">
        <v>22</v>
      </c>
      <c r="G16" s="22">
        <v>5</v>
      </c>
      <c r="H16" s="23">
        <v>465000</v>
      </c>
      <c r="I16" s="23">
        <f t="shared" si="0"/>
        <v>2325000</v>
      </c>
      <c r="J16" s="23"/>
      <c r="K16" s="24">
        <v>0.5</v>
      </c>
      <c r="L16" s="23">
        <f t="shared" si="3"/>
        <v>1162500</v>
      </c>
      <c r="P16" s="56" t="s">
        <v>38</v>
      </c>
      <c r="Q16" s="14" t="s">
        <v>30</v>
      </c>
      <c r="R16" s="32" t="s">
        <v>39</v>
      </c>
      <c r="S16" s="33">
        <v>100000000</v>
      </c>
      <c r="T16" s="34">
        <v>0.12</v>
      </c>
      <c r="U16" s="33">
        <f t="shared" si="2"/>
        <v>12000000</v>
      </c>
      <c r="V16" s="35">
        <f>300000000-S16-S17</f>
        <v>120000000</v>
      </c>
      <c r="W16" s="35">
        <f>V16*12%</f>
        <v>14400000</v>
      </c>
    </row>
    <row r="17" spans="1:26" s="19" customFormat="1" x14ac:dyDescent="0.25">
      <c r="A17" s="41"/>
      <c r="B17" s="42"/>
      <c r="C17" s="41"/>
      <c r="D17" s="41"/>
      <c r="E17" s="41"/>
      <c r="F17" s="43" t="s">
        <v>34</v>
      </c>
      <c r="G17" s="43">
        <v>5</v>
      </c>
      <c r="H17" s="44">
        <v>455000</v>
      </c>
      <c r="I17" s="44">
        <f t="shared" si="0"/>
        <v>2275000</v>
      </c>
      <c r="J17" s="44"/>
      <c r="K17" s="45">
        <v>0.5</v>
      </c>
      <c r="L17" s="44">
        <f t="shared" si="3"/>
        <v>1137500</v>
      </c>
      <c r="P17" s="57"/>
      <c r="Q17" s="20"/>
      <c r="R17" s="38">
        <v>44064</v>
      </c>
      <c r="S17" s="39">
        <v>80000000</v>
      </c>
      <c r="T17" s="34">
        <v>0.12</v>
      </c>
      <c r="U17" s="39">
        <f t="shared" si="2"/>
        <v>9600000</v>
      </c>
      <c r="V17" s="40"/>
      <c r="W17" s="40"/>
    </row>
    <row r="18" spans="1:26" s="19" customFormat="1" ht="14.45" customHeight="1" x14ac:dyDescent="0.25">
      <c r="A18" s="14">
        <v>769</v>
      </c>
      <c r="B18" s="15">
        <v>44068</v>
      </c>
      <c r="C18" s="14" t="s">
        <v>18</v>
      </c>
      <c r="D18" s="14" t="s">
        <v>19</v>
      </c>
      <c r="E18" s="31" t="s">
        <v>20</v>
      </c>
      <c r="F18" s="16" t="s">
        <v>35</v>
      </c>
      <c r="G18" s="16">
        <v>12</v>
      </c>
      <c r="H18" s="17">
        <v>225000</v>
      </c>
      <c r="I18" s="17">
        <f t="shared" si="0"/>
        <v>2700000</v>
      </c>
      <c r="J18" s="17"/>
      <c r="K18" s="18">
        <v>0.5</v>
      </c>
      <c r="L18" s="17">
        <f t="shared" si="3"/>
        <v>1350000</v>
      </c>
      <c r="P18" s="58"/>
      <c r="Q18" s="59"/>
      <c r="R18" s="51" t="s">
        <v>40</v>
      </c>
      <c r="S18" s="52">
        <f>SUM(S16:S17)</f>
        <v>180000000</v>
      </c>
      <c r="T18" s="53" t="s">
        <v>37</v>
      </c>
      <c r="U18" s="54">
        <f>SUM(U16:U17)</f>
        <v>21600000</v>
      </c>
      <c r="V18" s="55"/>
      <c r="W18" s="55"/>
    </row>
    <row r="19" spans="1:26" s="19" customFormat="1" ht="14.45" customHeight="1" x14ac:dyDescent="0.25">
      <c r="A19" s="20"/>
      <c r="B19" s="21"/>
      <c r="C19" s="20"/>
      <c r="D19" s="20"/>
      <c r="E19" s="37"/>
      <c r="F19" s="22" t="s">
        <v>21</v>
      </c>
      <c r="G19" s="22">
        <v>12</v>
      </c>
      <c r="H19" s="23">
        <v>455000</v>
      </c>
      <c r="I19" s="23">
        <f t="shared" si="0"/>
        <v>5460000</v>
      </c>
      <c r="J19" s="23"/>
      <c r="K19" s="24">
        <v>0.5</v>
      </c>
      <c r="L19" s="23">
        <f t="shared" si="3"/>
        <v>2730000</v>
      </c>
      <c r="P19" s="27" t="s">
        <v>41</v>
      </c>
      <c r="Q19" s="60"/>
      <c r="R19" s="60"/>
      <c r="S19" s="60"/>
      <c r="T19" s="28"/>
      <c r="U19" s="61">
        <f>U15+U18</f>
        <v>31560000</v>
      </c>
      <c r="V19" s="61">
        <f>SUM(V9:V17)</f>
        <v>237000000</v>
      </c>
      <c r="W19" s="61">
        <f>SUM(W9:W16)</f>
        <v>28440000</v>
      </c>
    </row>
    <row r="20" spans="1:26" s="19" customFormat="1" ht="14.45" customHeight="1" x14ac:dyDescent="0.25">
      <c r="A20" s="20"/>
      <c r="B20" s="21"/>
      <c r="C20" s="20"/>
      <c r="D20" s="20"/>
      <c r="E20" s="37"/>
      <c r="F20" s="22" t="s">
        <v>42</v>
      </c>
      <c r="G20" s="22">
        <v>12</v>
      </c>
      <c r="H20" s="23">
        <v>255000</v>
      </c>
      <c r="I20" s="23">
        <f t="shared" si="0"/>
        <v>3060000</v>
      </c>
      <c r="J20" s="23"/>
      <c r="K20" s="24">
        <v>0.5</v>
      </c>
      <c r="L20" s="23">
        <f t="shared" si="3"/>
        <v>1530000</v>
      </c>
    </row>
    <row r="21" spans="1:26" s="19" customFormat="1" ht="14.45" customHeight="1" x14ac:dyDescent="0.25">
      <c r="A21" s="20"/>
      <c r="B21" s="21"/>
      <c r="C21" s="20"/>
      <c r="D21" s="20"/>
      <c r="E21" s="37"/>
      <c r="F21" s="22" t="s">
        <v>43</v>
      </c>
      <c r="G21" s="22">
        <v>12</v>
      </c>
      <c r="H21" s="23">
        <v>485000</v>
      </c>
      <c r="I21" s="23">
        <f t="shared" si="0"/>
        <v>5820000</v>
      </c>
      <c r="J21" s="23"/>
      <c r="K21" s="24">
        <v>0.5</v>
      </c>
      <c r="L21" s="23">
        <f t="shared" si="3"/>
        <v>2910000</v>
      </c>
    </row>
    <row r="22" spans="1:26" s="19" customFormat="1" x14ac:dyDescent="0.25">
      <c r="A22" s="20"/>
      <c r="B22" s="21"/>
      <c r="C22" s="20"/>
      <c r="D22" s="20"/>
      <c r="E22" s="37"/>
      <c r="F22" s="22" t="s">
        <v>32</v>
      </c>
      <c r="G22" s="22">
        <v>9</v>
      </c>
      <c r="H22" s="23">
        <v>550000</v>
      </c>
      <c r="I22" s="23">
        <f t="shared" si="0"/>
        <v>4950000</v>
      </c>
      <c r="J22" s="23"/>
      <c r="K22" s="24">
        <v>0.5</v>
      </c>
      <c r="L22" s="23">
        <f t="shared" si="3"/>
        <v>2475000</v>
      </c>
    </row>
    <row r="23" spans="1:26" s="19" customFormat="1" ht="14.45" customHeight="1" x14ac:dyDescent="0.25">
      <c r="A23" s="41"/>
      <c r="B23" s="42"/>
      <c r="C23" s="41"/>
      <c r="D23" s="41"/>
      <c r="E23" s="50"/>
      <c r="F23" s="43" t="s">
        <v>34</v>
      </c>
      <c r="G23" s="43">
        <v>10</v>
      </c>
      <c r="H23" s="44">
        <v>455000</v>
      </c>
      <c r="I23" s="44">
        <f t="shared" si="0"/>
        <v>4550000</v>
      </c>
      <c r="J23" s="44"/>
      <c r="K23" s="45">
        <v>0.5</v>
      </c>
      <c r="L23" s="44">
        <f t="shared" si="3"/>
        <v>2275000</v>
      </c>
      <c r="V23" s="62"/>
      <c r="W23" s="62"/>
      <c r="X23" s="62"/>
      <c r="Y23" s="62"/>
      <c r="Z23" s="62"/>
    </row>
    <row r="24" spans="1:26" x14ac:dyDescent="0.25">
      <c r="A24" s="63" t="s">
        <v>44</v>
      </c>
      <c r="B24" s="63"/>
      <c r="C24" s="63"/>
      <c r="D24" s="63"/>
      <c r="E24" s="63"/>
      <c r="F24" s="63"/>
      <c r="G24" s="64"/>
      <c r="H24" s="64"/>
      <c r="I24" s="65">
        <f>SUM(I7:I23)</f>
        <v>75795000</v>
      </c>
      <c r="J24" s="64"/>
      <c r="K24" s="64"/>
      <c r="L24" s="65">
        <f>SUM(L7:L23)</f>
        <v>37897500</v>
      </c>
    </row>
    <row r="26" spans="1:26" ht="15.75" x14ac:dyDescent="0.25">
      <c r="A26" s="66"/>
      <c r="B26" s="66"/>
      <c r="C26" s="66"/>
      <c r="M26" s="67" t="s">
        <v>45</v>
      </c>
      <c r="N26" s="68"/>
      <c r="O26" s="68"/>
      <c r="P26" s="69"/>
      <c r="Q26" s="70" t="s">
        <v>46</v>
      </c>
      <c r="R26" s="71">
        <v>500000</v>
      </c>
      <c r="S26" s="72">
        <f>SUM(R26:R29)</f>
        <v>4888000</v>
      </c>
      <c r="T26" s="73"/>
    </row>
    <row r="27" spans="1:26" ht="15.75" x14ac:dyDescent="0.25">
      <c r="A27" s="66"/>
      <c r="B27" s="66"/>
      <c r="C27" s="66"/>
      <c r="M27" s="74"/>
      <c r="N27" s="75"/>
      <c r="O27" s="75"/>
      <c r="P27" s="76"/>
      <c r="Q27" s="77" t="s">
        <v>47</v>
      </c>
      <c r="R27" s="78">
        <v>400000</v>
      </c>
      <c r="S27" s="79"/>
      <c r="T27" s="80"/>
    </row>
    <row r="28" spans="1:26" ht="15.75" x14ac:dyDescent="0.25">
      <c r="A28" s="66"/>
      <c r="B28" s="66"/>
      <c r="C28" s="66"/>
      <c r="M28" s="74"/>
      <c r="N28" s="75"/>
      <c r="O28" s="75"/>
      <c r="P28" s="76"/>
      <c r="Q28" s="77" t="s">
        <v>48</v>
      </c>
      <c r="R28" s="78">
        <v>100000</v>
      </c>
      <c r="S28" s="79"/>
      <c r="T28" s="80"/>
    </row>
    <row r="29" spans="1:26" ht="15.75" customHeight="1" x14ac:dyDescent="0.25">
      <c r="A29" s="66"/>
      <c r="B29" s="5"/>
      <c r="C29" s="5"/>
      <c r="D29" s="5"/>
      <c r="E29" s="66"/>
      <c r="F29" s="66"/>
      <c r="G29" s="66"/>
      <c r="H29" s="66"/>
      <c r="I29" s="5"/>
      <c r="J29" s="5"/>
      <c r="K29" s="81"/>
      <c r="M29" s="82"/>
      <c r="N29" s="83"/>
      <c r="O29" s="83"/>
      <c r="P29" s="84"/>
      <c r="Q29" s="77" t="s">
        <v>49</v>
      </c>
      <c r="R29" s="78">
        <v>3888000</v>
      </c>
      <c r="S29" s="85"/>
      <c r="T29" s="86"/>
    </row>
    <row r="30" spans="1:26" ht="15.75" x14ac:dyDescent="0.25">
      <c r="A30" s="66"/>
      <c r="B30" s="66"/>
      <c r="C30" s="66"/>
      <c r="D30" s="87"/>
      <c r="E30" s="88"/>
      <c r="F30" s="88"/>
      <c r="G30" s="88"/>
      <c r="H30" s="88"/>
      <c r="I30" s="88"/>
      <c r="J30" s="89"/>
      <c r="K30" s="89"/>
      <c r="M30" s="90" t="s">
        <v>50</v>
      </c>
      <c r="N30" s="91"/>
      <c r="O30" s="91"/>
      <c r="P30" s="91"/>
      <c r="Q30" s="91"/>
      <c r="R30" s="91"/>
      <c r="S30" s="92">
        <v>700000</v>
      </c>
      <c r="T30" s="92"/>
    </row>
    <row r="31" spans="1:26" ht="15.75" x14ac:dyDescent="0.25">
      <c r="M31" s="93" t="s">
        <v>51</v>
      </c>
      <c r="N31" s="94"/>
      <c r="O31" s="94"/>
      <c r="P31" s="94"/>
      <c r="Q31" s="94"/>
      <c r="R31" s="94"/>
      <c r="S31" s="95">
        <f>SUM(S26:T30)</f>
        <v>5588000</v>
      </c>
      <c r="T31" s="95"/>
    </row>
  </sheetData>
  <mergeCells count="50">
    <mergeCell ref="M31:R31"/>
    <mergeCell ref="S31:T31"/>
    <mergeCell ref="A24:F24"/>
    <mergeCell ref="M26:P29"/>
    <mergeCell ref="S26:T29"/>
    <mergeCell ref="B29:D29"/>
    <mergeCell ref="I29:J29"/>
    <mergeCell ref="M30:R30"/>
    <mergeCell ref="S30:T30"/>
    <mergeCell ref="Q16:Q17"/>
    <mergeCell ref="V16:V17"/>
    <mergeCell ref="W16:W17"/>
    <mergeCell ref="A18:A23"/>
    <mergeCell ref="B18:B23"/>
    <mergeCell ref="C18:C23"/>
    <mergeCell ref="D18:D23"/>
    <mergeCell ref="E18:E23"/>
    <mergeCell ref="P19:T19"/>
    <mergeCell ref="A14:A17"/>
    <mergeCell ref="B14:B17"/>
    <mergeCell ref="C14:C17"/>
    <mergeCell ref="D14:D17"/>
    <mergeCell ref="E14:E17"/>
    <mergeCell ref="P16:P17"/>
    <mergeCell ref="R8:S8"/>
    <mergeCell ref="T8:U8"/>
    <mergeCell ref="P9:P15"/>
    <mergeCell ref="Q9:Q15"/>
    <mergeCell ref="V9:V14"/>
    <mergeCell ref="W9:W14"/>
    <mergeCell ref="G5:G6"/>
    <mergeCell ref="H5:H6"/>
    <mergeCell ref="I5:I6"/>
    <mergeCell ref="J5:K5"/>
    <mergeCell ref="L5:L6"/>
    <mergeCell ref="A7:A13"/>
    <mergeCell ref="B7:B13"/>
    <mergeCell ref="C7:C13"/>
    <mergeCell ref="D7:D13"/>
    <mergeCell ref="E7:E13"/>
    <mergeCell ref="A1:E1"/>
    <mergeCell ref="A3:L3"/>
    <mergeCell ref="A4:A6"/>
    <mergeCell ref="B4:B6"/>
    <mergeCell ref="C4:C6"/>
    <mergeCell ref="D4:E4"/>
    <mergeCell ref="F4:L4"/>
    <mergeCell ref="D5:D6"/>
    <mergeCell ref="E5:E6"/>
    <mergeCell ref="F5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2020-08-29T02:40:22Z</dcterms:modified>
</cp:coreProperties>
</file>