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0" yWindow="120" windowWidth="19200" windowHeight="11355" tabRatio="834" firstSheet="1" activeTab="1"/>
  </bookViews>
  <sheets>
    <sheet name="THU CHI" sheetId="1" r:id="rId1"/>
    <sheet name="DOANH THU" sheetId="9" r:id="rId2"/>
    <sheet name="Hàng khách trả" sheetId="8" r:id="rId3"/>
    <sheet name="BÁO CÁO" sheetId="3" r:id="rId4"/>
    <sheet name="Tiền hàng Tâm" sheetId="4" r:id="rId5"/>
    <sheet name="Chi phí văn phòng" sheetId="13" r:id="rId6"/>
    <sheet name="Sheet1" sheetId="14" r:id="rId7"/>
    <sheet name="bảng chấm công" sheetId="10" r:id="rId8"/>
    <sheet name="Bảng lương" sheetId="5" r:id="rId9"/>
    <sheet name="Hỗ trợ vận chuyển" sheetId="11" r:id="rId10"/>
  </sheets>
  <definedNames>
    <definedName name="_xlnm._FilterDatabase" localSheetId="1" hidden="1">'DOANH THU'!$A$6:$P$143</definedName>
    <definedName name="_xlnm._FilterDatabase" localSheetId="0" hidden="1">'THU CHI'!$A$6:$G$120</definedName>
  </definedNames>
  <calcPr calcId="162913"/>
</workbook>
</file>

<file path=xl/calcChain.xml><?xml version="1.0" encoding="utf-8"?>
<calcChain xmlns="http://schemas.openxmlformats.org/spreadsheetml/2006/main">
  <c r="L122" i="9" l="1"/>
  <c r="O122" i="9" s="1"/>
  <c r="I122" i="9"/>
  <c r="L121" i="9"/>
  <c r="O121" i="9" s="1"/>
  <c r="L120" i="9"/>
  <c r="O120" i="9" s="1"/>
  <c r="L119" i="9"/>
  <c r="O119" i="9"/>
  <c r="L118" i="9"/>
  <c r="O118" i="9"/>
  <c r="I121" i="9"/>
  <c r="I120" i="9"/>
  <c r="I119" i="9"/>
  <c r="I118" i="9"/>
  <c r="L117" i="9"/>
  <c r="O117" i="9"/>
  <c r="I117" i="9"/>
  <c r="L116" i="9"/>
  <c r="O116" i="9" s="1"/>
  <c r="I116" i="9"/>
  <c r="I115" i="9"/>
  <c r="L115" i="9"/>
  <c r="O115" i="9" s="1"/>
  <c r="I114" i="9"/>
  <c r="L114" i="9"/>
  <c r="O114" i="9" s="1"/>
  <c r="H22" i="8"/>
  <c r="H21" i="8"/>
  <c r="L113" i="9"/>
  <c r="O113" i="9"/>
  <c r="I113" i="9"/>
  <c r="I106" i="9"/>
  <c r="L106" i="9"/>
  <c r="O106" i="9" s="1"/>
  <c r="I105" i="9"/>
  <c r="L105" i="9"/>
  <c r="O105" i="9" s="1"/>
  <c r="L70" i="9"/>
  <c r="I70" i="9"/>
  <c r="L14" i="9"/>
  <c r="M14" i="9"/>
  <c r="I14" i="9"/>
  <c r="J23" i="8"/>
  <c r="H23" i="8"/>
  <c r="I35" i="9" l="1"/>
  <c r="L35" i="9" s="1"/>
  <c r="M35" i="9" s="1"/>
  <c r="I34" i="9"/>
  <c r="L34" i="9" s="1"/>
  <c r="M34" i="9" s="1"/>
  <c r="J16" i="8"/>
  <c r="H16" i="8"/>
  <c r="H15" i="8"/>
  <c r="J15" i="8" s="1"/>
  <c r="H14" i="8"/>
  <c r="J14" i="8" s="1"/>
  <c r="H13" i="8"/>
  <c r="J13" i="8" s="1"/>
  <c r="H12" i="8"/>
  <c r="J12" i="8" s="1"/>
  <c r="H11" i="8"/>
  <c r="J11" i="8" s="1"/>
  <c r="H10" i="8"/>
  <c r="J10" i="8" s="1"/>
  <c r="H9" i="8"/>
  <c r="J9" i="8" s="1"/>
  <c r="H8" i="8"/>
  <c r="J8" i="8" s="1"/>
  <c r="I45" i="9"/>
  <c r="L45" i="9" s="1"/>
  <c r="I44" i="9"/>
  <c r="L44" i="9" s="1"/>
  <c r="I43" i="9"/>
  <c r="L43" i="9" s="1"/>
  <c r="I42" i="9"/>
  <c r="L42" i="9" s="1"/>
  <c r="I41" i="9"/>
  <c r="L41" i="9" s="1"/>
  <c r="I40" i="9"/>
  <c r="L40" i="9" s="1"/>
  <c r="I39" i="9"/>
  <c r="L39" i="9" s="1"/>
  <c r="I38" i="9"/>
  <c r="L38" i="9" s="1"/>
  <c r="J39" i="4" l="1"/>
  <c r="J37" i="4"/>
  <c r="I30" i="4"/>
  <c r="L30" i="4" s="1"/>
  <c r="L31" i="4" s="1"/>
  <c r="G84" i="1" l="1"/>
  <c r="G73" i="1"/>
  <c r="J42" i="4" l="1"/>
  <c r="J41" i="4"/>
  <c r="D21" i="13" l="1"/>
  <c r="D34" i="13" s="1"/>
  <c r="C19" i="13"/>
  <c r="D32" i="13" s="1"/>
  <c r="D33" i="13"/>
  <c r="L110" i="9" l="1"/>
  <c r="O110" i="9" s="1"/>
  <c r="I112" i="9"/>
  <c r="L112" i="9" s="1"/>
  <c r="O112" i="9" s="1"/>
  <c r="I111" i="9"/>
  <c r="L111" i="9" s="1"/>
  <c r="O111" i="9" s="1"/>
  <c r="I110" i="9"/>
  <c r="I109" i="9"/>
  <c r="L109" i="9" s="1"/>
  <c r="O109" i="9" s="1"/>
  <c r="I108" i="9"/>
  <c r="L108" i="9" s="1"/>
  <c r="O108" i="9" s="1"/>
  <c r="I107" i="9"/>
  <c r="L107" i="9" s="1"/>
  <c r="O107" i="9" s="1"/>
  <c r="I104" i="9"/>
  <c r="L104" i="9" s="1"/>
  <c r="O104" i="9" s="1"/>
  <c r="I103" i="9"/>
  <c r="L103" i="9" s="1"/>
  <c r="O103" i="9" s="1"/>
  <c r="I102" i="9"/>
  <c r="L102" i="9" s="1"/>
  <c r="O102" i="9" s="1"/>
  <c r="H20" i="8"/>
  <c r="J20" i="8" s="1"/>
  <c r="I101" i="9"/>
  <c r="L101" i="9" s="1"/>
  <c r="O101" i="9" s="1"/>
  <c r="I100" i="9"/>
  <c r="L100" i="9" s="1"/>
  <c r="O100" i="9" s="1"/>
  <c r="I99" i="9"/>
  <c r="L99" i="9" s="1"/>
  <c r="O99" i="9" s="1"/>
  <c r="I98" i="9"/>
  <c r="L98" i="9" s="1"/>
  <c r="O98" i="9" s="1"/>
  <c r="I94" i="9"/>
  <c r="L94" i="9" s="1"/>
  <c r="O94" i="9" s="1"/>
  <c r="I46" i="9" l="1"/>
  <c r="L46" i="9" s="1"/>
  <c r="O46" i="9" s="1"/>
  <c r="G24" i="4" l="1"/>
  <c r="I22" i="4"/>
  <c r="L22" i="4" s="1"/>
  <c r="I21" i="4"/>
  <c r="L21" i="4" s="1"/>
  <c r="L14" i="4"/>
  <c r="J35" i="4" s="1"/>
  <c r="I14" i="4"/>
  <c r="G14" i="4"/>
  <c r="O95" i="9"/>
  <c r="L95" i="9"/>
  <c r="I97" i="9"/>
  <c r="L97" i="9" s="1"/>
  <c r="O97" i="9" s="1"/>
  <c r="I96" i="9"/>
  <c r="L96" i="9" s="1"/>
  <c r="O96" i="9" s="1"/>
  <c r="I95" i="9"/>
  <c r="L92" i="9"/>
  <c r="O92" i="9" s="1"/>
  <c r="I93" i="9"/>
  <c r="L93" i="9" s="1"/>
  <c r="O93" i="9" s="1"/>
  <c r="I92" i="9"/>
  <c r="I91" i="9"/>
  <c r="L91" i="9" s="1"/>
  <c r="O91" i="9" s="1"/>
  <c r="I90" i="9"/>
  <c r="L90" i="9" s="1"/>
  <c r="N90" i="9" s="1"/>
  <c r="I89" i="9"/>
  <c r="L89" i="9" s="1"/>
  <c r="N89" i="9" s="1"/>
  <c r="L84" i="9"/>
  <c r="O84" i="9" s="1"/>
  <c r="L83" i="9"/>
  <c r="O83" i="9" s="1"/>
  <c r="I88" i="9"/>
  <c r="L88" i="9" s="1"/>
  <c r="O88" i="9" s="1"/>
  <c r="I87" i="9"/>
  <c r="L87" i="9" s="1"/>
  <c r="O87" i="9" s="1"/>
  <c r="I86" i="9"/>
  <c r="L86" i="9" s="1"/>
  <c r="O86" i="9" s="1"/>
  <c r="I85" i="9"/>
  <c r="L85" i="9" s="1"/>
  <c r="O85" i="9" s="1"/>
  <c r="I84" i="9"/>
  <c r="I83" i="9"/>
  <c r="I82" i="9"/>
  <c r="L82" i="9" s="1"/>
  <c r="M82" i="9" s="1"/>
  <c r="I81" i="9"/>
  <c r="L81" i="9" s="1"/>
  <c r="M81" i="9" s="1"/>
  <c r="I80" i="9"/>
  <c r="L80" i="9" s="1"/>
  <c r="N80" i="9" s="1"/>
  <c r="I79" i="9"/>
  <c r="L79" i="9" s="1"/>
  <c r="N79" i="9" s="1"/>
  <c r="I78" i="9"/>
  <c r="L78" i="9" s="1"/>
  <c r="N78" i="9" s="1"/>
  <c r="I77" i="9"/>
  <c r="L77" i="9" s="1"/>
  <c r="N77" i="9" s="1"/>
  <c r="L72" i="9"/>
  <c r="O72" i="9"/>
  <c r="I76" i="9"/>
  <c r="L76" i="9" s="1"/>
  <c r="O76" i="9" s="1"/>
  <c r="I75" i="9"/>
  <c r="L75" i="9" s="1"/>
  <c r="O75" i="9" s="1"/>
  <c r="I74" i="9"/>
  <c r="L74" i="9" s="1"/>
  <c r="O74" i="9" s="1"/>
  <c r="I73" i="9"/>
  <c r="L73" i="9" s="1"/>
  <c r="O73" i="9" s="1"/>
  <c r="I72" i="9"/>
  <c r="I71" i="9"/>
  <c r="L71" i="9" s="1"/>
  <c r="O71" i="9" s="1"/>
  <c r="I69" i="9"/>
  <c r="L69" i="9" s="1"/>
  <c r="M69" i="9" s="1"/>
  <c r="I68" i="9"/>
  <c r="L68" i="9" s="1"/>
  <c r="M68" i="9" s="1"/>
  <c r="I37" i="9"/>
  <c r="L37" i="9" s="1"/>
  <c r="M37" i="9" s="1"/>
  <c r="I36" i="9"/>
  <c r="L36" i="9" s="1"/>
  <c r="M36" i="9" s="1"/>
  <c r="O65" i="9"/>
  <c r="L65" i="9"/>
  <c r="L64" i="9"/>
  <c r="O64" i="9" s="1"/>
  <c r="I67" i="9"/>
  <c r="L67" i="9" s="1"/>
  <c r="O67" i="9" s="1"/>
  <c r="I66" i="9"/>
  <c r="L66" i="9" s="1"/>
  <c r="O66" i="9" s="1"/>
  <c r="I65" i="9"/>
  <c r="I64" i="9"/>
  <c r="I63" i="9"/>
  <c r="L63" i="9" s="1"/>
  <c r="O63" i="9" s="1"/>
  <c r="I62" i="9"/>
  <c r="L62" i="9" s="1"/>
  <c r="O62" i="9" s="1"/>
  <c r="I61" i="9"/>
  <c r="L61" i="9" s="1"/>
  <c r="O61" i="9" s="1"/>
  <c r="I60" i="9"/>
  <c r="L60" i="9" s="1"/>
  <c r="M60" i="9" s="1"/>
  <c r="H19" i="8"/>
  <c r="J19" i="8" s="1"/>
  <c r="H17" i="8"/>
  <c r="J17" i="8" s="1"/>
  <c r="H18" i="8"/>
  <c r="J18" i="8" s="1"/>
  <c r="L59" i="9"/>
  <c r="O59" i="9" s="1"/>
  <c r="I59" i="9"/>
  <c r="I58" i="9"/>
  <c r="L58" i="9" s="1"/>
  <c r="O58" i="9" s="1"/>
  <c r="I57" i="9"/>
  <c r="L57" i="9" s="1"/>
  <c r="O57" i="9" s="1"/>
  <c r="I56" i="9"/>
  <c r="L56" i="9" s="1"/>
  <c r="O56" i="9" s="1"/>
  <c r="I55" i="9"/>
  <c r="L55" i="9" s="1"/>
  <c r="O55" i="9" s="1"/>
  <c r="I54" i="9"/>
  <c r="L54" i="9" s="1"/>
  <c r="O54" i="9" s="1"/>
  <c r="I53" i="9"/>
  <c r="L53" i="9" s="1"/>
  <c r="O53" i="9" s="1"/>
  <c r="I52" i="9"/>
  <c r="L52" i="9" s="1"/>
  <c r="O52" i="9" s="1"/>
  <c r="I51" i="9"/>
  <c r="L51" i="9" s="1"/>
  <c r="O51" i="9" s="1"/>
  <c r="L49" i="9"/>
  <c r="M49" i="9" s="1"/>
  <c r="I50" i="9"/>
  <c r="L50" i="9" s="1"/>
  <c r="M50" i="9" s="1"/>
  <c r="I49" i="9"/>
  <c r="I48" i="9"/>
  <c r="L48" i="9" s="1"/>
  <c r="M48" i="9" s="1"/>
  <c r="I47" i="9"/>
  <c r="L47" i="9" s="1"/>
  <c r="M47" i="9" s="1"/>
  <c r="I33" i="9"/>
  <c r="L33" i="9" s="1"/>
  <c r="M33" i="9" s="1"/>
  <c r="I32" i="9"/>
  <c r="L32" i="9" s="1"/>
  <c r="M32" i="9" s="1"/>
  <c r="I31" i="9"/>
  <c r="L31" i="9" s="1"/>
  <c r="M31" i="9" s="1"/>
  <c r="I30" i="9"/>
  <c r="L30" i="9" s="1"/>
  <c r="M30" i="9" s="1"/>
  <c r="I29" i="9"/>
  <c r="L29" i="9" s="1"/>
  <c r="M29" i="9" s="1"/>
  <c r="I28" i="9"/>
  <c r="L28" i="9" s="1"/>
  <c r="M28" i="9" s="1"/>
  <c r="I27" i="9"/>
  <c r="L27" i="9" s="1"/>
  <c r="M27" i="9" s="1"/>
  <c r="L24" i="9"/>
  <c r="M24" i="9" s="1"/>
  <c r="I26" i="9"/>
  <c r="L26" i="9" s="1"/>
  <c r="M26" i="9" s="1"/>
  <c r="I25" i="9"/>
  <c r="L25" i="9" s="1"/>
  <c r="M25" i="9" s="1"/>
  <c r="I24" i="9"/>
  <c r="I23" i="9"/>
  <c r="L23" i="9" s="1"/>
  <c r="M23" i="9" s="1"/>
  <c r="I22" i="9"/>
  <c r="L22" i="9" s="1"/>
  <c r="M22" i="9" s="1"/>
  <c r="I21" i="9"/>
  <c r="L21" i="9" s="1"/>
  <c r="M21" i="9" s="1"/>
  <c r="I20" i="9"/>
  <c r="L20" i="9" s="1"/>
  <c r="M20" i="9" s="1"/>
  <c r="I19" i="9"/>
  <c r="L19" i="9" s="1"/>
  <c r="M19" i="9" s="1"/>
  <c r="L18" i="9"/>
  <c r="O18" i="9" s="1"/>
  <c r="I18" i="9"/>
  <c r="I17" i="9"/>
  <c r="L17" i="9" s="1"/>
  <c r="O17" i="9" s="1"/>
  <c r="L16" i="9"/>
  <c r="M16" i="9" s="1"/>
  <c r="I16" i="9"/>
  <c r="I15" i="9"/>
  <c r="L15" i="9" s="1"/>
  <c r="M15" i="9" s="1"/>
  <c r="H7" i="8"/>
  <c r="J7" i="8" s="1"/>
  <c r="I9" i="9"/>
  <c r="L9" i="9" s="1"/>
  <c r="M9" i="9" s="1"/>
  <c r="I10" i="9"/>
  <c r="L10" i="9" s="1"/>
  <c r="M10" i="9" s="1"/>
  <c r="I11" i="9"/>
  <c r="L11" i="9" s="1"/>
  <c r="M11" i="9" s="1"/>
  <c r="I12" i="9"/>
  <c r="L12" i="9" s="1"/>
  <c r="M12" i="9" s="1"/>
  <c r="I13" i="9"/>
  <c r="L13" i="9" s="1"/>
  <c r="M13" i="9" s="1"/>
  <c r="L24" i="4" l="1"/>
  <c r="J36" i="4" s="1"/>
  <c r="I24" i="4"/>
  <c r="F65" i="1"/>
  <c r="G22" i="1" l="1"/>
  <c r="E24" i="1" s="1"/>
  <c r="K11" i="5"/>
  <c r="K10" i="5"/>
  <c r="F41" i="8" l="1"/>
  <c r="G139" i="9" l="1"/>
  <c r="D32" i="11" l="1"/>
  <c r="G15" i="5" s="1"/>
  <c r="E32" i="11"/>
  <c r="G12" i="5" s="1"/>
  <c r="K12" i="5" s="1"/>
  <c r="G9" i="14" s="1"/>
  <c r="G10" i="14" s="1"/>
  <c r="L143" i="9" l="1"/>
  <c r="L142" i="9"/>
  <c r="L139" i="9" l="1"/>
  <c r="L140" i="9" s="1"/>
  <c r="L141" i="9"/>
  <c r="I139" i="9"/>
  <c r="F120" i="1" l="1"/>
  <c r="D120" i="1"/>
  <c r="G41" i="8"/>
  <c r="H41" i="8"/>
  <c r="J41" i="8"/>
  <c r="G140" i="9" l="1"/>
  <c r="AI15" i="10"/>
  <c r="E11" i="5" s="1"/>
  <c r="F11" i="5" s="1"/>
  <c r="D16" i="5" l="1"/>
  <c r="J13" i="5"/>
  <c r="D13" i="5"/>
  <c r="AI14" i="10" l="1"/>
  <c r="E12" i="5" s="1"/>
  <c r="F12" i="5" s="1"/>
  <c r="AI13" i="10"/>
  <c r="E15" i="5" s="1"/>
  <c r="F15" i="5" s="1"/>
  <c r="K15" i="5" s="1"/>
  <c r="J40" i="4" s="1"/>
  <c r="AI12" i="10"/>
  <c r="E10" i="5" s="1"/>
  <c r="F10" i="5" s="1"/>
  <c r="J43" i="4" l="1"/>
  <c r="J44" i="4" s="1"/>
  <c r="J46" i="4" s="1"/>
  <c r="F13" i="5"/>
  <c r="F16" i="5"/>
  <c r="AI16" i="10"/>
  <c r="K13" i="5" l="1"/>
  <c r="K16" i="5" l="1"/>
  <c r="E120" i="1"/>
  <c r="G120" i="1"/>
  <c r="C8" i="3" l="1"/>
  <c r="D11" i="3" l="1"/>
  <c r="D9" i="3" l="1"/>
  <c r="D8" i="3"/>
  <c r="D10" i="3"/>
  <c r="D12" i="3" l="1"/>
  <c r="C24" i="3"/>
  <c r="D24" i="3" l="1"/>
  <c r="D25" i="3" s="1"/>
</calcChain>
</file>

<file path=xl/sharedStrings.xml><?xml version="1.0" encoding="utf-8"?>
<sst xmlns="http://schemas.openxmlformats.org/spreadsheetml/2006/main" count="795" uniqueCount="301">
  <si>
    <t>CÔNG TY CỔ PHẦN ĐT &amp; PT NANO MILK</t>
  </si>
  <si>
    <t>CỘNG HÒA XÃ HỘI CHỦ NGHĨA VIỆT NAM</t>
  </si>
  <si>
    <t xml:space="preserve"> Số:………./PKD. MST: 0108806878</t>
  </si>
  <si>
    <t xml:space="preserve">       Độc lập – Tự do – Hạnh phúc</t>
  </si>
  <si>
    <t>Ngày tháng</t>
  </si>
  <si>
    <t>Loại chi phí</t>
  </si>
  <si>
    <t>Nội dung diễn giải</t>
  </si>
  <si>
    <t>Thu tiền</t>
  </si>
  <si>
    <t>Chi tiền</t>
  </si>
  <si>
    <t>Chi phí đi đường</t>
  </si>
  <si>
    <t xml:space="preserve">Tổng hợp </t>
  </si>
  <si>
    <t>Chi phí lương thưởng</t>
  </si>
  <si>
    <t>Chi phí văn phòng</t>
  </si>
  <si>
    <t>Chi phí vận chuyển</t>
  </si>
  <si>
    <t>Giám đốc</t>
  </si>
  <si>
    <t>Ký, ghi rõ họ tên)</t>
  </si>
  <si>
    <t>(Ký tên, đóng dấu)</t>
  </si>
  <si>
    <t>BÁO CÁO TỔNG QUAN</t>
  </si>
  <si>
    <t>STT</t>
  </si>
  <si>
    <t>NỘI DUNG DIỄN GIẢI</t>
  </si>
  <si>
    <t>Ghi chú</t>
  </si>
  <si>
    <t xml:space="preserve">Thu </t>
  </si>
  <si>
    <t>Chi</t>
  </si>
  <si>
    <t>Thu tiền hàng</t>
  </si>
  <si>
    <t>Chi phí khác</t>
  </si>
  <si>
    <t>Tổng</t>
  </si>
  <si>
    <t>Lợi nhuận: Thu - Chi</t>
  </si>
  <si>
    <t>Ngày, tháng</t>
  </si>
  <si>
    <t>Người bán</t>
  </si>
  <si>
    <t>Thông tin về sản phẩm</t>
  </si>
  <si>
    <t>Thành tiền sau CK(VNĐ)</t>
  </si>
  <si>
    <t>Mã sản phẩm</t>
  </si>
  <si>
    <t>Số lượng (hộp)</t>
  </si>
  <si>
    <t>Đơn giá (VNĐ)</t>
  </si>
  <si>
    <t>Thành tiền (VNĐ)</t>
  </si>
  <si>
    <t>Chiết khấu</t>
  </si>
  <si>
    <t>Tổng cộng</t>
  </si>
  <si>
    <t>Thái Thúy Hằng</t>
  </si>
  <si>
    <t>Nguyễn Tiến Lâm</t>
  </si>
  <si>
    <t xml:space="preserve">SỔ THEO DÕI ĐƠN HÀNG </t>
  </si>
  <si>
    <t>Thông tin khách hàng</t>
  </si>
  <si>
    <t>Tên khách hàng</t>
  </si>
  <si>
    <t>Địa chỉ</t>
  </si>
  <si>
    <t>THÀNH TIỀN</t>
  </si>
  <si>
    <t>Thành tiền sau CK</t>
  </si>
  <si>
    <t>Tiền mặt ( 111)</t>
  </si>
  <si>
    <t>Chuyển khoản (112)</t>
  </si>
  <si>
    <t>Chưa thanh toán (131)</t>
  </si>
  <si>
    <t>%</t>
  </si>
  <si>
    <t xml:space="preserve"> </t>
  </si>
  <si>
    <t>Số tiền</t>
  </si>
  <si>
    <t>Số lượng</t>
  </si>
  <si>
    <t>Doanh số bán hàng của công ty</t>
  </si>
  <si>
    <t>Thực tế tiền mặt thu về</t>
  </si>
  <si>
    <t>Khách hàng thanh toán bằng chuyển khoản</t>
  </si>
  <si>
    <t>Công nợ (khách hàng còn nợ của công ty)</t>
  </si>
  <si>
    <t>TM</t>
  </si>
  <si>
    <t>HÀNG KHÁCH TRẢ LẠI NHẬP VỀ CÔNG TY</t>
  </si>
  <si>
    <t>Tiền bán hàng thực tế thu về</t>
  </si>
  <si>
    <t>TỔNG CỘNG</t>
  </si>
  <si>
    <t>BẢNG TÍNH LƯƠNG</t>
  </si>
  <si>
    <t>Đơn vị tính: VNĐ</t>
  </si>
  <si>
    <t>Họ Và tên</t>
  </si>
  <si>
    <t>Chức Vụ</t>
  </si>
  <si>
    <t>Lương chính</t>
  </si>
  <si>
    <t xml:space="preserve">Tổng tiền lương thực tế tính theo ngày công </t>
  </si>
  <si>
    <t>Lương thực lĩnh</t>
  </si>
  <si>
    <t>Ký nhận</t>
  </si>
  <si>
    <t>A</t>
  </si>
  <si>
    <t>B</t>
  </si>
  <si>
    <t>C</t>
  </si>
  <si>
    <t>D</t>
  </si>
  <si>
    <t>A. Bộ Phận Quản Lý</t>
  </si>
  <si>
    <t>Vũ Hoài Thanh</t>
  </si>
  <si>
    <t>B. Bộ phận bán hàng</t>
  </si>
  <si>
    <t>Lò Thị Minh Tâm</t>
  </si>
  <si>
    <t>Số HĐ</t>
  </si>
  <si>
    <t xml:space="preserve">Tổng cộng </t>
  </si>
  <si>
    <t xml:space="preserve">Thực tế tiền mặt thu về </t>
  </si>
  <si>
    <t xml:space="preserve"> KH thanh toán bằng chuyển khoản</t>
  </si>
  <si>
    <t xml:space="preserve">Thực tế công nợ KH còn phải thanh toán </t>
  </si>
  <si>
    <t>CK</t>
  </si>
  <si>
    <t>Trong đó có:</t>
  </si>
  <si>
    <t>Hàng khách trả</t>
  </si>
  <si>
    <t>Giảm giá</t>
  </si>
  <si>
    <t>E</t>
  </si>
  <si>
    <t>Đi làm cả ngày</t>
  </si>
  <si>
    <t>x</t>
  </si>
  <si>
    <t>VPĐD: ( 024) 22.16.76.76  Tòa Golden An Khánh , HN</t>
  </si>
  <si>
    <t>Đi làm nửa ngày</t>
  </si>
  <si>
    <t>x/2</t>
  </si>
  <si>
    <t xml:space="preserve">Hotline: 0987.62.82.62 - Website: suanano.vn   </t>
  </si>
  <si>
    <t>Nghỉ</t>
  </si>
  <si>
    <t>N</t>
  </si>
  <si>
    <t>TK: 21710004668889 BIDV Chi nhánh Từ Liêm</t>
  </si>
  <si>
    <t>Đi công tác</t>
  </si>
  <si>
    <t>CT</t>
  </si>
  <si>
    <t>TT</t>
  </si>
  <si>
    <t>Họ và tên</t>
  </si>
  <si>
    <t>Chức vụ/Bộ phận</t>
  </si>
  <si>
    <t>Ngày trong tháng</t>
  </si>
  <si>
    <t xml:space="preserve">Tổng cộng ngày công </t>
  </si>
  <si>
    <t>T6</t>
  </si>
  <si>
    <t>T7</t>
  </si>
  <si>
    <t>CN</t>
  </si>
  <si>
    <t>T2</t>
  </si>
  <si>
    <t>T3</t>
  </si>
  <si>
    <t>T4</t>
  </si>
  <si>
    <t>T5</t>
  </si>
  <si>
    <t>Kế toán</t>
  </si>
  <si>
    <t>Tổng số</t>
  </si>
  <si>
    <t xml:space="preserve">Kế toán </t>
  </si>
  <si>
    <t xml:space="preserve">Tạm ứng lương </t>
  </si>
  <si>
    <t>Lương tháng 3+4 công ty còn nợ nhân viên</t>
  </si>
  <si>
    <t>Xác nhận</t>
  </si>
  <si>
    <t>(LC*26)/NC</t>
  </si>
  <si>
    <t>Chi phí biển bảng</t>
  </si>
  <si>
    <t>Chi tiếp khách công tác</t>
  </si>
  <si>
    <t>Kho</t>
  </si>
  <si>
    <t>GĐ</t>
  </si>
  <si>
    <t>KTT</t>
  </si>
  <si>
    <t>KTTH</t>
  </si>
  <si>
    <t>NC</t>
  </si>
  <si>
    <t>Hỗ trợ VC</t>
  </si>
  <si>
    <t>HỖ TRỢ VẬN CHUYỂN</t>
  </si>
  <si>
    <t>NGÀY THÁNG</t>
  </si>
  <si>
    <t>NỘI DUNG</t>
  </si>
  <si>
    <t>Chị Tâm</t>
  </si>
  <si>
    <t>Em Hằng</t>
  </si>
  <si>
    <t>tháng 7/2020</t>
  </si>
  <si>
    <t>Tháng 7/2020</t>
  </si>
  <si>
    <t>BẢNG CHẤM CÔNG THÁNG 7 NĂM 2020</t>
  </si>
  <si>
    <t>TIỀN MUA HÀNG MINH TÂM THÁNG 8</t>
  </si>
  <si>
    <t>BẢNG TỔNG HỢP THU CHI THÁNG 8/2020</t>
  </si>
  <si>
    <t>tháng 8/2020</t>
  </si>
  <si>
    <t>Tổng doanh số bán hàng toàn công ty tháng 08/2020</t>
  </si>
  <si>
    <t>Số tiền hỗ trợ</t>
  </si>
  <si>
    <t>Kho vận</t>
  </si>
  <si>
    <t>Thưởng</t>
  </si>
  <si>
    <t>A+B+C-D+E</t>
  </si>
  <si>
    <t>Hàng hóa</t>
  </si>
  <si>
    <t>Chị Thảo Phú thọ trả hàng</t>
  </si>
  <si>
    <t>Khác</t>
  </si>
  <si>
    <t>MC Quang Vinh</t>
  </si>
  <si>
    <t>Chi Phí khai trương 3s</t>
  </si>
  <si>
    <t>Mua sữa Hà Tuyên 36h</t>
  </si>
  <si>
    <t>Vận chuyển</t>
  </si>
  <si>
    <t>Vận chuyển sữa vào chị tuyết</t>
  </si>
  <si>
    <t>Lương, thưởng</t>
  </si>
  <si>
    <t>Chị Hồng Nanomilk</t>
  </si>
  <si>
    <t>Anh Sơn phòng KD ứng lương</t>
  </si>
  <si>
    <t>Đá văn phòng Nanomilk</t>
  </si>
  <si>
    <t>Biển bảng</t>
  </si>
  <si>
    <t>Chi ứng biển đại lý Vinh Anh Bình Phước</t>
  </si>
  <si>
    <t>100 đồng hồ Song hành Media</t>
  </si>
  <si>
    <t>Biển bảng ĐL Phương Hiền Tây Ninh</t>
  </si>
  <si>
    <t>Mừng khai trương ĐL Tường Vy</t>
  </si>
  <si>
    <t>Lương T7 kế toán Hằng</t>
  </si>
  <si>
    <t>thanh toán tiền lương tâm T7</t>
  </si>
  <si>
    <t>Vận Chuyển</t>
  </si>
  <si>
    <t>Tâm chi (công ty trả)</t>
  </si>
  <si>
    <t>Khung Bằng</t>
  </si>
  <si>
    <t>Văn phòng</t>
  </si>
  <si>
    <t>Văn phòng tháng 7</t>
  </si>
  <si>
    <t>Chi phí Quỳnh trang</t>
  </si>
  <si>
    <t>Tâm thanh toán tiền hàng</t>
  </si>
  <si>
    <t>Thanh toán biển bảng Tường Vy</t>
  </si>
  <si>
    <t>Kệ Hà Linh</t>
  </si>
  <si>
    <t>In quảng cáo Đức Phú Thanh Trì</t>
  </si>
  <si>
    <t>Ứng biển bảng 3s</t>
  </si>
  <si>
    <t>Kệ 3s</t>
  </si>
  <si>
    <t>Trả nôt Biển bảng ĐL Phương Hiền Tây Ninh</t>
  </si>
  <si>
    <t>Anh Văn Sơn ứng tiền đi thị trường</t>
  </si>
  <si>
    <t>Nhập hàng 70T</t>
  </si>
  <si>
    <t>Chị Tuyết SG thanh toán tiền hàng</t>
  </si>
  <si>
    <t>Hà Linh thanh toán tiền hàng</t>
  </si>
  <si>
    <t>Tiếp khách, Công tác</t>
  </si>
  <si>
    <t>Vé máy bay SG-HN</t>
  </si>
  <si>
    <t>Vé máy bay HN-SG, SG-HN</t>
  </si>
  <si>
    <t>Nhập hàng 105T</t>
  </si>
  <si>
    <t>A Lâm</t>
  </si>
  <si>
    <t>Chị Hà</t>
  </si>
  <si>
    <t>Phú Thọ</t>
  </si>
  <si>
    <t>GCX90</t>
  </si>
  <si>
    <t>Tâm</t>
  </si>
  <si>
    <t>1CX90</t>
  </si>
  <si>
    <t>2CX90</t>
  </si>
  <si>
    <t>BCX90</t>
  </si>
  <si>
    <t>Chị Thảo Việt Trì</t>
  </si>
  <si>
    <t>SN45</t>
  </si>
  <si>
    <t>Quỳnh Anh</t>
  </si>
  <si>
    <t>Trần Khát Chân</t>
  </si>
  <si>
    <t>Thanh Hà</t>
  </si>
  <si>
    <t>Vĩnh Phúc</t>
  </si>
  <si>
    <t>A Công</t>
  </si>
  <si>
    <t>NV SALE</t>
  </si>
  <si>
    <t>3CX90</t>
  </si>
  <si>
    <t>GC90</t>
  </si>
  <si>
    <t>TĐ90</t>
  </si>
  <si>
    <t>Hà Linh</t>
  </si>
  <si>
    <t>A Sơn</t>
  </si>
  <si>
    <t>Thanh hóa</t>
  </si>
  <si>
    <t>1CX45</t>
  </si>
  <si>
    <t>Khách lẻ</t>
  </si>
  <si>
    <t xml:space="preserve">Chị Hải </t>
  </si>
  <si>
    <t>Lào Cài</t>
  </si>
  <si>
    <t>Tử Du</t>
  </si>
  <si>
    <t>Nanomilk 3s</t>
  </si>
  <si>
    <t>Chị Hải Lào Cai</t>
  </si>
  <si>
    <t>Việt trì</t>
  </si>
  <si>
    <t>Chị Quân</t>
  </si>
  <si>
    <t>DVH</t>
  </si>
  <si>
    <t>Khách TT ck35 1110k, tâm thu hộ</t>
  </si>
  <si>
    <t>Chị Huệ</t>
  </si>
  <si>
    <t>Điện Biên</t>
  </si>
  <si>
    <t>Chị Thắm</t>
  </si>
  <si>
    <t>Yên Bái</t>
  </si>
  <si>
    <t xml:space="preserve">Anh Chuyến </t>
  </si>
  <si>
    <t>Lạng Sơn</t>
  </si>
  <si>
    <t xml:space="preserve">Chị Tuyết </t>
  </si>
  <si>
    <t>Sài Gòn</t>
  </si>
  <si>
    <t>NV KD</t>
  </si>
  <si>
    <t>TIỀN MUA HÀNG MINH TÂM THU HỘ THÁNG 8</t>
  </si>
  <si>
    <t xml:space="preserve">Trả nợ khách chị quân công ty thu hộ </t>
  </si>
  <si>
    <t>Kết luận</t>
  </si>
  <si>
    <t>Nội dung</t>
  </si>
  <si>
    <t>Tiền hàng tháng 7 chị tâm còn nợ công ty</t>
  </si>
  <si>
    <t>Tiền hàng tháng 8 chưa thanh toán</t>
  </si>
  <si>
    <t>Tiền hàng tháng 8 thu hộ</t>
  </si>
  <si>
    <t>Tiền lương tháng 8</t>
  </si>
  <si>
    <t>Chị Hà Phú Thọ</t>
  </si>
  <si>
    <t>Duy Nhất</t>
  </si>
  <si>
    <t>SL (hộp)</t>
  </si>
  <si>
    <t>Hòa Thanh</t>
  </si>
  <si>
    <t>GCX45</t>
  </si>
  <si>
    <t>(I)</t>
  </si>
  <si>
    <t>(II)</t>
  </si>
  <si>
    <t>Nhập sữa ngoại cho Hà Linh ở Thanh Hà</t>
  </si>
  <si>
    <t>Anh Lâm nhập sữa ngoại cho hà linh</t>
  </si>
  <si>
    <t>Chi phí tháng 7 hằng chi (22-31/7)</t>
  </si>
  <si>
    <t>Chi phí tháng 8 hằng chi (1-26/7)</t>
  </si>
  <si>
    <t>Tổng tiền công ty thanh toán cho Em Hằng</t>
  </si>
  <si>
    <t>CHI PHÍ VĂN PHÒNG</t>
  </si>
  <si>
    <t>Từ 22/7/2020-31/7/2020</t>
  </si>
  <si>
    <t xml:space="preserve">Tổng chi phí </t>
  </si>
  <si>
    <t>Hằng chi</t>
  </si>
  <si>
    <t>Tâm chi</t>
  </si>
  <si>
    <t>Trong đó</t>
  </si>
  <si>
    <t>Chi phí dịch vụ phòng</t>
  </si>
  <si>
    <t>Chi phí cửa hàng</t>
  </si>
  <si>
    <t>Chi phí văn phòng phẩm</t>
  </si>
  <si>
    <t>Từ 01/08/2020-26/08/2020</t>
  </si>
  <si>
    <t>chi phí ăn uồng (25 ngày)</t>
  </si>
  <si>
    <t>chi phí ăn uồng (8 ngày)</t>
  </si>
  <si>
    <t>TIỀN CÔNG TY THANH TOÁN CHO EM HẰNG</t>
  </si>
  <si>
    <t>Như Vậy:</t>
  </si>
  <si>
    <t>Tổng chi phí từ 22/7/2020 đến hết 26/08/2020 là</t>
  </si>
  <si>
    <t>Cụ thể</t>
  </si>
  <si>
    <t>Hằng</t>
  </si>
  <si>
    <t>Chi trả tiền bỉm cho anh lệ</t>
  </si>
  <si>
    <t>Chi phí tháng 7 Tâm chi</t>
  </si>
  <si>
    <t>Chi phí tháng 8 Tâm chi</t>
  </si>
  <si>
    <t>Nợ cá nhân AL</t>
  </si>
  <si>
    <t>Phải trả AL</t>
  </si>
  <si>
    <t>Tâm phải thanh toán cho công ty (I) - (II)</t>
  </si>
  <si>
    <t>28/08/2020 Ứng Tháng 8</t>
  </si>
  <si>
    <t>Tâm ứng tiền lương</t>
  </si>
  <si>
    <t>Nhập hàng 50T</t>
  </si>
  <si>
    <t>Chi quảng cáo anh Trang</t>
  </si>
  <si>
    <t>vận chuyển đồng hồ</t>
  </si>
  <si>
    <t>Đi đường</t>
  </si>
  <si>
    <t>Cước đường bộ</t>
  </si>
  <si>
    <t>vé trông giữ ô tô</t>
  </si>
  <si>
    <t>Xăng</t>
  </si>
  <si>
    <t>thanh long</t>
  </si>
  <si>
    <t>Anh Công</t>
  </si>
  <si>
    <t>Khách lẻ sau BigC</t>
  </si>
  <si>
    <t>Chị Hải</t>
  </si>
  <si>
    <t>Chị Hải Trả hàng</t>
  </si>
  <si>
    <t>Anh Chuyến</t>
  </si>
  <si>
    <t>Chị Tuyết</t>
  </si>
  <si>
    <t>TIỀN MUA HÀNG EM TÂM THU HỘ CỬA HÀNG QUỲNH TRANG AN KHÁNH</t>
  </si>
  <si>
    <t>lẻ Qtrang</t>
  </si>
  <si>
    <t>Nanomilk</t>
  </si>
  <si>
    <t>Tiền hàng tháng 8 quỳnh trang</t>
  </si>
  <si>
    <t>A. Lâm</t>
  </si>
  <si>
    <t>mẫu in quảng cáo</t>
  </si>
  <si>
    <t>mẫu quảng cáo</t>
  </si>
  <si>
    <t>Linna</t>
  </si>
  <si>
    <t>Đồng nai</t>
  </si>
  <si>
    <t>Dung phi</t>
  </si>
  <si>
    <t>Tặng NV</t>
  </si>
  <si>
    <t>Trương tuyết</t>
  </si>
  <si>
    <t>SG</t>
  </si>
  <si>
    <t>BCX45</t>
  </si>
  <si>
    <t>ĐL Duy nhất</t>
  </si>
  <si>
    <t>Chị Phương</t>
  </si>
  <si>
    <t>Yên Châu</t>
  </si>
  <si>
    <t>Khách QT</t>
  </si>
  <si>
    <t>ĐL 3s</t>
  </si>
  <si>
    <t>Đl Dung Phi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</si>
</sst>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64" formatCode="_-* #,##0.00_-;\-* #,##0.00_-;_-* &quot;-&quot;??_-;_-@_-"/>
    <numFmt numFmtId="165" formatCode="_-* #,##0.00\ _₫_-;\-* #,##0.00\ _₫_-;_-* &quot;-&quot;??\ _₫_-;_-@_-"/>
    <numFmt numFmtId="166" formatCode="_(* #,##0_);_(* \(#,##0\);_(* &quot;-&quot;??_);_(@_)"/>
    <numFmt numFmtId="167" formatCode="dd/mm/yyyy;@"/>
    <numFmt numFmtId="168" formatCode="_-* #,##0\ _₫_-;\-* #,##0\ _₫_-;_-* &quot;-&quot;??\ _₫_-;_-@_-"/>
    <numFmt numFmtId="169" formatCode="d/mm/yyyy;@"/>
    <numFmt numFmtId="170" formatCode="#,##0.0"/>
    <numFmt numFmtId="171" formatCode="_-* #,##0.0\ _₫_-;\-* #,##0.0\ _₫_-;_-* &quot;-&quot;??\ _₫_-;_-@_-"/>
  </numFmts>
  <fonts count="4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 tint="-0.499984740745262"/>
      <name val="Times New Roman"/>
      <family val="1"/>
    </font>
    <font>
      <sz val="11"/>
      <color theme="1" tint="-0.499984740745262"/>
      <name val="Times New Roman"/>
      <family val="1"/>
    </font>
    <font>
      <i/>
      <sz val="11"/>
      <color theme="1" tint="-0.499984740745262"/>
      <name val="Times New Roman"/>
      <family val="1"/>
    </font>
    <font>
      <b/>
      <sz val="16"/>
      <color theme="1" tint="-0.499984740745262"/>
      <name val="Times New Roman"/>
      <family val="1"/>
    </font>
    <font>
      <b/>
      <sz val="13"/>
      <color theme="1" tint="-0.499984740745262"/>
      <name val="Times New Roman"/>
      <family val="1"/>
    </font>
    <font>
      <b/>
      <sz val="12"/>
      <color theme="1" tint="-0.499984740745262"/>
      <name val="Times New Roman"/>
      <family val="1"/>
    </font>
    <font>
      <sz val="12"/>
      <color theme="1" tint="-0.499984740745262"/>
      <name val="Times New Roman"/>
      <family val="1"/>
    </font>
    <font>
      <i/>
      <sz val="12"/>
      <color theme="1" tint="-0.499984740745262"/>
      <name val="Times New Roman"/>
      <family val="1"/>
    </font>
    <font>
      <b/>
      <sz val="12"/>
      <color rgb="FFFF0000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i/>
      <sz val="10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Calibri"/>
      <family val="2"/>
    </font>
    <font>
      <sz val="11"/>
      <name val="Calibri"/>
      <family val="2"/>
    </font>
    <font>
      <sz val="11"/>
      <color indexed="8"/>
      <name val="Calibri"/>
      <family val="2"/>
      <charset val="1"/>
    </font>
    <font>
      <b/>
      <sz val="11"/>
      <color theme="1" tint="4.9989318521683403E-2"/>
      <name val="Times New Roman"/>
      <family val="1"/>
    </font>
    <font>
      <i/>
      <sz val="11"/>
      <name val="Times New Roman"/>
      <family val="1"/>
    </font>
    <font>
      <sz val="11"/>
      <color theme="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1"/>
      <color theme="1" tint="4.9989318521683403E-2"/>
      <name val="Times New Roman"/>
      <family val="1"/>
    </font>
    <font>
      <i/>
      <sz val="11"/>
      <color theme="1" tint="4.9989318521683403E-2"/>
      <name val="Times New Roman"/>
      <family val="1"/>
    </font>
    <font>
      <b/>
      <sz val="14"/>
      <color theme="1" tint="4.9989318521683403E-2"/>
      <name val="Times New Roman"/>
      <family val="1"/>
    </font>
    <font>
      <sz val="11"/>
      <color rgb="FFFF0000"/>
      <name val="Times New Roman"/>
      <family val="1"/>
    </font>
    <font>
      <b/>
      <sz val="10"/>
      <color theme="1" tint="4.9989318521683403E-2"/>
      <name val="Times New Roman"/>
      <family val="1"/>
    </font>
    <font>
      <sz val="10"/>
      <color theme="1" tint="4.9989318521683403E-2"/>
      <name val="Times New Roman"/>
      <family val="1"/>
    </font>
    <font>
      <b/>
      <sz val="13"/>
      <color theme="1"/>
      <name val="Times New Roman"/>
      <family val="1"/>
    </font>
    <font>
      <i/>
      <sz val="11"/>
      <color theme="1"/>
      <name val="Times New Roman"/>
      <family val="1"/>
    </font>
    <font>
      <b/>
      <sz val="14"/>
      <name val="Times New Roman"/>
      <family val="1"/>
    </font>
    <font>
      <b/>
      <sz val="8"/>
      <name val="Times New Roman"/>
      <family val="1"/>
    </font>
    <font>
      <sz val="8"/>
      <color theme="1"/>
      <name val="Times New Roman"/>
      <family val="1"/>
    </font>
    <font>
      <sz val="8"/>
      <name val="Times New Roman"/>
      <family val="1"/>
    </font>
    <font>
      <sz val="10"/>
      <name val="Times New Roman"/>
      <family val="1"/>
    </font>
    <font>
      <b/>
      <sz val="12"/>
      <color theme="1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sz val="12"/>
      <color theme="1"/>
      <name val="Times New Roman"/>
      <family val="1"/>
    </font>
    <font>
      <i/>
      <sz val="12"/>
      <name val="Times New Roman"/>
      <family val="1"/>
    </font>
    <font>
      <b/>
      <sz val="14"/>
      <color theme="1"/>
      <name val="Times New Roman"/>
      <family val="1"/>
    </font>
    <font>
      <b/>
      <sz val="10"/>
      <color theme="1" tint="-0.499984740745262"/>
      <name val="Times New Roman"/>
      <family val="1"/>
    </font>
    <font>
      <sz val="10"/>
      <color theme="1" tint="-0.499984740745262"/>
      <name val="Times New Roman"/>
      <family val="1"/>
    </font>
    <font>
      <i/>
      <sz val="10"/>
      <color theme="1" tint="-0.499984740745262"/>
      <name val="Times New Roman"/>
      <family val="1"/>
    </font>
    <font>
      <b/>
      <sz val="9"/>
      <color theme="1"/>
      <name val="Times New Roman"/>
      <family val="1"/>
    </font>
    <font>
      <b/>
      <sz val="11"/>
      <color rgb="FFFF000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8" tint="0.59999389629810485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7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5" fillId="0" borderId="0"/>
    <xf numFmtId="0" fontId="16" fillId="0" borderId="0"/>
    <xf numFmtId="0" fontId="17" fillId="0" borderId="0"/>
  </cellStyleXfs>
  <cellXfs count="651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/>
    <xf numFmtId="0" fontId="4" fillId="0" borderId="0" xfId="0" applyFont="1" applyAlignment="1">
      <alignment horizontal="center"/>
    </xf>
    <xf numFmtId="0" fontId="4" fillId="0" borderId="0" xfId="0" applyFont="1" applyAlignment="1"/>
    <xf numFmtId="0" fontId="6" fillId="0" borderId="0" xfId="0" applyFont="1" applyAlignment="1">
      <alignment vertical="center"/>
    </xf>
    <xf numFmtId="0" fontId="6" fillId="3" borderId="0" xfId="0" applyFont="1" applyFill="1" applyAlignment="1">
      <alignment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/>
    <xf numFmtId="0" fontId="6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4" fillId="3" borderId="0" xfId="0" applyFont="1" applyFill="1" applyAlignment="1">
      <alignment vertical="center"/>
    </xf>
    <xf numFmtId="0" fontId="4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4" fillId="0" borderId="0" xfId="0" applyFont="1" applyAlignment="1">
      <alignment horizontal="center" vertical="center" wrapText="1"/>
    </xf>
    <xf numFmtId="166" fontId="4" fillId="0" borderId="0" xfId="1" applyNumberFormat="1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5" fillId="0" borderId="0" xfId="0" applyFont="1" applyAlignment="1"/>
    <xf numFmtId="9" fontId="5" fillId="0" borderId="0" xfId="2" applyFont="1" applyAlignment="1"/>
    <xf numFmtId="9" fontId="2" fillId="0" borderId="0" xfId="2" applyFont="1" applyAlignment="1"/>
    <xf numFmtId="0" fontId="2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2" xfId="0" applyFont="1" applyBorder="1"/>
    <xf numFmtId="0" fontId="3" fillId="0" borderId="5" xfId="0" applyFont="1" applyBorder="1"/>
    <xf numFmtId="0" fontId="2" fillId="0" borderId="1" xfId="0" applyFont="1" applyBorder="1" applyAlignment="1">
      <alignment horizontal="center"/>
    </xf>
    <xf numFmtId="166" fontId="2" fillId="0" borderId="1" xfId="1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166" fontId="3" fillId="0" borderId="4" xfId="1" applyNumberFormat="1" applyFont="1" applyBorder="1" applyAlignment="1">
      <alignment vertical="center"/>
    </xf>
    <xf numFmtId="0" fontId="3" fillId="0" borderId="1" xfId="0" applyFont="1" applyBorder="1"/>
    <xf numFmtId="0" fontId="7" fillId="0" borderId="1" xfId="0" applyFont="1" applyBorder="1" applyAlignment="1">
      <alignment horizontal="center"/>
    </xf>
    <xf numFmtId="166" fontId="2" fillId="0" borderId="1" xfId="0" applyNumberFormat="1" applyFont="1" applyBorder="1"/>
    <xf numFmtId="166" fontId="3" fillId="0" borderId="0" xfId="1" applyNumberFormat="1" applyFont="1"/>
    <xf numFmtId="0" fontId="3" fillId="0" borderId="10" xfId="0" applyFont="1" applyBorder="1" applyAlignment="1">
      <alignment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2" fillId="0" borderId="0" xfId="0" applyFont="1" applyAlignment="1">
      <alignment horizontal="center"/>
    </xf>
    <xf numFmtId="0" fontId="9" fillId="0" borderId="0" xfId="0" applyFont="1" applyAlignment="1">
      <alignment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/>
    </xf>
    <xf numFmtId="0" fontId="11" fillId="0" borderId="4" xfId="0" applyFont="1" applyBorder="1" applyAlignment="1">
      <alignment horizontal="left" vertical="center" wrapText="1"/>
    </xf>
    <xf numFmtId="0" fontId="11" fillId="0" borderId="4" xfId="0" applyFont="1" applyBorder="1" applyAlignment="1">
      <alignment horizontal="left" vertical="center"/>
    </xf>
    <xf numFmtId="0" fontId="11" fillId="0" borderId="4" xfId="0" applyFont="1" applyBorder="1" applyAlignment="1">
      <alignment horizontal="center" vertical="center"/>
    </xf>
    <xf numFmtId="0" fontId="11" fillId="0" borderId="15" xfId="0" applyFont="1" applyBorder="1" applyAlignment="1">
      <alignment horizontal="left" vertical="center" wrapText="1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 wrapText="1"/>
    </xf>
    <xf numFmtId="0" fontId="11" fillId="0" borderId="12" xfId="0" applyFont="1" applyBorder="1" applyAlignment="1">
      <alignment horizontal="center" vertical="center" wrapText="1"/>
    </xf>
    <xf numFmtId="0" fontId="11" fillId="0" borderId="12" xfId="0" applyFont="1" applyBorder="1" applyAlignment="1">
      <alignment horizontal="center" vertical="center"/>
    </xf>
    <xf numFmtId="0" fontId="12" fillId="0" borderId="2" xfId="0" applyFont="1" applyBorder="1" applyAlignment="1">
      <alignment horizontal="left" vertical="center"/>
    </xf>
    <xf numFmtId="0" fontId="12" fillId="0" borderId="2" xfId="0" applyFont="1" applyBorder="1" applyAlignment="1">
      <alignment horizontal="left" vertical="center" wrapText="1"/>
    </xf>
    <xf numFmtId="168" fontId="12" fillId="0" borderId="2" xfId="1" applyNumberFormat="1" applyFont="1" applyBorder="1" applyAlignment="1">
      <alignment horizontal="right" vertical="center"/>
    </xf>
    <xf numFmtId="168" fontId="12" fillId="0" borderId="2" xfId="1" applyNumberFormat="1" applyFont="1" applyBorder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2" fillId="0" borderId="3" xfId="0" applyFont="1" applyBorder="1" applyAlignment="1">
      <alignment horizontal="left" vertical="center"/>
    </xf>
    <xf numFmtId="0" fontId="12" fillId="0" borderId="3" xfId="0" applyFont="1" applyBorder="1" applyAlignment="1">
      <alignment horizontal="left" vertical="center" wrapText="1"/>
    </xf>
    <xf numFmtId="168" fontId="12" fillId="0" borderId="3" xfId="1" applyNumberFormat="1" applyFont="1" applyBorder="1" applyAlignment="1">
      <alignment horizontal="right" vertical="center"/>
    </xf>
    <xf numFmtId="168" fontId="12" fillId="0" borderId="3" xfId="1" applyNumberFormat="1" applyFont="1" applyBorder="1" applyAlignment="1">
      <alignment horizontal="left" vertical="center"/>
    </xf>
    <xf numFmtId="0" fontId="12" fillId="0" borderId="5" xfId="0" applyFont="1" applyBorder="1" applyAlignment="1">
      <alignment horizontal="left" vertical="center"/>
    </xf>
    <xf numFmtId="0" fontId="12" fillId="0" borderId="5" xfId="0" applyFont="1" applyBorder="1" applyAlignment="1">
      <alignment horizontal="left" vertical="center" wrapText="1"/>
    </xf>
    <xf numFmtId="168" fontId="12" fillId="0" borderId="5" xfId="1" applyNumberFormat="1" applyFont="1" applyBorder="1" applyAlignment="1">
      <alignment horizontal="right" vertical="center"/>
    </xf>
    <xf numFmtId="168" fontId="12" fillId="0" borderId="5" xfId="1" applyNumberFormat="1" applyFont="1" applyBorder="1" applyAlignment="1">
      <alignment horizontal="left" vertical="center"/>
    </xf>
    <xf numFmtId="1" fontId="8" fillId="0" borderId="4" xfId="0" applyNumberFormat="1" applyFont="1" applyBorder="1" applyAlignment="1">
      <alignment horizontal="center"/>
    </xf>
    <xf numFmtId="0" fontId="0" fillId="0" borderId="0" xfId="0"/>
    <xf numFmtId="0" fontId="3" fillId="0" borderId="0" xfId="0" applyFont="1"/>
    <xf numFmtId="0" fontId="8" fillId="0" borderId="0" xfId="0" applyFont="1" applyAlignment="1">
      <alignment horizontal="center" vertical="center"/>
    </xf>
    <xf numFmtId="0" fontId="2" fillId="0" borderId="0" xfId="0" applyFont="1" applyAlignment="1"/>
    <xf numFmtId="0" fontId="7" fillId="0" borderId="1" xfId="0" applyFont="1" applyBorder="1" applyAlignment="1">
      <alignment horizontal="center" vertical="center"/>
    </xf>
    <xf numFmtId="166" fontId="7" fillId="0" borderId="1" xfId="1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4" xfId="0" applyFont="1" applyBorder="1"/>
    <xf numFmtId="166" fontId="8" fillId="0" borderId="4" xfId="1" applyNumberFormat="1" applyFont="1" applyBorder="1"/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166" fontId="8" fillId="0" borderId="2" xfId="1" applyNumberFormat="1" applyFont="1" applyBorder="1"/>
    <xf numFmtId="0" fontId="7" fillId="0" borderId="5" xfId="0" applyFont="1" applyBorder="1" applyAlignment="1">
      <alignment horizontal="center"/>
    </xf>
    <xf numFmtId="0" fontId="7" fillId="0" borderId="5" xfId="0" applyFont="1" applyBorder="1"/>
    <xf numFmtId="0" fontId="7" fillId="2" borderId="5" xfId="0" applyFont="1" applyFill="1" applyBorder="1" applyAlignment="1">
      <alignment horizontal="center"/>
    </xf>
    <xf numFmtId="0" fontId="7" fillId="2" borderId="5" xfId="0" applyFont="1" applyFill="1" applyBorder="1"/>
    <xf numFmtId="166" fontId="2" fillId="2" borderId="5" xfId="0" applyNumberFormat="1" applyFont="1" applyFill="1" applyBorder="1" applyAlignment="1">
      <alignment horizontal="center"/>
    </xf>
    <xf numFmtId="0" fontId="0" fillId="0" borderId="0" xfId="0" applyAlignment="1">
      <alignment vertical="center"/>
    </xf>
    <xf numFmtId="0" fontId="20" fillId="0" borderId="0" xfId="0" applyFont="1" applyBorder="1" applyAlignment="1">
      <alignment vertical="center"/>
    </xf>
    <xf numFmtId="0" fontId="11" fillId="0" borderId="13" xfId="0" applyFont="1" applyBorder="1" applyAlignment="1">
      <alignment horizontal="left" vertical="center" wrapText="1"/>
    </xf>
    <xf numFmtId="168" fontId="11" fillId="0" borderId="13" xfId="1" applyNumberFormat="1" applyFont="1" applyBorder="1" applyAlignment="1">
      <alignment horizontal="right" vertical="center"/>
    </xf>
    <xf numFmtId="168" fontId="12" fillId="0" borderId="12" xfId="1" applyNumberFormat="1" applyFont="1" applyBorder="1" applyAlignment="1">
      <alignment horizontal="left" vertical="center"/>
    </xf>
    <xf numFmtId="168" fontId="12" fillId="0" borderId="12" xfId="1" applyNumberFormat="1" applyFont="1" applyBorder="1" applyAlignment="1">
      <alignment horizontal="right" vertical="center"/>
    </xf>
    <xf numFmtId="168" fontId="11" fillId="0" borderId="13" xfId="1" applyNumberFormat="1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11" fillId="0" borderId="4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7" fillId="0" borderId="0" xfId="0" applyFont="1" applyBorder="1" applyAlignment="1">
      <alignment horizontal="center" vertical="center"/>
    </xf>
    <xf numFmtId="169" fontId="8" fillId="0" borderId="0" xfId="0" applyNumberFormat="1" applyFont="1" applyAlignment="1">
      <alignment horizontal="center" vertical="center"/>
    </xf>
    <xf numFmtId="9" fontId="0" fillId="0" borderId="0" xfId="2" applyFont="1" applyAlignment="1">
      <alignment vertical="center"/>
    </xf>
    <xf numFmtId="0" fontId="23" fillId="0" borderId="2" xfId="0" applyFont="1" applyFill="1" applyBorder="1"/>
    <xf numFmtId="0" fontId="23" fillId="0" borderId="2" xfId="0" applyFont="1" applyFill="1" applyBorder="1" applyAlignment="1">
      <alignment horizontal="left" vertical="center"/>
    </xf>
    <xf numFmtId="168" fontId="23" fillId="0" borderId="2" xfId="1" applyNumberFormat="1" applyFont="1" applyFill="1" applyBorder="1"/>
    <xf numFmtId="0" fontId="23" fillId="0" borderId="0" xfId="0" applyFont="1" applyFill="1"/>
    <xf numFmtId="0" fontId="18" fillId="0" borderId="0" xfId="0" applyFont="1" applyFill="1" applyAlignment="1">
      <alignment vertical="center"/>
    </xf>
    <xf numFmtId="0" fontId="18" fillId="0" borderId="0" xfId="0" applyFont="1" applyFill="1" applyAlignment="1">
      <alignment horizontal="center" vertical="center"/>
    </xf>
    <xf numFmtId="168" fontId="18" fillId="0" borderId="0" xfId="1" applyNumberFormat="1" applyFont="1" applyFill="1" applyAlignment="1">
      <alignment horizontal="center" vertical="center" wrapText="1"/>
    </xf>
    <xf numFmtId="168" fontId="18" fillId="0" borderId="0" xfId="1" applyNumberFormat="1" applyFont="1" applyFill="1" applyAlignment="1"/>
    <xf numFmtId="168" fontId="23" fillId="0" borderId="0" xfId="1" applyNumberFormat="1" applyFont="1" applyFill="1"/>
    <xf numFmtId="0" fontId="18" fillId="0" borderId="0" xfId="0" applyFont="1" applyFill="1" applyAlignment="1"/>
    <xf numFmtId="0" fontId="24" fillId="0" borderId="0" xfId="0" applyFont="1" applyFill="1" applyAlignment="1">
      <alignment vertical="center"/>
    </xf>
    <xf numFmtId="0" fontId="24" fillId="0" borderId="0" xfId="0" applyFont="1" applyFill="1" applyAlignment="1">
      <alignment horizontal="center" vertical="center"/>
    </xf>
    <xf numFmtId="168" fontId="24" fillId="0" borderId="0" xfId="1" applyNumberFormat="1" applyFont="1" applyFill="1" applyAlignment="1">
      <alignment horizontal="center" vertical="center" wrapText="1"/>
    </xf>
    <xf numFmtId="168" fontId="23" fillId="0" borderId="0" xfId="1" applyNumberFormat="1" applyFont="1" applyFill="1" applyAlignment="1">
      <alignment vertical="center"/>
    </xf>
    <xf numFmtId="0" fontId="23" fillId="0" borderId="0" xfId="0" applyFont="1" applyFill="1" applyAlignment="1">
      <alignment vertical="center"/>
    </xf>
    <xf numFmtId="168" fontId="23" fillId="0" borderId="0" xfId="1" applyNumberFormat="1" applyFont="1" applyFill="1" applyAlignment="1">
      <alignment horizontal="center" vertical="center"/>
    </xf>
    <xf numFmtId="0" fontId="23" fillId="0" borderId="0" xfId="0" applyFont="1" applyFill="1" applyAlignment="1">
      <alignment horizontal="center" vertical="center"/>
    </xf>
    <xf numFmtId="14" fontId="23" fillId="0" borderId="0" xfId="0" applyNumberFormat="1" applyFont="1" applyFill="1" applyAlignment="1">
      <alignment vertical="center"/>
    </xf>
    <xf numFmtId="168" fontId="18" fillId="0" borderId="2" xfId="1" applyNumberFormat="1" applyFont="1" applyFill="1" applyBorder="1" applyAlignment="1">
      <alignment vertical="center"/>
    </xf>
    <xf numFmtId="168" fontId="23" fillId="0" borderId="2" xfId="1" applyNumberFormat="1" applyFont="1" applyFill="1" applyBorder="1" applyAlignment="1">
      <alignment horizontal="center" vertical="center"/>
    </xf>
    <xf numFmtId="1" fontId="23" fillId="0" borderId="2" xfId="0" applyNumberFormat="1" applyFont="1" applyFill="1" applyBorder="1" applyAlignment="1">
      <alignment horizontal="left" vertical="center" wrapText="1"/>
    </xf>
    <xf numFmtId="168" fontId="23" fillId="0" borderId="2" xfId="1" applyNumberFormat="1" applyFont="1" applyFill="1" applyBorder="1" applyAlignment="1">
      <alignment vertical="center"/>
    </xf>
    <xf numFmtId="0" fontId="23" fillId="0" borderId="2" xfId="0" applyFont="1" applyFill="1" applyBorder="1" applyAlignment="1">
      <alignment horizontal="left" vertical="center" wrapText="1"/>
    </xf>
    <xf numFmtId="168" fontId="18" fillId="0" borderId="1" xfId="1" applyNumberFormat="1" applyFont="1" applyFill="1" applyBorder="1"/>
    <xf numFmtId="0" fontId="18" fillId="0" borderId="0" xfId="0" applyFont="1" applyFill="1"/>
    <xf numFmtId="0" fontId="18" fillId="0" borderId="0" xfId="0" applyFont="1" applyFill="1" applyBorder="1" applyAlignment="1">
      <alignment horizontal="center"/>
    </xf>
    <xf numFmtId="168" fontId="18" fillId="0" borderId="0" xfId="1" applyNumberFormat="1" applyFont="1" applyFill="1" applyBorder="1"/>
    <xf numFmtId="168" fontId="0" fillId="0" borderId="0" xfId="1" applyNumberFormat="1" applyFont="1" applyAlignment="1">
      <alignment vertical="center"/>
    </xf>
    <xf numFmtId="0" fontId="8" fillId="0" borderId="3" xfId="0" applyFont="1" applyBorder="1" applyAlignment="1">
      <alignment horizontal="center"/>
    </xf>
    <xf numFmtId="0" fontId="8" fillId="0" borderId="3" xfId="0" applyFont="1" applyBorder="1"/>
    <xf numFmtId="0" fontId="14" fillId="0" borderId="1" xfId="0" applyFont="1" applyBorder="1" applyAlignment="1">
      <alignment vertical="center"/>
    </xf>
    <xf numFmtId="166" fontId="14" fillId="0" borderId="1" xfId="0" applyNumberFormat="1" applyFont="1" applyBorder="1" applyAlignment="1">
      <alignment vertical="center"/>
    </xf>
    <xf numFmtId="9" fontId="14" fillId="0" borderId="1" xfId="2" applyFont="1" applyBorder="1" applyAlignment="1">
      <alignment vertical="center"/>
    </xf>
    <xf numFmtId="168" fontId="14" fillId="0" borderId="1" xfId="1" applyNumberFormat="1" applyFont="1" applyBorder="1" applyAlignment="1">
      <alignment vertical="center"/>
    </xf>
    <xf numFmtId="0" fontId="14" fillId="0" borderId="0" xfId="0" applyFont="1" applyAlignment="1">
      <alignment vertical="center"/>
    </xf>
    <xf numFmtId="0" fontId="7" fillId="2" borderId="3" xfId="0" applyFont="1" applyFill="1" applyBorder="1" applyAlignment="1">
      <alignment horizontal="center"/>
    </xf>
    <xf numFmtId="166" fontId="7" fillId="2" borderId="3" xfId="1" applyNumberFormat="1" applyFont="1" applyFill="1" applyBorder="1"/>
    <xf numFmtId="0" fontId="8" fillId="2" borderId="3" xfId="0" applyFont="1" applyFill="1" applyBorder="1"/>
    <xf numFmtId="166" fontId="2" fillId="0" borderId="0" xfId="1" applyNumberFormat="1" applyFont="1" applyAlignment="1">
      <alignment horizontal="center"/>
    </xf>
    <xf numFmtId="0" fontId="20" fillId="0" borderId="1" xfId="0" applyFont="1" applyBorder="1" applyAlignment="1">
      <alignment vertical="center"/>
    </xf>
    <xf numFmtId="0" fontId="20" fillId="0" borderId="1" xfId="0" applyFont="1" applyBorder="1" applyAlignment="1">
      <alignment vertical="center" wrapText="1"/>
    </xf>
    <xf numFmtId="0" fontId="28" fillId="3" borderId="0" xfId="0" applyFont="1" applyFill="1" applyAlignment="1">
      <alignment horizontal="center" vertical="center"/>
    </xf>
    <xf numFmtId="14" fontId="18" fillId="0" borderId="0" xfId="0" applyNumberFormat="1" applyFont="1" applyFill="1" applyAlignment="1">
      <alignment vertical="center"/>
    </xf>
    <xf numFmtId="14" fontId="24" fillId="0" borderId="0" xfId="0" applyNumberFormat="1" applyFont="1" applyFill="1" applyAlignment="1">
      <alignment vertical="center"/>
    </xf>
    <xf numFmtId="14" fontId="23" fillId="0" borderId="2" xfId="0" applyNumberFormat="1" applyFont="1" applyFill="1" applyBorder="1" applyAlignment="1">
      <alignment horizontal="center" vertical="center"/>
    </xf>
    <xf numFmtId="14" fontId="18" fillId="0" borderId="0" xfId="0" applyNumberFormat="1" applyFont="1" applyFill="1" applyBorder="1" applyAlignment="1">
      <alignment horizontal="center"/>
    </xf>
    <xf numFmtId="14" fontId="3" fillId="0" borderId="0" xfId="0" applyNumberFormat="1" applyFont="1"/>
    <xf numFmtId="14" fontId="23" fillId="0" borderId="0" xfId="0" applyNumberFormat="1" applyFont="1" applyFill="1"/>
    <xf numFmtId="168" fontId="12" fillId="0" borderId="0" xfId="0" applyNumberFormat="1" applyFont="1" applyAlignment="1">
      <alignment horizontal="left" vertical="center"/>
    </xf>
    <xf numFmtId="9" fontId="27" fillId="3" borderId="1" xfId="2" applyFont="1" applyFill="1" applyBorder="1" applyAlignment="1">
      <alignment horizontal="center" vertical="center" wrapText="1"/>
    </xf>
    <xf numFmtId="168" fontId="27" fillId="3" borderId="1" xfId="1" applyNumberFormat="1" applyFont="1" applyFill="1" applyBorder="1" applyAlignment="1">
      <alignment horizontal="right" vertical="center" wrapText="1"/>
    </xf>
    <xf numFmtId="0" fontId="29" fillId="0" borderId="0" xfId="0" applyFont="1" applyBorder="1" applyAlignment="1">
      <alignment vertical="center"/>
    </xf>
    <xf numFmtId="0" fontId="29" fillId="0" borderId="0" xfId="0" applyFont="1" applyBorder="1" applyAlignment="1">
      <alignment horizontal="center" vertical="center"/>
    </xf>
    <xf numFmtId="0" fontId="20" fillId="5" borderId="0" xfId="0" applyFont="1" applyFill="1" applyAlignment="1">
      <alignment vertical="center"/>
    </xf>
    <xf numFmtId="0" fontId="20" fillId="5" borderId="0" xfId="0" applyFont="1" applyFill="1" applyAlignment="1">
      <alignment vertical="center" wrapText="1"/>
    </xf>
    <xf numFmtId="0" fontId="30" fillId="0" borderId="0" xfId="0" applyFont="1" applyBorder="1" applyAlignment="1">
      <alignment vertical="center"/>
    </xf>
    <xf numFmtId="0" fontId="30" fillId="0" borderId="0" xfId="0" applyFont="1" applyBorder="1" applyAlignment="1">
      <alignment horizontal="center" vertical="center"/>
    </xf>
    <xf numFmtId="0" fontId="20" fillId="5" borderId="0" xfId="0" applyFont="1" applyFill="1" applyBorder="1" applyAlignment="1">
      <alignment vertical="center"/>
    </xf>
    <xf numFmtId="0" fontId="20" fillId="5" borderId="0" xfId="0" applyFont="1" applyFill="1" applyBorder="1" applyAlignment="1">
      <alignment vertical="center" wrapText="1"/>
    </xf>
    <xf numFmtId="0" fontId="20" fillId="3" borderId="0" xfId="0" applyFont="1" applyFill="1" applyAlignment="1">
      <alignment vertical="center" wrapText="1"/>
    </xf>
    <xf numFmtId="0" fontId="20" fillId="3" borderId="0" xfId="0" applyFont="1" applyFill="1" applyAlignment="1">
      <alignment vertical="center"/>
    </xf>
    <xf numFmtId="0" fontId="32" fillId="3" borderId="18" xfId="0" applyFont="1" applyFill="1" applyBorder="1" applyAlignment="1">
      <alignment vertical="center"/>
    </xf>
    <xf numFmtId="0" fontId="32" fillId="3" borderId="0" xfId="0" applyFont="1" applyFill="1" applyBorder="1" applyAlignment="1">
      <alignment vertical="center"/>
    </xf>
    <xf numFmtId="0" fontId="20" fillId="5" borderId="0" xfId="0" applyFont="1" applyFill="1" applyBorder="1" applyAlignment="1">
      <alignment horizontal="center" vertical="center"/>
    </xf>
    <xf numFmtId="0" fontId="20" fillId="5" borderId="0" xfId="0" applyFont="1" applyFill="1" applyAlignment="1">
      <alignment horizontal="center" vertical="center" wrapText="1"/>
    </xf>
    <xf numFmtId="0" fontId="20" fillId="5" borderId="0" xfId="0" applyFont="1" applyFill="1" applyAlignment="1">
      <alignment horizontal="center" vertical="center"/>
    </xf>
    <xf numFmtId="0" fontId="33" fillId="3" borderId="1" xfId="0" applyFont="1" applyFill="1" applyBorder="1" applyAlignment="1">
      <alignment horizontal="center" vertical="center"/>
    </xf>
    <xf numFmtId="0" fontId="20" fillId="5" borderId="18" xfId="0" applyFont="1" applyFill="1" applyBorder="1" applyAlignment="1">
      <alignment horizontal="center" vertical="center"/>
    </xf>
    <xf numFmtId="0" fontId="34" fillId="3" borderId="1" xfId="0" applyFont="1" applyFill="1" applyBorder="1" applyAlignment="1">
      <alignment horizontal="center" vertical="center"/>
    </xf>
    <xf numFmtId="0" fontId="33" fillId="4" borderId="1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21" fillId="3" borderId="18" xfId="0" applyFont="1" applyFill="1" applyBorder="1" applyAlignment="1">
      <alignment vertical="center"/>
    </xf>
    <xf numFmtId="0" fontId="21" fillId="3" borderId="0" xfId="0" applyFont="1" applyFill="1" applyBorder="1" applyAlignment="1">
      <alignment vertical="center"/>
    </xf>
    <xf numFmtId="0" fontId="21" fillId="3" borderId="0" xfId="0" applyFont="1" applyFill="1" applyBorder="1" applyAlignment="1">
      <alignment vertical="center" wrapText="1"/>
    </xf>
    <xf numFmtId="170" fontId="34" fillId="3" borderId="6" xfId="3" applyNumberFormat="1" applyFont="1" applyFill="1" applyBorder="1" applyAlignment="1">
      <alignment horizontal="center" vertical="center"/>
    </xf>
    <xf numFmtId="170" fontId="34" fillId="0" borderId="8" xfId="0" applyNumberFormat="1" applyFont="1" applyBorder="1" applyAlignment="1">
      <alignment horizontal="center" vertical="center" wrapText="1" shrinkToFit="1"/>
    </xf>
    <xf numFmtId="170" fontId="34" fillId="0" borderId="1" xfId="3" applyNumberFormat="1" applyFont="1" applyFill="1" applyBorder="1" applyAlignment="1">
      <alignment vertical="center" shrinkToFit="1"/>
    </xf>
    <xf numFmtId="170" fontId="32" fillId="0" borderId="6" xfId="3" applyNumberFormat="1" applyFont="1" applyFill="1" applyBorder="1" applyAlignment="1">
      <alignment horizontal="center" vertical="center" shrinkToFit="1"/>
    </xf>
    <xf numFmtId="170" fontId="34" fillId="0" borderId="18" xfId="3" applyNumberFormat="1" applyFont="1" applyFill="1" applyBorder="1" applyAlignment="1">
      <alignment vertical="center" shrinkToFit="1"/>
    </xf>
    <xf numFmtId="170" fontId="34" fillId="0" borderId="0" xfId="3" applyNumberFormat="1" applyFont="1" applyFill="1" applyBorder="1" applyAlignment="1">
      <alignment vertical="center" shrinkToFit="1"/>
    </xf>
    <xf numFmtId="3" fontId="22" fillId="5" borderId="0" xfId="0" applyNumberFormat="1" applyFont="1" applyFill="1" applyBorder="1" applyAlignment="1">
      <alignment horizontal="right" vertical="center" wrapText="1"/>
    </xf>
    <xf numFmtId="3" fontId="21" fillId="0" borderId="0" xfId="0" applyNumberFormat="1" applyFont="1" applyBorder="1" applyAlignment="1">
      <alignment vertical="center"/>
    </xf>
    <xf numFmtId="3" fontId="22" fillId="5" borderId="0" xfId="0" applyNumberFormat="1" applyFont="1" applyFill="1" applyBorder="1" applyAlignment="1">
      <alignment horizontal="center" vertical="center" wrapText="1"/>
    </xf>
    <xf numFmtId="166" fontId="22" fillId="0" borderId="0" xfId="3" applyNumberFormat="1" applyFont="1" applyBorder="1" applyAlignment="1">
      <alignment vertical="center"/>
    </xf>
    <xf numFmtId="0" fontId="22" fillId="0" borderId="0" xfId="0" applyFont="1" applyBorder="1" applyAlignment="1">
      <alignment vertical="center" wrapText="1"/>
    </xf>
    <xf numFmtId="0" fontId="22" fillId="0" borderId="0" xfId="0" applyFont="1" applyBorder="1" applyAlignment="1">
      <alignment vertical="center"/>
    </xf>
    <xf numFmtId="0" fontId="21" fillId="5" borderId="0" xfId="0" applyFont="1" applyFill="1" applyBorder="1" applyAlignment="1">
      <alignment vertical="center"/>
    </xf>
    <xf numFmtId="0" fontId="21" fillId="5" borderId="0" xfId="0" applyFont="1" applyFill="1" applyBorder="1" applyAlignment="1">
      <alignment vertical="center" wrapText="1"/>
    </xf>
    <xf numFmtId="0" fontId="21" fillId="5" borderId="0" xfId="0" applyFont="1" applyFill="1" applyAlignment="1">
      <alignment vertical="center"/>
    </xf>
    <xf numFmtId="0" fontId="21" fillId="5" borderId="0" xfId="0" applyFont="1" applyFill="1" applyAlignment="1">
      <alignment vertical="center" wrapText="1"/>
    </xf>
    <xf numFmtId="0" fontId="2" fillId="0" borderId="0" xfId="0" applyFont="1" applyAlignment="1">
      <alignment vertical="center"/>
    </xf>
    <xf numFmtId="0" fontId="35" fillId="3" borderId="1" xfId="0" applyFont="1" applyFill="1" applyBorder="1" applyAlignment="1">
      <alignment vertical="center"/>
    </xf>
    <xf numFmtId="0" fontId="35" fillId="3" borderId="0" xfId="0" applyFont="1" applyFill="1" applyBorder="1" applyAlignment="1">
      <alignment vertical="center"/>
    </xf>
    <xf numFmtId="0" fontId="12" fillId="3" borderId="1" xfId="0" applyFont="1" applyFill="1" applyBorder="1" applyAlignment="1">
      <alignment vertical="center" wrapText="1"/>
    </xf>
    <xf numFmtId="14" fontId="12" fillId="0" borderId="1" xfId="0" quotePrefix="1" applyNumberFormat="1" applyFont="1" applyBorder="1" applyAlignment="1">
      <alignment horizontal="left" vertical="center"/>
    </xf>
    <xf numFmtId="0" fontId="3" fillId="0" borderId="0" xfId="0" applyFont="1" applyAlignment="1">
      <alignment vertical="center"/>
    </xf>
    <xf numFmtId="0" fontId="20" fillId="0" borderId="4" xfId="0" applyFont="1" applyBorder="1" applyAlignment="1">
      <alignment vertical="center"/>
    </xf>
    <xf numFmtId="166" fontId="20" fillId="0" borderId="4" xfId="1" applyNumberFormat="1" applyFont="1" applyBorder="1" applyAlignment="1">
      <alignment vertical="center"/>
    </xf>
    <xf numFmtId="9" fontId="20" fillId="0" borderId="4" xfId="2" applyFont="1" applyBorder="1" applyAlignment="1">
      <alignment vertical="center"/>
    </xf>
    <xf numFmtId="0" fontId="20" fillId="0" borderId="4" xfId="0" applyFont="1" applyBorder="1" applyAlignment="1">
      <alignment vertical="center" wrapText="1"/>
    </xf>
    <xf numFmtId="0" fontId="20" fillId="0" borderId="2" xfId="0" applyFont="1" applyBorder="1" applyAlignment="1">
      <alignment vertical="center"/>
    </xf>
    <xf numFmtId="166" fontId="20" fillId="0" borderId="2" xfId="1" applyNumberFormat="1" applyFont="1" applyBorder="1" applyAlignment="1">
      <alignment vertical="center"/>
    </xf>
    <xf numFmtId="9" fontId="20" fillId="0" borderId="2" xfId="2" applyFont="1" applyBorder="1" applyAlignment="1">
      <alignment vertical="center"/>
    </xf>
    <xf numFmtId="168" fontId="20" fillId="0" borderId="2" xfId="1" applyNumberFormat="1" applyFont="1" applyBorder="1" applyAlignment="1">
      <alignment vertical="center"/>
    </xf>
    <xf numFmtId="0" fontId="20" fillId="0" borderId="2" xfId="0" applyFont="1" applyBorder="1" applyAlignment="1">
      <alignment vertical="center" wrapText="1"/>
    </xf>
    <xf numFmtId="0" fontId="20" fillId="0" borderId="5" xfId="0" applyFont="1" applyBorder="1" applyAlignment="1">
      <alignment vertical="center"/>
    </xf>
    <xf numFmtId="166" fontId="20" fillId="0" borderId="5" xfId="1" applyNumberFormat="1" applyFont="1" applyBorder="1" applyAlignment="1">
      <alignment vertical="center"/>
    </xf>
    <xf numFmtId="9" fontId="20" fillId="0" borderId="5" xfId="2" applyFont="1" applyBorder="1" applyAlignment="1">
      <alignment vertical="center"/>
    </xf>
    <xf numFmtId="0" fontId="20" fillId="0" borderId="5" xfId="0" applyFont="1" applyBorder="1" applyAlignment="1">
      <alignment vertical="center" wrapText="1"/>
    </xf>
    <xf numFmtId="0" fontId="2" fillId="0" borderId="0" xfId="0" applyFont="1" applyAlignment="1">
      <alignment horizontal="center" vertical="center"/>
    </xf>
    <xf numFmtId="168" fontId="0" fillId="0" borderId="0" xfId="1" applyNumberFormat="1" applyFont="1" applyAlignment="1">
      <alignment horizontal="center" vertical="center"/>
    </xf>
    <xf numFmtId="166" fontId="2" fillId="0" borderId="0" xfId="1" applyNumberFormat="1" applyFont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14" fontId="23" fillId="0" borderId="0" xfId="0" applyNumberFormat="1" applyFont="1" applyFill="1" applyBorder="1" applyAlignment="1">
      <alignment horizontal="center" vertical="center"/>
    </xf>
    <xf numFmtId="0" fontId="23" fillId="0" borderId="0" xfId="0" applyFont="1" applyFill="1" applyBorder="1"/>
    <xf numFmtId="0" fontId="23" fillId="0" borderId="0" xfId="0" applyFont="1" applyFill="1" applyBorder="1" applyAlignment="1">
      <alignment horizontal="left" vertical="center"/>
    </xf>
    <xf numFmtId="168" fontId="23" fillId="0" borderId="0" xfId="1" applyNumberFormat="1" applyFont="1" applyFill="1" applyBorder="1"/>
    <xf numFmtId="168" fontId="23" fillId="0" borderId="0" xfId="1" applyNumberFormat="1" applyFont="1" applyFill="1" applyBorder="1" applyAlignment="1">
      <alignment horizontal="center" vertical="center"/>
    </xf>
    <xf numFmtId="168" fontId="23" fillId="0" borderId="0" xfId="1" applyNumberFormat="1" applyFont="1" applyFill="1" applyBorder="1" applyAlignment="1">
      <alignment vertical="center"/>
    </xf>
    <xf numFmtId="14" fontId="26" fillId="0" borderId="2" xfId="0" applyNumberFormat="1" applyFont="1" applyFill="1" applyBorder="1" applyAlignment="1">
      <alignment horizontal="center" vertical="center"/>
    </xf>
    <xf numFmtId="0" fontId="26" fillId="0" borderId="2" xfId="0" applyFont="1" applyFill="1" applyBorder="1"/>
    <xf numFmtId="0" fontId="26" fillId="0" borderId="2" xfId="0" applyFont="1" applyFill="1" applyBorder="1" applyAlignment="1">
      <alignment horizontal="left" vertical="center"/>
    </xf>
    <xf numFmtId="0" fontId="3" fillId="0" borderId="12" xfId="0" applyFont="1" applyBorder="1" applyAlignment="1">
      <alignment vertical="center"/>
    </xf>
    <xf numFmtId="166" fontId="3" fillId="0" borderId="12" xfId="1" applyNumberFormat="1" applyFont="1" applyBorder="1" applyAlignment="1">
      <alignment vertical="center"/>
    </xf>
    <xf numFmtId="0" fontId="3" fillId="0" borderId="13" xfId="0" applyFont="1" applyBorder="1" applyAlignment="1">
      <alignment wrapText="1"/>
    </xf>
    <xf numFmtId="168" fontId="3" fillId="0" borderId="4" xfId="1" applyNumberFormat="1" applyFont="1" applyBorder="1" applyAlignment="1">
      <alignment horizontal="right" vertical="center"/>
    </xf>
    <xf numFmtId="166" fontId="3" fillId="0" borderId="2" xfId="1" applyNumberFormat="1" applyFont="1" applyBorder="1" applyAlignment="1">
      <alignment horizontal="right"/>
    </xf>
    <xf numFmtId="166" fontId="3" fillId="0" borderId="5" xfId="1" applyNumberFormat="1" applyFont="1" applyBorder="1" applyAlignment="1">
      <alignment horizontal="right"/>
    </xf>
    <xf numFmtId="166" fontId="2" fillId="0" borderId="1" xfId="1" applyNumberFormat="1" applyFont="1" applyBorder="1" applyAlignment="1">
      <alignment horizontal="right"/>
    </xf>
    <xf numFmtId="168" fontId="11" fillId="0" borderId="1" xfId="1" applyNumberFormat="1" applyFont="1" applyBorder="1" applyAlignment="1">
      <alignment horizontal="right" vertical="center"/>
    </xf>
    <xf numFmtId="0" fontId="11" fillId="0" borderId="0" xfId="0" applyFont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4" fillId="4" borderId="1" xfId="0" applyFont="1" applyFill="1" applyBorder="1" applyAlignment="1">
      <alignment horizontal="center" vertical="center"/>
    </xf>
    <xf numFmtId="0" fontId="34" fillId="0" borderId="6" xfId="0" applyFont="1" applyFill="1" applyBorder="1" applyAlignment="1">
      <alignment horizontal="center" vertical="center"/>
    </xf>
    <xf numFmtId="168" fontId="12" fillId="0" borderId="13" xfId="1" applyNumberFormat="1" applyFont="1" applyBorder="1" applyAlignment="1">
      <alignment horizontal="right" vertical="center"/>
    </xf>
    <xf numFmtId="0" fontId="36" fillId="0" borderId="0" xfId="0" applyFont="1" applyAlignment="1">
      <alignment vertical="center"/>
    </xf>
    <xf numFmtId="0" fontId="39" fillId="0" borderId="0" xfId="0" applyFont="1" applyAlignment="1">
      <alignment vertical="center"/>
    </xf>
    <xf numFmtId="9" fontId="39" fillId="0" borderId="0" xfId="2" applyFont="1" applyAlignment="1">
      <alignment vertical="center"/>
    </xf>
    <xf numFmtId="168" fontId="39" fillId="0" borderId="0" xfId="1" applyNumberFormat="1" applyFont="1" applyAlignment="1">
      <alignment vertical="center"/>
    </xf>
    <xf numFmtId="0" fontId="39" fillId="0" borderId="0" xfId="0" applyFont="1"/>
    <xf numFmtId="0" fontId="39" fillId="0" borderId="4" xfId="0" applyFont="1" applyBorder="1"/>
    <xf numFmtId="0" fontId="39" fillId="0" borderId="2" xfId="0" applyFont="1" applyBorder="1"/>
    <xf numFmtId="14" fontId="39" fillId="0" borderId="4" xfId="0" applyNumberFormat="1" applyFont="1" applyBorder="1"/>
    <xf numFmtId="14" fontId="39" fillId="0" borderId="2" xfId="0" applyNumberFormat="1" applyFont="1" applyBorder="1"/>
    <xf numFmtId="14" fontId="39" fillId="0" borderId="0" xfId="0" applyNumberFormat="1" applyFont="1"/>
    <xf numFmtId="168" fontId="39" fillId="0" borderId="2" xfId="1" applyNumberFormat="1" applyFont="1" applyBorder="1"/>
    <xf numFmtId="168" fontId="36" fillId="0" borderId="1" xfId="1" applyNumberFormat="1" applyFont="1" applyBorder="1" applyAlignment="1">
      <alignment horizontal="center" vertical="center" wrapText="1"/>
    </xf>
    <xf numFmtId="168" fontId="41" fillId="0" borderId="5" xfId="1" applyNumberFormat="1" applyFont="1" applyBorder="1"/>
    <xf numFmtId="0" fontId="41" fillId="0" borderId="0" xfId="0" applyFont="1"/>
    <xf numFmtId="0" fontId="43" fillId="0" borderId="0" xfId="0" applyFont="1" applyAlignment="1">
      <alignment horizontal="center"/>
    </xf>
    <xf numFmtId="0" fontId="43" fillId="0" borderId="0" xfId="0" applyFont="1"/>
    <xf numFmtId="0" fontId="44" fillId="0" borderId="0" xfId="0" applyFont="1" applyAlignment="1">
      <alignment horizontal="center" vertical="center"/>
    </xf>
    <xf numFmtId="0" fontId="43" fillId="0" borderId="0" xfId="0" applyFont="1" applyAlignment="1">
      <alignment horizontal="center" vertical="center"/>
    </xf>
    <xf numFmtId="0" fontId="43" fillId="0" borderId="0" xfId="0" applyFont="1" applyAlignment="1">
      <alignment vertical="center"/>
    </xf>
    <xf numFmtId="168" fontId="11" fillId="0" borderId="1" xfId="1" applyNumberFormat="1" applyFont="1" applyBorder="1" applyAlignment="1">
      <alignment horizontal="left" vertical="center"/>
    </xf>
    <xf numFmtId="0" fontId="11" fillId="0" borderId="1" xfId="0" applyFont="1" applyBorder="1" applyAlignment="1">
      <alignment horizontal="left" vertical="center"/>
    </xf>
    <xf numFmtId="168" fontId="11" fillId="0" borderId="1" xfId="0" applyNumberFormat="1" applyFont="1" applyBorder="1" applyAlignment="1">
      <alignment horizontal="left" vertical="center"/>
    </xf>
    <xf numFmtId="0" fontId="11" fillId="0" borderId="1" xfId="0" applyFont="1" applyBorder="1" applyAlignment="1">
      <alignment horizontal="center" vertical="center"/>
    </xf>
    <xf numFmtId="0" fontId="42" fillId="0" borderId="0" xfId="0" applyFont="1" applyAlignment="1">
      <alignment horizontal="center"/>
    </xf>
    <xf numFmtId="0" fontId="42" fillId="0" borderId="0" xfId="0" applyFont="1" applyAlignment="1"/>
    <xf numFmtId="168" fontId="43" fillId="0" borderId="0" xfId="0" applyNumberFormat="1" applyFont="1"/>
    <xf numFmtId="0" fontId="44" fillId="0" borderId="0" xfId="0" applyFont="1" applyAlignment="1">
      <alignment horizontal="center"/>
    </xf>
    <xf numFmtId="168" fontId="44" fillId="0" borderId="0" xfId="0" applyNumberFormat="1" applyFont="1" applyAlignment="1"/>
    <xf numFmtId="0" fontId="44" fillId="0" borderId="0" xfId="0" applyFont="1" applyAlignment="1"/>
    <xf numFmtId="0" fontId="28" fillId="0" borderId="0" xfId="0" applyFont="1" applyFill="1"/>
    <xf numFmtId="168" fontId="28" fillId="0" borderId="0" xfId="1" applyNumberFormat="1" applyFont="1" applyFill="1"/>
    <xf numFmtId="166" fontId="42" fillId="0" borderId="0" xfId="1" applyNumberFormat="1" applyFont="1" applyAlignment="1">
      <alignment horizontal="center"/>
    </xf>
    <xf numFmtId="171" fontId="12" fillId="0" borderId="2" xfId="1" applyNumberFormat="1" applyFont="1" applyBorder="1" applyAlignment="1">
      <alignment horizontal="center" vertical="center"/>
    </xf>
    <xf numFmtId="171" fontId="12" fillId="0" borderId="3" xfId="1" applyNumberFormat="1" applyFont="1" applyBorder="1" applyAlignment="1">
      <alignment horizontal="center" vertical="center"/>
    </xf>
    <xf numFmtId="171" fontId="12" fillId="0" borderId="1" xfId="1" applyNumberFormat="1" applyFont="1" applyBorder="1" applyAlignment="1">
      <alignment horizontal="center" vertical="center"/>
    </xf>
    <xf numFmtId="171" fontId="12" fillId="0" borderId="12" xfId="1" applyNumberFormat="1" applyFont="1" applyBorder="1" applyAlignment="1">
      <alignment horizontal="center" vertical="center"/>
    </xf>
    <xf numFmtId="0" fontId="20" fillId="3" borderId="0" xfId="0" applyFont="1" applyFill="1" applyAlignment="1">
      <alignment horizontal="center" vertical="center"/>
    </xf>
    <xf numFmtId="168" fontId="20" fillId="3" borderId="0" xfId="1" applyNumberFormat="1" applyFont="1" applyFill="1" applyAlignment="1">
      <alignment horizontal="right" vertical="center"/>
    </xf>
    <xf numFmtId="9" fontId="20" fillId="3" borderId="0" xfId="2" applyFont="1" applyFill="1" applyAlignment="1">
      <alignment horizontal="center" vertical="center"/>
    </xf>
    <xf numFmtId="168" fontId="14" fillId="3" borderId="0" xfId="1" applyNumberFormat="1" applyFont="1" applyFill="1" applyAlignment="1">
      <alignment horizontal="right" vertical="center"/>
    </xf>
    <xf numFmtId="0" fontId="30" fillId="3" borderId="0" xfId="0" applyFont="1" applyFill="1" applyAlignment="1">
      <alignment horizontal="center" vertical="center"/>
    </xf>
    <xf numFmtId="167" fontId="30" fillId="3" borderId="0" xfId="0" applyNumberFormat="1" applyFont="1" applyFill="1" applyAlignment="1">
      <alignment horizontal="center" vertical="center"/>
    </xf>
    <xf numFmtId="0" fontId="30" fillId="3" borderId="0" xfId="0" applyFont="1" applyFill="1" applyAlignment="1">
      <alignment horizontal="left" vertical="center"/>
    </xf>
    <xf numFmtId="168" fontId="30" fillId="3" borderId="0" xfId="1" applyNumberFormat="1" applyFont="1" applyFill="1" applyAlignment="1">
      <alignment horizontal="right" vertical="center"/>
    </xf>
    <xf numFmtId="0" fontId="12" fillId="3" borderId="0" xfId="0" applyFont="1" applyFill="1" applyAlignment="1">
      <alignment horizontal="center" vertical="center"/>
    </xf>
    <xf numFmtId="168" fontId="11" fillId="3" borderId="10" xfId="1" applyNumberFormat="1" applyFont="1" applyFill="1" applyBorder="1" applyAlignment="1">
      <alignment horizontal="right" vertical="center" wrapText="1"/>
    </xf>
    <xf numFmtId="9" fontId="11" fillId="3" borderId="10" xfId="2" applyFont="1" applyFill="1" applyBorder="1" applyAlignment="1">
      <alignment horizontal="center" vertical="center" wrapText="1"/>
    </xf>
    <xf numFmtId="168" fontId="20" fillId="0" borderId="1" xfId="1" applyNumberFormat="1" applyFont="1" applyBorder="1" applyAlignment="1">
      <alignment horizontal="right" vertical="center"/>
    </xf>
    <xf numFmtId="9" fontId="20" fillId="0" borderId="1" xfId="2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168" fontId="20" fillId="0" borderId="0" xfId="0" applyNumberFormat="1" applyFont="1" applyAlignment="1">
      <alignment horizontal="center" vertical="center"/>
    </xf>
    <xf numFmtId="168" fontId="20" fillId="0" borderId="10" xfId="1" applyNumberFormat="1" applyFont="1" applyBorder="1" applyAlignment="1">
      <alignment horizontal="right" vertical="center"/>
    </xf>
    <xf numFmtId="0" fontId="20" fillId="0" borderId="1" xfId="0" applyFont="1" applyBorder="1" applyAlignment="1">
      <alignment horizontal="center" vertical="center" wrapText="1"/>
    </xf>
    <xf numFmtId="167" fontId="20" fillId="0" borderId="1" xfId="0" quotePrefix="1" applyNumberFormat="1" applyFont="1" applyBorder="1" applyAlignment="1">
      <alignment horizontal="center" vertical="center"/>
    </xf>
    <xf numFmtId="1" fontId="45" fillId="3" borderId="1" xfId="0" applyNumberFormat="1" applyFont="1" applyFill="1" applyBorder="1" applyAlignment="1">
      <alignment horizontal="center" vertical="center"/>
    </xf>
    <xf numFmtId="166" fontId="45" fillId="3" borderId="1" xfId="3" applyNumberFormat="1" applyFont="1" applyFill="1" applyBorder="1" applyAlignment="1">
      <alignment horizontal="right" vertical="center"/>
    </xf>
    <xf numFmtId="166" fontId="45" fillId="3" borderId="1" xfId="0" applyNumberFormat="1" applyFont="1" applyFill="1" applyBorder="1" applyAlignment="1">
      <alignment horizontal="right" vertical="center"/>
    </xf>
    <xf numFmtId="0" fontId="45" fillId="3" borderId="1" xfId="0" applyFont="1" applyFill="1" applyBorder="1" applyAlignment="1">
      <alignment horizontal="right" vertical="center"/>
    </xf>
    <xf numFmtId="166" fontId="45" fillId="3" borderId="1" xfId="0" applyNumberFormat="1" applyFont="1" applyFill="1" applyBorder="1" applyAlignment="1">
      <alignment horizontal="center" vertical="center"/>
    </xf>
    <xf numFmtId="168" fontId="45" fillId="3" borderId="1" xfId="0" applyNumberFormat="1" applyFont="1" applyFill="1" applyBorder="1" applyAlignment="1">
      <alignment horizontal="right" vertical="center"/>
    </xf>
    <xf numFmtId="0" fontId="45" fillId="3" borderId="0" xfId="0" applyFont="1" applyFill="1" applyAlignment="1">
      <alignment horizontal="center" vertical="center"/>
    </xf>
    <xf numFmtId="0" fontId="45" fillId="3" borderId="1" xfId="0" applyFont="1" applyFill="1" applyBorder="1" applyAlignment="1">
      <alignment horizontal="center" vertical="center"/>
    </xf>
    <xf numFmtId="167" fontId="20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right" vertical="center"/>
    </xf>
    <xf numFmtId="0" fontId="20" fillId="0" borderId="0" xfId="0" applyFont="1" applyAlignment="1">
      <alignment horizontal="right" vertical="center"/>
    </xf>
    <xf numFmtId="0" fontId="30" fillId="0" borderId="0" xfId="0" applyFont="1" applyAlignment="1">
      <alignment horizontal="center" vertical="center"/>
    </xf>
    <xf numFmtId="0" fontId="30" fillId="0" borderId="0" xfId="0" applyFont="1" applyAlignment="1">
      <alignment horizontal="right" vertical="center"/>
    </xf>
    <xf numFmtId="0" fontId="20" fillId="0" borderId="0" xfId="0" applyFont="1" applyFill="1" applyAlignment="1">
      <alignment horizontal="center" vertical="center"/>
    </xf>
    <xf numFmtId="167" fontId="20" fillId="0" borderId="0" xfId="0" applyNumberFormat="1" applyFont="1" applyFill="1" applyAlignment="1">
      <alignment horizontal="center" vertical="center"/>
    </xf>
    <xf numFmtId="168" fontId="20" fillId="0" borderId="0" xfId="1" applyNumberFormat="1" applyFont="1" applyFill="1" applyAlignment="1">
      <alignment horizontal="center" vertical="center"/>
    </xf>
    <xf numFmtId="0" fontId="20" fillId="0" borderId="0" xfId="0" applyFont="1" applyFill="1" applyAlignment="1">
      <alignment horizontal="right" vertical="center"/>
    </xf>
    <xf numFmtId="168" fontId="20" fillId="0" borderId="0" xfId="1" applyNumberFormat="1" applyFont="1" applyAlignment="1">
      <alignment horizontal="right" vertical="center"/>
    </xf>
    <xf numFmtId="9" fontId="20" fillId="0" borderId="0" xfId="2" applyFont="1" applyAlignment="1">
      <alignment horizontal="center" vertical="center"/>
    </xf>
    <xf numFmtId="168" fontId="39" fillId="0" borderId="12" xfId="1" applyNumberFormat="1" applyFont="1" applyBorder="1"/>
    <xf numFmtId="168" fontId="20" fillId="0" borderId="1" xfId="1" applyNumberFormat="1" applyFont="1" applyBorder="1" applyAlignment="1">
      <alignment horizontal="center" vertical="center"/>
    </xf>
    <xf numFmtId="168" fontId="42" fillId="0" borderId="0" xfId="0" applyNumberFormat="1" applyFont="1" applyAlignment="1"/>
    <xf numFmtId="0" fontId="20" fillId="0" borderId="4" xfId="0" applyFont="1" applyBorder="1" applyAlignment="1">
      <alignment horizontal="center" vertical="center"/>
    </xf>
    <xf numFmtId="168" fontId="20" fillId="0" borderId="4" xfId="1" applyNumberFormat="1" applyFont="1" applyBorder="1" applyAlignment="1">
      <alignment horizontal="right" vertical="center"/>
    </xf>
    <xf numFmtId="168" fontId="20" fillId="0" borderId="4" xfId="1" applyNumberFormat="1" applyFont="1" applyBorder="1" applyAlignment="1">
      <alignment vertical="center"/>
    </xf>
    <xf numFmtId="9" fontId="20" fillId="0" borderId="4" xfId="2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168" fontId="20" fillId="0" borderId="2" xfId="1" applyNumberFormat="1" applyFont="1" applyBorder="1" applyAlignment="1">
      <alignment horizontal="right" vertical="center"/>
    </xf>
    <xf numFmtId="9" fontId="20" fillId="0" borderId="2" xfId="2" applyFont="1" applyBorder="1" applyAlignment="1">
      <alignment horizontal="center" vertical="center"/>
    </xf>
    <xf numFmtId="0" fontId="20" fillId="0" borderId="5" xfId="0" applyFont="1" applyBorder="1" applyAlignment="1">
      <alignment horizontal="center" vertical="center"/>
    </xf>
    <xf numFmtId="168" fontId="20" fillId="0" borderId="5" xfId="1" applyNumberFormat="1" applyFont="1" applyBorder="1" applyAlignment="1">
      <alignment horizontal="right" vertical="center"/>
    </xf>
    <xf numFmtId="168" fontId="20" fillId="0" borderId="5" xfId="1" applyNumberFormat="1" applyFont="1" applyBorder="1" applyAlignment="1">
      <alignment vertical="center"/>
    </xf>
    <xf numFmtId="9" fontId="20" fillId="0" borderId="5" xfId="2" applyFont="1" applyBorder="1" applyAlignment="1">
      <alignment horizontal="center" vertical="center"/>
    </xf>
    <xf numFmtId="168" fontId="20" fillId="0" borderId="2" xfId="1" applyNumberFormat="1" applyFont="1" applyBorder="1" applyAlignment="1">
      <alignment vertical="center" wrapText="1"/>
    </xf>
    <xf numFmtId="168" fontId="20" fillId="0" borderId="2" xfId="1" applyNumberFormat="1" applyFont="1" applyBorder="1" applyAlignment="1">
      <alignment horizontal="right" vertical="center" wrapText="1"/>
    </xf>
    <xf numFmtId="168" fontId="20" fillId="0" borderId="5" xfId="1" applyNumberFormat="1" applyFont="1" applyBorder="1" applyAlignment="1">
      <alignment vertical="center" wrapText="1"/>
    </xf>
    <xf numFmtId="0" fontId="14" fillId="0" borderId="1" xfId="0" applyFont="1" applyBorder="1" applyAlignment="1">
      <alignment vertical="center" wrapText="1"/>
    </xf>
    <xf numFmtId="0" fontId="34" fillId="3" borderId="6" xfId="0" applyFont="1" applyFill="1" applyBorder="1" applyAlignment="1">
      <alignment horizontal="center" vertical="center"/>
    </xf>
    <xf numFmtId="0" fontId="22" fillId="0" borderId="1" xfId="0" applyFont="1" applyBorder="1" applyAlignment="1">
      <alignment vertical="center" wrapText="1"/>
    </xf>
    <xf numFmtId="166" fontId="22" fillId="0" borderId="1" xfId="1" applyNumberFormat="1" applyFont="1" applyBorder="1" applyAlignment="1">
      <alignment vertical="center" wrapText="1"/>
    </xf>
    <xf numFmtId="9" fontId="22" fillId="0" borderId="1" xfId="2" applyFont="1" applyBorder="1" applyAlignment="1">
      <alignment vertical="center" wrapText="1"/>
    </xf>
    <xf numFmtId="0" fontId="22" fillId="0" borderId="1" xfId="0" applyFont="1" applyBorder="1" applyAlignment="1">
      <alignment vertical="center" wrapText="1"/>
    </xf>
    <xf numFmtId="167" fontId="20" fillId="0" borderId="1" xfId="0" applyNumberFormat="1" applyFont="1" applyBorder="1" applyAlignment="1">
      <alignment horizontal="center" vertical="center"/>
    </xf>
    <xf numFmtId="168" fontId="20" fillId="0" borderId="11" xfId="1" applyNumberFormat="1" applyFont="1" applyBorder="1" applyAlignment="1">
      <alignment horizontal="right" vertical="center"/>
    </xf>
    <xf numFmtId="9" fontId="20" fillId="0" borderId="11" xfId="2" applyFont="1" applyBorder="1" applyAlignment="1">
      <alignment horizontal="center" vertical="center"/>
    </xf>
    <xf numFmtId="168" fontId="20" fillId="0" borderId="5" xfId="1" applyNumberFormat="1" applyFont="1" applyBorder="1" applyAlignment="1">
      <alignment horizontal="center" vertical="center"/>
    </xf>
    <xf numFmtId="168" fontId="20" fillId="0" borderId="4" xfId="1" applyNumberFormat="1" applyFont="1" applyBorder="1" applyAlignment="1">
      <alignment horizontal="center" vertical="center"/>
    </xf>
    <xf numFmtId="168" fontId="45" fillId="3" borderId="1" xfId="1" applyNumberFormat="1" applyFont="1" applyFill="1" applyBorder="1" applyAlignment="1">
      <alignment horizontal="right" vertical="center"/>
    </xf>
    <xf numFmtId="168" fontId="14" fillId="0" borderId="0" xfId="1" applyNumberFormat="1" applyFont="1" applyAlignment="1">
      <alignment horizontal="right" vertical="center"/>
    </xf>
    <xf numFmtId="168" fontId="30" fillId="0" borderId="0" xfId="1" applyNumberFormat="1" applyFont="1" applyAlignment="1">
      <alignment horizontal="right" vertical="center"/>
    </xf>
    <xf numFmtId="168" fontId="20" fillId="0" borderId="0" xfId="1" applyNumberFormat="1" applyFont="1" applyFill="1" applyAlignment="1">
      <alignment horizontal="right" vertical="center"/>
    </xf>
    <xf numFmtId="168" fontId="20" fillId="0" borderId="12" xfId="1" applyNumberFormat="1" applyFont="1" applyBorder="1" applyAlignment="1">
      <alignment horizontal="right" vertical="center"/>
    </xf>
    <xf numFmtId="9" fontId="20" fillId="0" borderId="12" xfId="2" applyFont="1" applyBorder="1" applyAlignment="1">
      <alignment horizontal="center" vertical="center"/>
    </xf>
    <xf numFmtId="168" fontId="20" fillId="0" borderId="12" xfId="1" applyNumberFormat="1" applyFont="1" applyBorder="1" applyAlignment="1">
      <alignment vertical="center"/>
    </xf>
    <xf numFmtId="168" fontId="20" fillId="0" borderId="4" xfId="0" applyNumberFormat="1" applyFont="1" applyBorder="1" applyAlignment="1">
      <alignment vertical="center"/>
    </xf>
    <xf numFmtId="168" fontId="20" fillId="0" borderId="2" xfId="0" applyNumberFormat="1" applyFont="1" applyBorder="1" applyAlignment="1">
      <alignment vertical="center"/>
    </xf>
    <xf numFmtId="168" fontId="20" fillId="0" borderId="5" xfId="0" applyNumberFormat="1" applyFont="1" applyBorder="1" applyAlignment="1">
      <alignment vertical="center"/>
    </xf>
    <xf numFmtId="0" fontId="20" fillId="0" borderId="4" xfId="0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20" fillId="0" borderId="5" xfId="0" applyFont="1" applyBorder="1" applyAlignment="1">
      <alignment horizontal="center" vertical="center"/>
    </xf>
    <xf numFmtId="166" fontId="20" fillId="0" borderId="1" xfId="1" applyNumberFormat="1" applyFont="1" applyBorder="1" applyAlignment="1">
      <alignment vertical="center"/>
    </xf>
    <xf numFmtId="9" fontId="20" fillId="0" borderId="1" xfId="2" applyFont="1" applyBorder="1" applyAlignment="1">
      <alignment vertical="center"/>
    </xf>
    <xf numFmtId="168" fontId="20" fillId="0" borderId="1" xfId="1" applyNumberFormat="1" applyFont="1" applyBorder="1" applyAlignment="1">
      <alignment vertical="center"/>
    </xf>
    <xf numFmtId="168" fontId="20" fillId="0" borderId="1" xfId="0" applyNumberFormat="1" applyFont="1" applyBorder="1" applyAlignment="1">
      <alignment vertical="center"/>
    </xf>
    <xf numFmtId="0" fontId="20" fillId="0" borderId="3" xfId="0" applyFont="1" applyBorder="1" applyAlignment="1">
      <alignment vertical="center"/>
    </xf>
    <xf numFmtId="166" fontId="20" fillId="0" borderId="3" xfId="1" applyNumberFormat="1" applyFont="1" applyBorder="1" applyAlignment="1">
      <alignment vertical="center"/>
    </xf>
    <xf numFmtId="9" fontId="20" fillId="0" borderId="3" xfId="2" applyFont="1" applyBorder="1" applyAlignment="1">
      <alignment vertical="center"/>
    </xf>
    <xf numFmtId="168" fontId="20" fillId="0" borderId="3" xfId="1" applyNumberFormat="1" applyFont="1" applyBorder="1" applyAlignment="1">
      <alignment vertical="center"/>
    </xf>
    <xf numFmtId="0" fontId="20" fillId="0" borderId="3" xfId="0" applyFont="1" applyBorder="1" applyAlignment="1">
      <alignment vertical="center" wrapText="1"/>
    </xf>
    <xf numFmtId="0" fontId="20" fillId="0" borderId="4" xfId="0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20" fillId="0" borderId="5" xfId="0" applyFont="1" applyBorder="1" applyAlignment="1">
      <alignment horizontal="center" vertical="center"/>
    </xf>
    <xf numFmtId="0" fontId="20" fillId="0" borderId="4" xfId="0" applyFont="1" applyBorder="1" applyAlignment="1">
      <alignment horizontal="center" vertical="center" wrapText="1"/>
    </xf>
    <xf numFmtId="0" fontId="20" fillId="0" borderId="5" xfId="0" applyFont="1" applyBorder="1" applyAlignment="1">
      <alignment horizontal="center" vertical="center" wrapText="1"/>
    </xf>
    <xf numFmtId="0" fontId="20" fillId="0" borderId="12" xfId="0" applyFont="1" applyBorder="1" applyAlignment="1">
      <alignment horizontal="center" vertical="center"/>
    </xf>
    <xf numFmtId="0" fontId="20" fillId="0" borderId="3" xfId="0" applyFont="1" applyBorder="1" applyAlignment="1">
      <alignment horizontal="center" vertical="center"/>
    </xf>
    <xf numFmtId="168" fontId="20" fillId="0" borderId="3" xfId="1" applyNumberFormat="1" applyFont="1" applyBorder="1" applyAlignment="1">
      <alignment horizontal="right" vertical="center"/>
    </xf>
    <xf numFmtId="9" fontId="20" fillId="0" borderId="3" xfId="2" applyFont="1" applyBorder="1" applyAlignment="1">
      <alignment horizontal="center" vertical="center"/>
    </xf>
    <xf numFmtId="1" fontId="45" fillId="3" borderId="11" xfId="0" applyNumberFormat="1" applyFont="1" applyFill="1" applyBorder="1" applyAlignment="1">
      <alignment horizontal="center" vertical="center"/>
    </xf>
    <xf numFmtId="168" fontId="45" fillId="3" borderId="11" xfId="1" applyNumberFormat="1" applyFont="1" applyFill="1" applyBorder="1" applyAlignment="1">
      <alignment horizontal="right" vertical="center"/>
    </xf>
    <xf numFmtId="166" fontId="45" fillId="3" borderId="11" xfId="0" applyNumberFormat="1" applyFont="1" applyFill="1" applyBorder="1" applyAlignment="1">
      <alignment horizontal="right" vertical="center"/>
    </xf>
    <xf numFmtId="0" fontId="45" fillId="3" borderId="11" xfId="0" applyFont="1" applyFill="1" applyBorder="1" applyAlignment="1">
      <alignment horizontal="right" vertical="center"/>
    </xf>
    <xf numFmtId="166" fontId="45" fillId="3" borderId="11" xfId="0" applyNumberFormat="1" applyFont="1" applyFill="1" applyBorder="1" applyAlignment="1">
      <alignment horizontal="center" vertical="center"/>
    </xf>
    <xf numFmtId="168" fontId="45" fillId="3" borderId="11" xfId="0" applyNumberFormat="1" applyFont="1" applyFill="1" applyBorder="1" applyAlignment="1">
      <alignment horizontal="right" vertical="center"/>
    </xf>
    <xf numFmtId="166" fontId="45" fillId="3" borderId="11" xfId="3" applyNumberFormat="1" applyFont="1" applyFill="1" applyBorder="1" applyAlignment="1">
      <alignment horizontal="right" vertical="center"/>
    </xf>
    <xf numFmtId="0" fontId="20" fillId="0" borderId="4" xfId="0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20" fillId="0" borderId="5" xfId="0" applyFont="1" applyBorder="1" applyAlignment="1">
      <alignment horizontal="center" vertical="center"/>
    </xf>
    <xf numFmtId="0" fontId="20" fillId="0" borderId="4" xfId="0" applyFont="1" applyBorder="1" applyAlignment="1">
      <alignment horizontal="center" vertical="center" wrapText="1"/>
    </xf>
    <xf numFmtId="0" fontId="20" fillId="0" borderId="2" xfId="0" applyFont="1" applyBorder="1" applyAlignment="1">
      <alignment horizontal="center" vertical="center" wrapText="1"/>
    </xf>
    <xf numFmtId="0" fontId="20" fillId="0" borderId="5" xfId="0" applyFont="1" applyBorder="1" applyAlignment="1">
      <alignment horizontal="center" vertical="center" wrapText="1"/>
    </xf>
    <xf numFmtId="0" fontId="20" fillId="0" borderId="13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3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168" fontId="27" fillId="3" borderId="1" xfId="1" applyNumberFormat="1" applyFont="1" applyFill="1" applyBorder="1" applyAlignment="1">
      <alignment horizontal="right" vertical="center" wrapText="1"/>
    </xf>
    <xf numFmtId="167" fontId="20" fillId="0" borderId="5" xfId="0" applyNumberFormat="1" applyFont="1" applyBorder="1" applyAlignment="1">
      <alignment vertical="center"/>
    </xf>
    <xf numFmtId="0" fontId="20" fillId="0" borderId="10" xfId="0" applyFont="1" applyBorder="1" applyAlignment="1">
      <alignment vertical="center"/>
    </xf>
    <xf numFmtId="0" fontId="20" fillId="0" borderId="13" xfId="0" applyFont="1" applyBorder="1" applyAlignment="1">
      <alignment vertical="center"/>
    </xf>
    <xf numFmtId="0" fontId="20" fillId="0" borderId="12" xfId="0" applyFont="1" applyBorder="1" applyAlignment="1">
      <alignment vertical="center"/>
    </xf>
    <xf numFmtId="167" fontId="20" fillId="0" borderId="2" xfId="0" applyNumberFormat="1" applyFont="1" applyBorder="1" applyAlignment="1">
      <alignment vertical="center"/>
    </xf>
    <xf numFmtId="167" fontId="20" fillId="0" borderId="3" xfId="0" applyNumberFormat="1" applyFont="1" applyBorder="1" applyAlignment="1">
      <alignment vertical="center"/>
    </xf>
    <xf numFmtId="0" fontId="20" fillId="0" borderId="11" xfId="0" applyFont="1" applyBorder="1" applyAlignment="1">
      <alignment vertical="center"/>
    </xf>
    <xf numFmtId="167" fontId="20" fillId="0" borderId="10" xfId="0" applyNumberFormat="1" applyFont="1" applyBorder="1" applyAlignment="1">
      <alignment vertical="center"/>
    </xf>
    <xf numFmtId="167" fontId="20" fillId="0" borderId="13" xfId="0" applyNumberFormat="1" applyFont="1" applyBorder="1" applyAlignment="1">
      <alignment vertical="center"/>
    </xf>
    <xf numFmtId="167" fontId="20" fillId="0" borderId="11" xfId="0" applyNumberFormat="1" applyFont="1" applyBorder="1" applyAlignment="1">
      <alignment vertical="center"/>
    </xf>
    <xf numFmtId="168" fontId="20" fillId="0" borderId="2" xfId="1" applyNumberFormat="1" applyFont="1" applyBorder="1" applyAlignment="1">
      <alignment horizontal="center" vertical="center"/>
    </xf>
    <xf numFmtId="168" fontId="20" fillId="0" borderId="11" xfId="1" applyNumberFormat="1" applyFont="1" applyBorder="1" applyAlignment="1">
      <alignment horizontal="center" vertical="center"/>
    </xf>
    <xf numFmtId="167" fontId="20" fillId="0" borderId="12" xfId="0" applyNumberFormat="1" applyFont="1" applyBorder="1" applyAlignment="1">
      <alignment vertical="center"/>
    </xf>
    <xf numFmtId="0" fontId="20" fillId="0" borderId="12" xfId="0" applyFont="1" applyBorder="1" applyAlignment="1">
      <alignment vertical="center" wrapText="1"/>
    </xf>
    <xf numFmtId="168" fontId="20" fillId="0" borderId="4" xfId="1" applyNumberFormat="1" applyFont="1" applyBorder="1" applyAlignment="1">
      <alignment vertical="center" wrapText="1"/>
    </xf>
    <xf numFmtId="166" fontId="20" fillId="0" borderId="10" xfId="1" applyNumberFormat="1" applyFont="1" applyBorder="1" applyAlignment="1">
      <alignment vertical="center"/>
    </xf>
    <xf numFmtId="9" fontId="20" fillId="0" borderId="10" xfId="2" applyFont="1" applyBorder="1" applyAlignment="1">
      <alignment vertical="center"/>
    </xf>
    <xf numFmtId="168" fontId="20" fillId="0" borderId="10" xfId="1" applyNumberFormat="1" applyFont="1" applyBorder="1" applyAlignment="1">
      <alignment vertical="center"/>
    </xf>
    <xf numFmtId="168" fontId="20" fillId="0" borderId="10" xfId="0" applyNumberFormat="1" applyFont="1" applyBorder="1" applyAlignment="1">
      <alignment vertical="center"/>
    </xf>
    <xf numFmtId="0" fontId="20" fillId="0" borderId="10" xfId="0" applyFont="1" applyBorder="1" applyAlignment="1">
      <alignment vertical="center" wrapText="1"/>
    </xf>
    <xf numFmtId="166" fontId="20" fillId="0" borderId="12" xfId="1" applyNumberFormat="1" applyFont="1" applyBorder="1" applyAlignment="1">
      <alignment vertical="center"/>
    </xf>
    <xf numFmtId="9" fontId="20" fillId="0" borderId="12" xfId="2" applyFont="1" applyBorder="1" applyAlignment="1">
      <alignment vertical="center"/>
    </xf>
    <xf numFmtId="168" fontId="20" fillId="0" borderId="12" xfId="0" applyNumberFormat="1" applyFont="1" applyBorder="1" applyAlignment="1">
      <alignment vertical="center"/>
    </xf>
    <xf numFmtId="0" fontId="20" fillId="0" borderId="13" xfId="0" applyFont="1" applyBorder="1" applyAlignment="1">
      <alignment vertical="center" wrapText="1"/>
    </xf>
    <xf numFmtId="168" fontId="20" fillId="0" borderId="13" xfId="1" applyNumberFormat="1" applyFont="1" applyBorder="1" applyAlignment="1">
      <alignment horizontal="right" vertical="center"/>
    </xf>
    <xf numFmtId="9" fontId="20" fillId="0" borderId="13" xfId="2" applyFont="1" applyBorder="1" applyAlignment="1">
      <alignment horizontal="center" vertical="center"/>
    </xf>
    <xf numFmtId="0" fontId="20" fillId="0" borderId="11" xfId="0" applyFont="1" applyBorder="1" applyAlignment="1">
      <alignment vertical="center" wrapText="1"/>
    </xf>
    <xf numFmtId="167" fontId="20" fillId="0" borderId="5" xfId="0" quotePrefix="1" applyNumberFormat="1" applyFont="1" applyBorder="1" applyAlignment="1">
      <alignment vertical="center"/>
    </xf>
    <xf numFmtId="167" fontId="20" fillId="0" borderId="12" xfId="0" quotePrefix="1" applyNumberFormat="1" applyFont="1" applyBorder="1" applyAlignment="1">
      <alignment vertical="center"/>
    </xf>
    <xf numFmtId="0" fontId="10" fillId="0" borderId="1" xfId="0" applyFont="1" applyBorder="1" applyAlignment="1">
      <alignment horizontal="center" vertical="center"/>
    </xf>
    <xf numFmtId="166" fontId="10" fillId="0" borderId="1" xfId="0" applyNumberFormat="1" applyFont="1" applyBorder="1" applyAlignment="1">
      <alignment vertical="center"/>
    </xf>
    <xf numFmtId="0" fontId="8" fillId="0" borderId="1" xfId="0" applyFont="1" applyBorder="1" applyAlignment="1">
      <alignment vertical="center"/>
    </xf>
    <xf numFmtId="0" fontId="8" fillId="0" borderId="1" xfId="0" applyFont="1" applyBorder="1" applyAlignment="1">
      <alignment horizontal="center" vertical="center"/>
    </xf>
    <xf numFmtId="169" fontId="8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vertical="center"/>
    </xf>
    <xf numFmtId="168" fontId="10" fillId="0" borderId="1" xfId="0" applyNumberFormat="1" applyFont="1" applyBorder="1" applyAlignment="1">
      <alignment vertical="center"/>
    </xf>
    <xf numFmtId="168" fontId="2" fillId="0" borderId="0" xfId="0" applyNumberFormat="1" applyFont="1" applyBorder="1" applyAlignment="1">
      <alignment vertical="center" wrapText="1"/>
    </xf>
    <xf numFmtId="0" fontId="2" fillId="0" borderId="0" xfId="0" applyFont="1" applyBorder="1" applyAlignment="1">
      <alignment vertical="center"/>
    </xf>
    <xf numFmtId="168" fontId="2" fillId="0" borderId="0" xfId="0" applyNumberFormat="1" applyFont="1" applyBorder="1" applyAlignment="1">
      <alignment vertical="center"/>
    </xf>
    <xf numFmtId="0" fontId="20" fillId="0" borderId="12" xfId="0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20" fillId="0" borderId="5" xfId="0" applyFont="1" applyBorder="1" applyAlignment="1">
      <alignment horizontal="center" vertical="center"/>
    </xf>
    <xf numFmtId="0" fontId="20" fillId="0" borderId="4" xfId="0" applyFont="1" applyBorder="1" applyAlignment="1">
      <alignment horizontal="center" vertical="center"/>
    </xf>
    <xf numFmtId="0" fontId="7" fillId="0" borderId="0" xfId="0" applyFont="1" applyBorder="1" applyAlignment="1">
      <alignment horizontal="left" vertical="center"/>
    </xf>
    <xf numFmtId="0" fontId="20" fillId="0" borderId="0" xfId="0" applyFont="1"/>
    <xf numFmtId="0" fontId="20" fillId="0" borderId="1" xfId="0" applyFont="1" applyBorder="1"/>
    <xf numFmtId="168" fontId="20" fillId="0" borderId="1" xfId="1" applyNumberFormat="1" applyFont="1" applyBorder="1"/>
    <xf numFmtId="168" fontId="20" fillId="0" borderId="0" xfId="1" applyNumberFormat="1" applyFont="1"/>
    <xf numFmtId="0" fontId="14" fillId="0" borderId="1" xfId="0" applyFont="1" applyBorder="1"/>
    <xf numFmtId="0" fontId="14" fillId="0" borderId="1" xfId="0" applyFont="1" applyBorder="1" applyAlignment="1">
      <alignment horizontal="center"/>
    </xf>
    <xf numFmtId="168" fontId="46" fillId="4" borderId="1" xfId="1" applyNumberFormat="1" applyFont="1" applyFill="1" applyBorder="1"/>
    <xf numFmtId="0" fontId="7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vertical="center"/>
    </xf>
    <xf numFmtId="168" fontId="10" fillId="0" borderId="0" xfId="0" applyNumberFormat="1" applyFont="1" applyBorder="1" applyAlignment="1">
      <alignment vertical="center"/>
    </xf>
    <xf numFmtId="166" fontId="10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0" fontId="7" fillId="0" borderId="0" xfId="0" applyFont="1" applyBorder="1" applyAlignment="1">
      <alignment horizontal="center" vertical="center"/>
    </xf>
    <xf numFmtId="0" fontId="46" fillId="0" borderId="0" xfId="0" applyFont="1"/>
    <xf numFmtId="168" fontId="46" fillId="0" borderId="1" xfId="0" applyNumberFormat="1" applyFont="1" applyBorder="1"/>
    <xf numFmtId="0" fontId="46" fillId="0" borderId="1" xfId="0" applyFont="1" applyBorder="1"/>
    <xf numFmtId="0" fontId="7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168" fontId="27" fillId="3" borderId="1" xfId="1" applyNumberFormat="1" applyFont="1" applyFill="1" applyBorder="1" applyAlignment="1">
      <alignment horizontal="right" vertical="center" wrapText="1"/>
    </xf>
    <xf numFmtId="0" fontId="7" fillId="0" borderId="1" xfId="0" applyFont="1" applyBorder="1" applyAlignment="1">
      <alignment horizontal="center" vertical="center"/>
    </xf>
    <xf numFmtId="0" fontId="20" fillId="0" borderId="4" xfId="0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20" fillId="0" borderId="5" xfId="0" applyFont="1" applyBorder="1" applyAlignment="1">
      <alignment horizontal="center" vertical="center"/>
    </xf>
    <xf numFmtId="0" fontId="20" fillId="0" borderId="13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20" fillId="0" borderId="13" xfId="0" applyFont="1" applyBorder="1" applyAlignment="1">
      <alignment horizontal="center" vertical="center" wrapText="1"/>
    </xf>
    <xf numFmtId="167" fontId="20" fillId="0" borderId="13" xfId="0" applyNumberFormat="1" applyFont="1" applyBorder="1" applyAlignment="1">
      <alignment horizontal="center" vertical="center"/>
    </xf>
    <xf numFmtId="169" fontId="23" fillId="0" borderId="8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3" fillId="0" borderId="1" xfId="0" applyFont="1" applyBorder="1" applyAlignment="1">
      <alignment horizontal="center" vertical="center"/>
    </xf>
    <xf numFmtId="0" fontId="23" fillId="0" borderId="1" xfId="0" applyFont="1" applyBorder="1"/>
    <xf numFmtId="168" fontId="23" fillId="0" borderId="1" xfId="1" applyNumberFormat="1" applyFont="1" applyBorder="1"/>
    <xf numFmtId="9" fontId="23" fillId="0" borderId="1" xfId="2" applyFont="1" applyBorder="1"/>
    <xf numFmtId="168" fontId="18" fillId="0" borderId="1" xfId="1" applyNumberFormat="1" applyFont="1" applyBorder="1"/>
    <xf numFmtId="0" fontId="25" fillId="4" borderId="0" xfId="0" applyFont="1" applyFill="1" applyBorder="1" applyAlignment="1">
      <alignment horizontal="center"/>
    </xf>
    <xf numFmtId="0" fontId="18" fillId="0" borderId="6" xfId="0" applyFont="1" applyFill="1" applyBorder="1" applyAlignment="1">
      <alignment horizontal="center"/>
    </xf>
    <xf numFmtId="0" fontId="18" fillId="0" borderId="7" xfId="0" applyFont="1" applyFill="1" applyBorder="1" applyAlignment="1">
      <alignment horizontal="center"/>
    </xf>
    <xf numFmtId="0" fontId="18" fillId="0" borderId="8" xfId="0" applyFont="1" applyFill="1" applyBorder="1" applyAlignment="1">
      <alignment horizontal="center"/>
    </xf>
    <xf numFmtId="0" fontId="18" fillId="0" borderId="0" xfId="0" applyFont="1" applyFill="1" applyAlignment="1">
      <alignment horizontal="center" vertical="center"/>
    </xf>
    <xf numFmtId="14" fontId="18" fillId="0" borderId="4" xfId="0" applyNumberFormat="1" applyFont="1" applyFill="1" applyBorder="1" applyAlignment="1">
      <alignment horizontal="center" vertical="center"/>
    </xf>
    <xf numFmtId="14" fontId="18" fillId="0" borderId="2" xfId="0" applyNumberFormat="1" applyFont="1" applyFill="1" applyBorder="1" applyAlignment="1">
      <alignment horizontal="center" vertical="center"/>
    </xf>
    <xf numFmtId="0" fontId="18" fillId="0" borderId="4" xfId="0" applyFont="1" applyFill="1" applyBorder="1" applyAlignment="1">
      <alignment horizontal="center" vertical="center"/>
    </xf>
    <xf numFmtId="0" fontId="18" fillId="0" borderId="2" xfId="0" applyFont="1" applyFill="1" applyBorder="1" applyAlignment="1">
      <alignment horizontal="center" vertical="center"/>
    </xf>
    <xf numFmtId="168" fontId="18" fillId="0" borderId="4" xfId="1" applyNumberFormat="1" applyFont="1" applyFill="1" applyBorder="1" applyAlignment="1">
      <alignment horizontal="center" vertical="center"/>
    </xf>
    <xf numFmtId="167" fontId="20" fillId="0" borderId="4" xfId="0" applyNumberFormat="1" applyFont="1" applyBorder="1" applyAlignment="1">
      <alignment horizontal="center" vertical="center"/>
    </xf>
    <xf numFmtId="167" fontId="20" fillId="0" borderId="2" xfId="0" applyNumberFormat="1" applyFont="1" applyBorder="1" applyAlignment="1">
      <alignment horizontal="center" vertical="center"/>
    </xf>
    <xf numFmtId="167" fontId="20" fillId="0" borderId="5" xfId="0" applyNumberFormat="1" applyFont="1" applyBorder="1" applyAlignment="1">
      <alignment horizontal="center" vertical="center"/>
    </xf>
    <xf numFmtId="0" fontId="20" fillId="0" borderId="4" xfId="0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20" fillId="0" borderId="5" xfId="0" applyFont="1" applyBorder="1" applyAlignment="1">
      <alignment horizontal="center" vertical="center"/>
    </xf>
    <xf numFmtId="0" fontId="20" fillId="0" borderId="4" xfId="0" applyFont="1" applyBorder="1" applyAlignment="1">
      <alignment horizontal="center" vertical="center" wrapText="1"/>
    </xf>
    <xf numFmtId="0" fontId="20" fillId="0" borderId="2" xfId="0" applyFont="1" applyBorder="1" applyAlignment="1">
      <alignment horizontal="center" vertical="center" wrapText="1"/>
    </xf>
    <xf numFmtId="0" fontId="20" fillId="0" borderId="5" xfId="0" applyFont="1" applyBorder="1" applyAlignment="1">
      <alignment horizontal="center" vertical="center" wrapText="1"/>
    </xf>
    <xf numFmtId="0" fontId="20" fillId="0" borderId="10" xfId="0" applyFont="1" applyBorder="1" applyAlignment="1">
      <alignment horizontal="center" vertical="center"/>
    </xf>
    <xf numFmtId="0" fontId="20" fillId="0" borderId="13" xfId="0" applyFont="1" applyBorder="1" applyAlignment="1">
      <alignment horizontal="center" vertical="center"/>
    </xf>
    <xf numFmtId="167" fontId="20" fillId="0" borderId="10" xfId="0" applyNumberFormat="1" applyFont="1" applyBorder="1" applyAlignment="1">
      <alignment horizontal="center" vertical="center"/>
    </xf>
    <xf numFmtId="167" fontId="20" fillId="0" borderId="13" xfId="0" applyNumberFormat="1" applyFont="1" applyBorder="1" applyAlignment="1">
      <alignment horizontal="center" vertical="center"/>
    </xf>
    <xf numFmtId="0" fontId="20" fillId="0" borderId="10" xfId="0" applyFont="1" applyBorder="1" applyAlignment="1">
      <alignment horizontal="center" vertical="center" wrapText="1"/>
    </xf>
    <xf numFmtId="0" fontId="20" fillId="0" borderId="13" xfId="0" applyFont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center"/>
    </xf>
    <xf numFmtId="167" fontId="20" fillId="0" borderId="10" xfId="0" quotePrefix="1" applyNumberFormat="1" applyFont="1" applyBorder="1" applyAlignment="1">
      <alignment horizontal="center" vertical="center"/>
    </xf>
    <xf numFmtId="167" fontId="20" fillId="0" borderId="13" xfId="0" quotePrefix="1" applyNumberFormat="1" applyFont="1" applyBorder="1" applyAlignment="1">
      <alignment horizontal="center" vertical="center"/>
    </xf>
    <xf numFmtId="167" fontId="20" fillId="0" borderId="11" xfId="0" quotePrefix="1" applyNumberFormat="1" applyFont="1" applyBorder="1" applyAlignment="1">
      <alignment horizontal="center" vertical="center"/>
    </xf>
    <xf numFmtId="167" fontId="20" fillId="0" borderId="4" xfId="0" quotePrefix="1" applyNumberFormat="1" applyFont="1" applyBorder="1" applyAlignment="1">
      <alignment horizontal="center" vertical="center"/>
    </xf>
    <xf numFmtId="167" fontId="20" fillId="0" borderId="2" xfId="0" quotePrefix="1" applyNumberFormat="1" applyFont="1" applyBorder="1" applyAlignment="1">
      <alignment horizontal="center" vertical="center"/>
    </xf>
    <xf numFmtId="167" fontId="20" fillId="0" borderId="5" xfId="0" quotePrefix="1" applyNumberFormat="1" applyFont="1" applyBorder="1" applyAlignment="1">
      <alignment horizontal="center" vertical="center"/>
    </xf>
    <xf numFmtId="0" fontId="45" fillId="3" borderId="0" xfId="0" applyFont="1" applyFill="1" applyBorder="1" applyAlignment="1">
      <alignment horizontal="center" vertical="center"/>
    </xf>
    <xf numFmtId="0" fontId="45" fillId="0" borderId="1" xfId="0" applyFont="1" applyBorder="1" applyAlignment="1">
      <alignment horizontal="center" vertical="center"/>
    </xf>
    <xf numFmtId="0" fontId="11" fillId="3" borderId="10" xfId="0" applyFont="1" applyFill="1" applyBorder="1" applyAlignment="1">
      <alignment horizontal="center" vertical="center" wrapText="1"/>
    </xf>
    <xf numFmtId="0" fontId="11" fillId="3" borderId="13" xfId="0" applyFont="1" applyFill="1" applyBorder="1" applyAlignment="1">
      <alignment horizontal="center" vertical="center" wrapText="1"/>
    </xf>
    <xf numFmtId="0" fontId="45" fillId="3" borderId="11" xfId="0" applyFont="1" applyFill="1" applyBorder="1" applyAlignment="1">
      <alignment horizontal="center" vertical="center"/>
    </xf>
    <xf numFmtId="0" fontId="45" fillId="3" borderId="18" xfId="0" applyFont="1" applyFill="1" applyBorder="1" applyAlignment="1">
      <alignment horizontal="center" vertical="center"/>
    </xf>
    <xf numFmtId="0" fontId="20" fillId="0" borderId="11" xfId="0" applyFont="1" applyBorder="1" applyAlignment="1">
      <alignment horizontal="center" vertical="center" wrapText="1"/>
    </xf>
    <xf numFmtId="0" fontId="20" fillId="0" borderId="12" xfId="0" applyFont="1" applyBorder="1" applyAlignment="1">
      <alignment horizontal="center" vertical="center"/>
    </xf>
    <xf numFmtId="0" fontId="14" fillId="3" borderId="0" xfId="0" applyFont="1" applyFill="1" applyAlignment="1">
      <alignment horizontal="left" vertical="center"/>
    </xf>
    <xf numFmtId="0" fontId="14" fillId="3" borderId="0" xfId="0" applyFont="1" applyFill="1" applyAlignment="1">
      <alignment horizontal="center" vertical="center"/>
    </xf>
    <xf numFmtId="9" fontId="14" fillId="3" borderId="0" xfId="2" applyFont="1" applyFill="1" applyAlignment="1">
      <alignment horizontal="center" vertical="center"/>
    </xf>
    <xf numFmtId="167" fontId="11" fillId="3" borderId="10" xfId="0" applyNumberFormat="1" applyFont="1" applyFill="1" applyBorder="1" applyAlignment="1">
      <alignment horizontal="center" vertical="center" wrapText="1"/>
    </xf>
    <xf numFmtId="167" fontId="11" fillId="3" borderId="13" xfId="0" applyNumberFormat="1" applyFont="1" applyFill="1" applyBorder="1" applyAlignment="1">
      <alignment horizontal="center" vertical="center" wrapText="1"/>
    </xf>
    <xf numFmtId="168" fontId="11" fillId="3" borderId="10" xfId="1" applyNumberFormat="1" applyFont="1" applyFill="1" applyBorder="1" applyAlignment="1">
      <alignment horizontal="right" vertical="center" wrapText="1"/>
    </xf>
    <xf numFmtId="168" fontId="11" fillId="3" borderId="13" xfId="1" applyNumberFormat="1" applyFont="1" applyFill="1" applyBorder="1" applyAlignment="1">
      <alignment horizontal="right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/>
    </xf>
    <xf numFmtId="168" fontId="11" fillId="3" borderId="1" xfId="1" applyNumberFormat="1" applyFont="1" applyFill="1" applyBorder="1" applyAlignment="1">
      <alignment horizontal="right" vertical="center"/>
    </xf>
    <xf numFmtId="0" fontId="12" fillId="3" borderId="10" xfId="0" applyFont="1" applyFill="1" applyBorder="1" applyAlignment="1">
      <alignment horizontal="center" vertical="center"/>
    </xf>
    <xf numFmtId="0" fontId="12" fillId="3" borderId="13" xfId="0" applyFont="1" applyFill="1" applyBorder="1" applyAlignment="1">
      <alignment horizontal="center" vertical="center"/>
    </xf>
    <xf numFmtId="9" fontId="11" fillId="3" borderId="1" xfId="2" applyFont="1" applyFill="1" applyBorder="1" applyAlignment="1">
      <alignment horizontal="right" vertical="center" wrapText="1"/>
    </xf>
    <xf numFmtId="167" fontId="20" fillId="0" borderId="11" xfId="0" applyNumberFormat="1" applyFont="1" applyBorder="1" applyAlignment="1">
      <alignment horizontal="center" vertical="center"/>
    </xf>
    <xf numFmtId="0" fontId="22" fillId="0" borderId="0" xfId="0" applyFont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14" fillId="0" borderId="1" xfId="0" applyFont="1" applyBorder="1" applyAlignment="1">
      <alignment vertical="center" wrapText="1"/>
    </xf>
    <xf numFmtId="0" fontId="36" fillId="0" borderId="0" xfId="0" applyFont="1" applyAlignment="1">
      <alignment horizontal="center" vertical="center"/>
    </xf>
    <xf numFmtId="0" fontId="37" fillId="0" borderId="0" xfId="0" applyFont="1" applyAlignment="1">
      <alignment horizontal="center" vertical="center"/>
    </xf>
    <xf numFmtId="9" fontId="37" fillId="0" borderId="0" xfId="2" applyFont="1" applyAlignment="1">
      <alignment horizontal="center" vertical="center"/>
    </xf>
    <xf numFmtId="0" fontId="22" fillId="0" borderId="1" xfId="0" applyFont="1" applyBorder="1" applyAlignment="1">
      <alignment horizontal="center" vertical="center" wrapText="1"/>
    </xf>
    <xf numFmtId="167" fontId="22" fillId="3" borderId="1" xfId="0" applyNumberFormat="1" applyFont="1" applyFill="1" applyBorder="1" applyAlignment="1">
      <alignment vertical="center" wrapText="1"/>
    </xf>
    <xf numFmtId="0" fontId="22" fillId="0" borderId="1" xfId="0" applyFont="1" applyBorder="1" applyAlignment="1">
      <alignment vertical="center" wrapText="1"/>
    </xf>
    <xf numFmtId="0" fontId="22" fillId="0" borderId="1" xfId="0" applyFont="1" applyBorder="1" applyAlignment="1">
      <alignment vertical="center"/>
    </xf>
    <xf numFmtId="9" fontId="22" fillId="0" borderId="1" xfId="2" applyFont="1" applyBorder="1" applyAlignment="1">
      <alignment vertical="center"/>
    </xf>
    <xf numFmtId="168" fontId="14" fillId="0" borderId="1" xfId="1" applyNumberFormat="1" applyFont="1" applyBorder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7" fillId="0" borderId="6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7" fillId="0" borderId="8" xfId="0" applyFont="1" applyBorder="1" applyAlignment="1">
      <alignment horizontal="left" vertical="center"/>
    </xf>
    <xf numFmtId="168" fontId="2" fillId="0" borderId="6" xfId="1" applyNumberFormat="1" applyFont="1" applyBorder="1" applyAlignment="1">
      <alignment horizontal="center" vertical="center"/>
    </xf>
    <xf numFmtId="168" fontId="2" fillId="0" borderId="8" xfId="1" applyNumberFormat="1" applyFont="1" applyBorder="1" applyAlignment="1">
      <alignment horizontal="center" vertical="center"/>
    </xf>
    <xf numFmtId="0" fontId="27" fillId="3" borderId="1" xfId="0" applyFont="1" applyFill="1" applyBorder="1" applyAlignment="1">
      <alignment horizontal="center" vertical="center"/>
    </xf>
    <xf numFmtId="0" fontId="27" fillId="3" borderId="1" xfId="0" applyFont="1" applyFill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/>
    </xf>
    <xf numFmtId="9" fontId="27" fillId="3" borderId="1" xfId="2" applyFont="1" applyFill="1" applyBorder="1" applyAlignment="1">
      <alignment horizontal="right" vertical="center" wrapText="1"/>
    </xf>
    <xf numFmtId="168" fontId="27" fillId="3" borderId="1" xfId="1" applyNumberFormat="1" applyFont="1" applyFill="1" applyBorder="1" applyAlignment="1">
      <alignment horizontal="right" vertical="center" wrapText="1"/>
    </xf>
    <xf numFmtId="167" fontId="27" fillId="3" borderId="8" xfId="0" applyNumberFormat="1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168" fontId="46" fillId="0" borderId="6" xfId="1" applyNumberFormat="1" applyFont="1" applyBorder="1" applyAlignment="1">
      <alignment horizontal="center" vertical="center"/>
    </xf>
    <xf numFmtId="168" fontId="46" fillId="0" borderId="8" xfId="1" applyNumberFormat="1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167" fontId="27" fillId="3" borderId="1" xfId="0" applyNumberFormat="1" applyFont="1" applyFill="1" applyBorder="1" applyAlignment="1">
      <alignment horizontal="center" vertical="center" wrapText="1"/>
    </xf>
    <xf numFmtId="0" fontId="7" fillId="0" borderId="0" xfId="0" applyFont="1" applyAlignment="1">
      <alignment horizontal="left" vertical="center"/>
    </xf>
    <xf numFmtId="0" fontId="7" fillId="6" borderId="22" xfId="0" applyFont="1" applyFill="1" applyBorder="1" applyAlignment="1">
      <alignment horizontal="center" vertical="center"/>
    </xf>
    <xf numFmtId="168" fontId="2" fillId="6" borderId="22" xfId="1" applyNumberFormat="1" applyFont="1" applyFill="1" applyBorder="1" applyAlignment="1">
      <alignment horizontal="center" vertical="center"/>
    </xf>
    <xf numFmtId="168" fontId="2" fillId="6" borderId="0" xfId="1" applyNumberFormat="1" applyFont="1" applyFill="1" applyBorder="1" applyAlignment="1">
      <alignment horizontal="center" vertical="center"/>
    </xf>
    <xf numFmtId="0" fontId="7" fillId="6" borderId="0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left" vertical="center"/>
    </xf>
    <xf numFmtId="168" fontId="2" fillId="4" borderId="1" xfId="1" applyNumberFormat="1" applyFont="1" applyFill="1" applyBorder="1" applyAlignment="1">
      <alignment horizontal="center" vertical="center"/>
    </xf>
    <xf numFmtId="0" fontId="46" fillId="0" borderId="1" xfId="0" applyFont="1" applyBorder="1" applyAlignment="1">
      <alignment horizontal="center" vertical="center"/>
    </xf>
    <xf numFmtId="0" fontId="46" fillId="0" borderId="1" xfId="0" applyFont="1" applyBorder="1" applyAlignment="1">
      <alignment horizontal="left"/>
    </xf>
    <xf numFmtId="0" fontId="14" fillId="0" borderId="6" xfId="0" applyFont="1" applyBorder="1" applyAlignment="1">
      <alignment horizontal="center"/>
    </xf>
    <xf numFmtId="0" fontId="14" fillId="0" borderId="7" xfId="0" applyFont="1" applyBorder="1" applyAlignment="1">
      <alignment horizontal="center"/>
    </xf>
    <xf numFmtId="0" fontId="14" fillId="0" borderId="8" xfId="0" applyFont="1" applyBorder="1" applyAlignment="1">
      <alignment horizontal="center"/>
    </xf>
    <xf numFmtId="168" fontId="14" fillId="0" borderId="6" xfId="1" applyNumberFormat="1" applyFont="1" applyBorder="1" applyAlignment="1">
      <alignment horizontal="center"/>
    </xf>
    <xf numFmtId="168" fontId="14" fillId="0" borderId="8" xfId="1" applyNumberFormat="1" applyFont="1" applyBorder="1" applyAlignment="1">
      <alignment horizontal="center"/>
    </xf>
    <xf numFmtId="0" fontId="7" fillId="0" borderId="1" xfId="0" applyFont="1" applyBorder="1" applyAlignment="1">
      <alignment horizontal="left" vertical="center"/>
    </xf>
    <xf numFmtId="168" fontId="2" fillId="0" borderId="1" xfId="1" applyNumberFormat="1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1" fillId="5" borderId="6" xfId="0" applyFont="1" applyFill="1" applyBorder="1" applyAlignment="1">
      <alignment horizontal="center" vertical="center"/>
    </xf>
    <xf numFmtId="0" fontId="21" fillId="5" borderId="7" xfId="0" applyFont="1" applyFill="1" applyBorder="1" applyAlignment="1">
      <alignment horizontal="center" vertical="center"/>
    </xf>
    <xf numFmtId="0" fontId="21" fillId="5" borderId="8" xfId="0" applyFont="1" applyFill="1" applyBorder="1" applyAlignment="1">
      <alignment horizontal="center" vertical="center"/>
    </xf>
    <xf numFmtId="0" fontId="20" fillId="5" borderId="6" xfId="0" applyFont="1" applyFill="1" applyBorder="1" applyAlignment="1">
      <alignment horizontal="center" vertical="center"/>
    </xf>
    <xf numFmtId="0" fontId="20" fillId="5" borderId="8" xfId="0" applyFont="1" applyFill="1" applyBorder="1" applyAlignment="1">
      <alignment horizontal="center" vertical="center"/>
    </xf>
    <xf numFmtId="0" fontId="22" fillId="3" borderId="6" xfId="0" applyFont="1" applyFill="1" applyBorder="1" applyAlignment="1">
      <alignment horizontal="center" vertical="center"/>
    </xf>
    <xf numFmtId="0" fontId="22" fillId="3" borderId="7" xfId="0" applyFont="1" applyFill="1" applyBorder="1" applyAlignment="1">
      <alignment horizontal="center" vertical="center"/>
    </xf>
    <xf numFmtId="0" fontId="22" fillId="3" borderId="8" xfId="0" applyFont="1" applyFill="1" applyBorder="1" applyAlignment="1">
      <alignment horizontal="center" vertical="center"/>
    </xf>
    <xf numFmtId="0" fontId="26" fillId="5" borderId="0" xfId="0" applyFont="1" applyFill="1" applyAlignment="1">
      <alignment horizontal="center" vertical="center" wrapText="1"/>
    </xf>
    <xf numFmtId="0" fontId="31" fillId="3" borderId="0" xfId="0" applyFont="1" applyFill="1" applyAlignment="1">
      <alignment horizontal="center" vertical="center"/>
    </xf>
    <xf numFmtId="0" fontId="32" fillId="3" borderId="10" xfId="0" applyFont="1" applyFill="1" applyBorder="1" applyAlignment="1">
      <alignment horizontal="center" vertical="center" wrapText="1"/>
    </xf>
    <xf numFmtId="0" fontId="32" fillId="3" borderId="13" xfId="0" applyFont="1" applyFill="1" applyBorder="1" applyAlignment="1">
      <alignment horizontal="center" vertical="center" wrapText="1"/>
    </xf>
    <xf numFmtId="0" fontId="32" fillId="3" borderId="11" xfId="0" applyFont="1" applyFill="1" applyBorder="1" applyAlignment="1">
      <alignment horizontal="center" vertical="center" wrapText="1"/>
    </xf>
    <xf numFmtId="0" fontId="32" fillId="3" borderId="6" xfId="0" applyFont="1" applyFill="1" applyBorder="1" applyAlignment="1">
      <alignment horizontal="center" vertical="center"/>
    </xf>
    <xf numFmtId="0" fontId="32" fillId="3" borderId="7" xfId="0" applyFont="1" applyFill="1" applyBorder="1" applyAlignment="1">
      <alignment horizontal="center" vertical="center"/>
    </xf>
    <xf numFmtId="0" fontId="32" fillId="3" borderId="8" xfId="0" applyFont="1" applyFill="1" applyBorder="1" applyAlignment="1">
      <alignment horizontal="center" vertical="center"/>
    </xf>
    <xf numFmtId="0" fontId="32" fillId="3" borderId="6" xfId="0" applyFont="1" applyFill="1" applyBorder="1" applyAlignment="1">
      <alignment horizontal="center" vertical="center" wrapText="1"/>
    </xf>
    <xf numFmtId="0" fontId="32" fillId="0" borderId="6" xfId="0" applyFont="1" applyBorder="1" applyAlignment="1">
      <alignment horizontal="center" vertical="center" shrinkToFit="1"/>
    </xf>
    <xf numFmtId="0" fontId="32" fillId="0" borderId="8" xfId="0" applyFont="1" applyBorder="1" applyAlignment="1">
      <alignment horizontal="center" vertical="center" shrinkToFit="1"/>
    </xf>
    <xf numFmtId="2" fontId="22" fillId="0" borderId="0" xfId="0" applyNumberFormat="1" applyFont="1" applyBorder="1" applyAlignment="1">
      <alignment horizontal="center" vertical="center"/>
    </xf>
    <xf numFmtId="3" fontId="22" fillId="0" borderId="0" xfId="0" applyNumberFormat="1" applyFont="1" applyBorder="1" applyAlignment="1">
      <alignment horizontal="center" vertical="center" wrapText="1"/>
    </xf>
    <xf numFmtId="0" fontId="42" fillId="0" borderId="0" xfId="0" applyFont="1" applyAlignment="1">
      <alignment horizontal="center" vertical="center"/>
    </xf>
    <xf numFmtId="0" fontId="43" fillId="0" borderId="0" xfId="0" applyFont="1" applyAlignment="1">
      <alignment horizontal="center"/>
    </xf>
    <xf numFmtId="0" fontId="44" fillId="0" borderId="0" xfId="0" applyFont="1" applyAlignment="1">
      <alignment horizontal="left" vertical="center"/>
    </xf>
    <xf numFmtId="0" fontId="43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11" fillId="0" borderId="14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38" fillId="0" borderId="0" xfId="0" applyFont="1" applyAlignment="1">
      <alignment horizontal="left" vertical="center"/>
    </xf>
    <xf numFmtId="0" fontId="40" fillId="0" borderId="0" xfId="0" applyFont="1" applyAlignment="1">
      <alignment horizontal="left" vertical="center"/>
    </xf>
    <xf numFmtId="0" fontId="41" fillId="0" borderId="19" xfId="0" applyFont="1" applyBorder="1" applyAlignment="1">
      <alignment horizontal="center" vertical="center"/>
    </xf>
    <xf numFmtId="0" fontId="41" fillId="0" borderId="20" xfId="0" applyFont="1" applyBorder="1" applyAlignment="1">
      <alignment horizontal="center" vertical="center"/>
    </xf>
    <xf numFmtId="0" fontId="41" fillId="0" borderId="21" xfId="0" applyFont="1" applyBorder="1" applyAlignment="1">
      <alignment horizontal="center" vertical="center"/>
    </xf>
    <xf numFmtId="168" fontId="36" fillId="0" borderId="1" xfId="1" applyNumberFormat="1" applyFont="1" applyBorder="1" applyAlignment="1">
      <alignment horizontal="center" vertical="center" wrapText="1"/>
    </xf>
    <xf numFmtId="0" fontId="36" fillId="0" borderId="10" xfId="0" applyFont="1" applyBorder="1" applyAlignment="1">
      <alignment horizontal="center" vertical="center"/>
    </xf>
    <xf numFmtId="0" fontId="36" fillId="0" borderId="11" xfId="0" applyFont="1" applyBorder="1" applyAlignment="1">
      <alignment horizontal="center" vertical="center"/>
    </xf>
    <xf numFmtId="14" fontId="36" fillId="0" borderId="10" xfId="0" applyNumberFormat="1" applyFont="1" applyBorder="1" applyAlignment="1">
      <alignment horizontal="center" vertical="center" wrapText="1"/>
    </xf>
    <xf numFmtId="14" fontId="36" fillId="0" borderId="11" xfId="0" applyNumberFormat="1" applyFont="1" applyBorder="1" applyAlignment="1">
      <alignment horizontal="center" vertical="center" wrapText="1"/>
    </xf>
    <xf numFmtId="0" fontId="20" fillId="4" borderId="4" xfId="0" applyFont="1" applyFill="1" applyBorder="1" applyAlignment="1">
      <alignment horizontal="center" vertical="center"/>
    </xf>
    <xf numFmtId="0" fontId="20" fillId="4" borderId="2" xfId="0" applyFont="1" applyFill="1" applyBorder="1" applyAlignment="1">
      <alignment horizontal="center" vertical="center"/>
    </xf>
    <xf numFmtId="0" fontId="20" fillId="4" borderId="5" xfId="0" applyFont="1" applyFill="1" applyBorder="1" applyAlignment="1">
      <alignment horizontal="center" vertical="center"/>
    </xf>
    <xf numFmtId="167" fontId="20" fillId="0" borderId="4" xfId="0" applyNumberFormat="1" applyFont="1" applyBorder="1" applyAlignment="1">
      <alignment horizontal="center" vertical="center" wrapText="1"/>
    </xf>
    <xf numFmtId="167" fontId="20" fillId="0" borderId="2" xfId="0" applyNumberFormat="1" applyFont="1" applyBorder="1" applyAlignment="1">
      <alignment horizontal="center" vertical="center" wrapText="1"/>
    </xf>
    <xf numFmtId="167" fontId="20" fillId="0" borderId="5" xfId="0" applyNumberFormat="1" applyFont="1" applyBorder="1" applyAlignment="1">
      <alignment horizontal="center" vertical="center" wrapText="1"/>
    </xf>
    <xf numFmtId="0" fontId="20" fillId="4" borderId="1" xfId="0" applyFont="1" applyFill="1" applyBorder="1" applyAlignment="1">
      <alignment horizontal="center" vertical="center"/>
    </xf>
    <xf numFmtId="0" fontId="20" fillId="4" borderId="13" xfId="0" applyFont="1" applyFill="1" applyBorder="1" applyAlignment="1">
      <alignment horizontal="center" vertical="center"/>
    </xf>
    <xf numFmtId="167" fontId="20" fillId="0" borderId="13" xfId="0" applyNumberFormat="1" applyFont="1" applyBorder="1" applyAlignment="1">
      <alignment horizontal="center" vertical="center" wrapText="1"/>
    </xf>
    <xf numFmtId="0" fontId="20" fillId="3" borderId="10" xfId="0" applyFont="1" applyFill="1" applyBorder="1" applyAlignment="1">
      <alignment vertical="center"/>
    </xf>
    <xf numFmtId="0" fontId="20" fillId="3" borderId="4" xfId="0" applyFont="1" applyFill="1" applyBorder="1" applyAlignment="1">
      <alignment horizontal="center" vertical="center"/>
    </xf>
    <xf numFmtId="0" fontId="20" fillId="3" borderId="2" xfId="0" applyFont="1" applyFill="1" applyBorder="1" applyAlignment="1">
      <alignment horizontal="center" vertical="center"/>
    </xf>
    <xf numFmtId="0" fontId="20" fillId="3" borderId="5" xfId="0" applyFont="1" applyFill="1" applyBorder="1" applyAlignment="1">
      <alignment horizontal="center" vertical="center"/>
    </xf>
    <xf numFmtId="0" fontId="20" fillId="3" borderId="13" xfId="0" applyFont="1" applyFill="1" applyBorder="1" applyAlignment="1">
      <alignment horizontal="center" vertical="center"/>
    </xf>
    <xf numFmtId="0" fontId="20" fillId="3" borderId="12" xfId="0" applyFont="1" applyFill="1" applyBorder="1" applyAlignment="1">
      <alignment vertical="center"/>
    </xf>
    <xf numFmtId="0" fontId="20" fillId="3" borderId="2" xfId="0" applyFont="1" applyFill="1" applyBorder="1" applyAlignment="1">
      <alignment vertical="center"/>
    </xf>
    <xf numFmtId="0" fontId="20" fillId="3" borderId="1" xfId="0" applyFont="1" applyFill="1" applyBorder="1" applyAlignment="1">
      <alignment horizontal="center" vertical="center"/>
    </xf>
    <xf numFmtId="0" fontId="20" fillId="3" borderId="13" xfId="0" applyFont="1" applyFill="1" applyBorder="1" applyAlignment="1">
      <alignment horizontal="center" vertical="center"/>
    </xf>
    <xf numFmtId="0" fontId="20" fillId="3" borderId="5" xfId="0" applyFont="1" applyFill="1" applyBorder="1" applyAlignment="1">
      <alignment vertical="center"/>
    </xf>
    <xf numFmtId="0" fontId="20" fillId="4" borderId="10" xfId="0" applyFont="1" applyFill="1" applyBorder="1" applyAlignment="1">
      <alignment horizontal="center" vertical="center"/>
    </xf>
    <xf numFmtId="0" fontId="20" fillId="4" borderId="11" xfId="0" applyFont="1" applyFill="1" applyBorder="1" applyAlignment="1">
      <alignment horizontal="center" vertical="center"/>
    </xf>
    <xf numFmtId="0" fontId="20" fillId="4" borderId="11" xfId="0" applyFont="1" applyFill="1" applyBorder="1" applyAlignment="1">
      <alignment horizontal="center" vertical="center"/>
    </xf>
    <xf numFmtId="0" fontId="20" fillId="4" borderId="13" xfId="0" applyFont="1" applyFill="1" applyBorder="1" applyAlignment="1">
      <alignment horizontal="center" vertical="center"/>
    </xf>
    <xf numFmtId="0" fontId="20" fillId="4" borderId="13" xfId="0" applyFont="1" applyFill="1" applyBorder="1" applyAlignment="1">
      <alignment vertical="center"/>
    </xf>
    <xf numFmtId="0" fontId="20" fillId="4" borderId="11" xfId="0" applyFont="1" applyFill="1" applyBorder="1" applyAlignment="1">
      <alignment vertical="center"/>
    </xf>
    <xf numFmtId="0" fontId="20" fillId="0" borderId="3" xfId="0" applyFont="1" applyBorder="1" applyAlignment="1">
      <alignment horizontal="center" vertical="center"/>
    </xf>
    <xf numFmtId="167" fontId="20" fillId="0" borderId="3" xfId="0" applyNumberFormat="1" applyFont="1" applyBorder="1" applyAlignment="1">
      <alignment horizontal="center" vertical="center"/>
    </xf>
    <xf numFmtId="167" fontId="20" fillId="0" borderId="12" xfId="0" applyNumberFormat="1" applyFont="1" applyBorder="1" applyAlignment="1">
      <alignment horizontal="center" vertical="center"/>
    </xf>
    <xf numFmtId="0" fontId="20" fillId="3" borderId="3" xfId="0" applyFont="1" applyFill="1" applyBorder="1" applyAlignment="1">
      <alignment horizontal="center" vertical="center"/>
    </xf>
    <xf numFmtId="0" fontId="20" fillId="3" borderId="12" xfId="0" applyFont="1" applyFill="1" applyBorder="1" applyAlignment="1">
      <alignment horizontal="center" vertical="center"/>
    </xf>
    <xf numFmtId="0" fontId="20" fillId="3" borderId="4" xfId="0" applyFont="1" applyFill="1" applyBorder="1" applyAlignment="1">
      <alignment vertical="center"/>
    </xf>
    <xf numFmtId="167" fontId="20" fillId="0" borderId="4" xfId="0" quotePrefix="1" applyNumberFormat="1" applyFont="1" applyBorder="1" applyAlignment="1">
      <alignment vertical="center"/>
    </xf>
  </cellXfs>
  <cellStyles count="7">
    <cellStyle name="Comma" xfId="1" builtinId="3"/>
    <cellStyle name="Comma 2" xfId="3"/>
    <cellStyle name="Excel Built-in Normal" xfId="6"/>
    <cellStyle name="Normal" xfId="0" builtinId="0"/>
    <cellStyle name="Normal 2" xfId="5"/>
    <cellStyle name="Normal 5" xfId="4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131"/>
  <sheetViews>
    <sheetView zoomScale="85" zoomScaleNormal="85" workbookViewId="0">
      <pane ySplit="7" topLeftCell="A8" activePane="bottomLeft" state="frozen"/>
      <selection pane="bottomLeft" activeCell="C20" sqref="C20"/>
    </sheetView>
  </sheetViews>
  <sheetFormatPr defaultColWidth="9.140625" defaultRowHeight="15" x14ac:dyDescent="0.25"/>
  <cols>
    <col min="1" max="1" width="11.42578125" style="143" customWidth="1"/>
    <col min="2" max="2" width="18.7109375" style="99" bestFit="1" customWidth="1"/>
    <col min="3" max="3" width="47" style="99" bestFit="1" customWidth="1"/>
    <col min="4" max="4" width="15.42578125" style="104" bestFit="1" customWidth="1"/>
    <col min="5" max="5" width="14.28515625" style="104" customWidth="1"/>
    <col min="6" max="6" width="15.7109375" style="104" bestFit="1" customWidth="1"/>
    <col min="7" max="7" width="17.5703125" style="104" bestFit="1" customWidth="1"/>
    <col min="8" max="16384" width="9.140625" style="99"/>
  </cols>
  <sheetData>
    <row r="1" spans="1:8" x14ac:dyDescent="0.25">
      <c r="A1" s="138" t="s">
        <v>0</v>
      </c>
      <c r="B1" s="100"/>
      <c r="C1" s="101"/>
      <c r="D1" s="102"/>
      <c r="E1" s="103" t="s">
        <v>1</v>
      </c>
      <c r="G1" s="103"/>
      <c r="H1" s="105"/>
    </row>
    <row r="2" spans="1:8" x14ac:dyDescent="0.25">
      <c r="A2" s="139" t="s">
        <v>2</v>
      </c>
      <c r="B2" s="106"/>
      <c r="C2" s="107"/>
      <c r="D2" s="108"/>
      <c r="E2" s="109" t="s">
        <v>3</v>
      </c>
      <c r="G2" s="109"/>
      <c r="H2" s="110"/>
    </row>
    <row r="3" spans="1:8" x14ac:dyDescent="0.25">
      <c r="A3" s="139"/>
      <c r="B3" s="106"/>
      <c r="C3" s="107"/>
      <c r="D3" s="108"/>
      <c r="E3" s="108"/>
      <c r="F3" s="111"/>
      <c r="G3" s="111"/>
      <c r="H3" s="112"/>
    </row>
    <row r="4" spans="1:8" x14ac:dyDescent="0.25">
      <c r="A4" s="468" t="s">
        <v>133</v>
      </c>
      <c r="B4" s="468"/>
      <c r="C4" s="468"/>
      <c r="D4" s="468"/>
      <c r="E4" s="468"/>
      <c r="F4" s="468"/>
      <c r="G4" s="468"/>
      <c r="H4" s="112"/>
    </row>
    <row r="5" spans="1:8" s="110" customFormat="1" x14ac:dyDescent="0.25">
      <c r="A5" s="113"/>
      <c r="B5" s="113"/>
      <c r="D5" s="109"/>
      <c r="E5" s="109"/>
      <c r="F5" s="109"/>
      <c r="G5" s="109"/>
    </row>
    <row r="6" spans="1:8" s="110" customFormat="1" x14ac:dyDescent="0.25">
      <c r="A6" s="469" t="s">
        <v>4</v>
      </c>
      <c r="B6" s="469" t="s">
        <v>5</v>
      </c>
      <c r="C6" s="471" t="s">
        <v>6</v>
      </c>
      <c r="D6" s="473" t="s">
        <v>7</v>
      </c>
      <c r="E6" s="473"/>
      <c r="F6" s="473" t="s">
        <v>8</v>
      </c>
      <c r="G6" s="473"/>
    </row>
    <row r="7" spans="1:8" s="110" customFormat="1" ht="14.45" hidden="1" customHeight="1" x14ac:dyDescent="0.25">
      <c r="A7" s="470"/>
      <c r="B7" s="470"/>
      <c r="C7" s="472"/>
      <c r="D7" s="114" t="s">
        <v>81</v>
      </c>
      <c r="E7" s="114" t="s">
        <v>56</v>
      </c>
      <c r="F7" s="114" t="s">
        <v>81</v>
      </c>
      <c r="G7" s="114" t="s">
        <v>56</v>
      </c>
    </row>
    <row r="8" spans="1:8" hidden="1" x14ac:dyDescent="0.25">
      <c r="A8" s="140"/>
      <c r="B8" s="96"/>
      <c r="C8" s="97"/>
      <c r="D8" s="98"/>
      <c r="E8" s="115"/>
      <c r="F8" s="98"/>
      <c r="G8" s="115"/>
    </row>
    <row r="9" spans="1:8" hidden="1" x14ac:dyDescent="0.25">
      <c r="A9" s="140"/>
      <c r="B9" s="96"/>
      <c r="C9" s="97"/>
      <c r="D9" s="98"/>
      <c r="E9" s="115"/>
      <c r="F9" s="98"/>
      <c r="G9" s="115"/>
    </row>
    <row r="10" spans="1:8" hidden="1" x14ac:dyDescent="0.25">
      <c r="A10" s="140"/>
      <c r="B10" s="96"/>
      <c r="C10" s="97"/>
      <c r="D10" s="98"/>
      <c r="E10" s="115"/>
      <c r="F10" s="98"/>
      <c r="G10" s="115"/>
    </row>
    <row r="11" spans="1:8" hidden="1" x14ac:dyDescent="0.25">
      <c r="A11" s="140"/>
      <c r="B11" s="96"/>
      <c r="C11" s="97"/>
      <c r="D11" s="98"/>
      <c r="E11" s="115"/>
      <c r="F11" s="98"/>
      <c r="G11" s="115"/>
    </row>
    <row r="12" spans="1:8" hidden="1" x14ac:dyDescent="0.25">
      <c r="A12" s="140">
        <v>44045</v>
      </c>
      <c r="B12" s="96" t="s">
        <v>140</v>
      </c>
      <c r="C12" s="97" t="s">
        <v>237</v>
      </c>
      <c r="D12" s="98"/>
      <c r="E12" s="115"/>
      <c r="F12" s="98"/>
      <c r="G12" s="115">
        <v>5525000</v>
      </c>
    </row>
    <row r="13" spans="1:8" hidden="1" x14ac:dyDescent="0.25">
      <c r="A13" s="140">
        <v>44045</v>
      </c>
      <c r="B13" s="96" t="s">
        <v>142</v>
      </c>
      <c r="C13" s="97" t="s">
        <v>156</v>
      </c>
      <c r="D13" s="98"/>
      <c r="E13" s="115"/>
      <c r="F13" s="98">
        <v>1000000</v>
      </c>
      <c r="G13" s="115"/>
    </row>
    <row r="14" spans="1:8" hidden="1" x14ac:dyDescent="0.25">
      <c r="A14" s="140">
        <v>44045</v>
      </c>
      <c r="B14" s="96" t="s">
        <v>152</v>
      </c>
      <c r="C14" s="97" t="s">
        <v>155</v>
      </c>
      <c r="D14" s="98"/>
      <c r="E14" s="115"/>
      <c r="F14" s="98">
        <v>10000000</v>
      </c>
      <c r="G14" s="115"/>
    </row>
    <row r="15" spans="1:8" hidden="1" x14ac:dyDescent="0.25">
      <c r="A15" s="140">
        <v>44046</v>
      </c>
      <c r="B15" s="96" t="s">
        <v>140</v>
      </c>
      <c r="C15" s="97" t="s">
        <v>238</v>
      </c>
      <c r="D15" s="98"/>
      <c r="E15" s="115"/>
      <c r="F15" s="98"/>
      <c r="G15" s="115">
        <v>21600000</v>
      </c>
    </row>
    <row r="16" spans="1:8" hidden="1" x14ac:dyDescent="0.25">
      <c r="A16" s="140">
        <v>44046</v>
      </c>
      <c r="B16" s="96" t="s">
        <v>140</v>
      </c>
      <c r="C16" s="97" t="s">
        <v>141</v>
      </c>
      <c r="D16" s="98"/>
      <c r="E16" s="115"/>
      <c r="F16" s="98"/>
      <c r="G16" s="115">
        <v>7139000</v>
      </c>
    </row>
    <row r="17" spans="1:7" hidden="1" x14ac:dyDescent="0.25">
      <c r="A17" s="140">
        <v>44046</v>
      </c>
      <c r="B17" s="96" t="s">
        <v>140</v>
      </c>
      <c r="C17" s="97" t="s">
        <v>174</v>
      </c>
      <c r="D17" s="98">
        <v>50000000</v>
      </c>
      <c r="E17" s="115"/>
      <c r="F17" s="98"/>
      <c r="G17" s="115"/>
    </row>
    <row r="18" spans="1:7" hidden="1" x14ac:dyDescent="0.25">
      <c r="A18" s="140">
        <v>44047</v>
      </c>
      <c r="B18" s="96" t="s">
        <v>148</v>
      </c>
      <c r="C18" s="97" t="s">
        <v>157</v>
      </c>
      <c r="D18" s="98"/>
      <c r="E18" s="115"/>
      <c r="F18" s="98">
        <v>6290000</v>
      </c>
      <c r="G18" s="115"/>
    </row>
    <row r="19" spans="1:7" hidden="1" x14ac:dyDescent="0.25">
      <c r="A19" s="140">
        <v>44047</v>
      </c>
      <c r="B19" s="96" t="s">
        <v>148</v>
      </c>
      <c r="C19" s="97" t="s">
        <v>158</v>
      </c>
      <c r="D19" s="98"/>
      <c r="E19" s="115"/>
      <c r="F19" s="98"/>
      <c r="G19" s="115">
        <v>5388000</v>
      </c>
    </row>
    <row r="20" spans="1:7" x14ac:dyDescent="0.25">
      <c r="A20" s="140">
        <v>44047</v>
      </c>
      <c r="B20" s="96" t="s">
        <v>159</v>
      </c>
      <c r="C20" s="97" t="s">
        <v>160</v>
      </c>
      <c r="D20" s="98"/>
      <c r="E20" s="115"/>
      <c r="F20" s="98"/>
      <c r="G20" s="115">
        <v>420000</v>
      </c>
    </row>
    <row r="21" spans="1:7" hidden="1" x14ac:dyDescent="0.25">
      <c r="A21" s="140">
        <v>44047</v>
      </c>
      <c r="B21" s="96" t="s">
        <v>142</v>
      </c>
      <c r="C21" s="97" t="s">
        <v>161</v>
      </c>
      <c r="D21" s="98"/>
      <c r="E21" s="115"/>
      <c r="F21" s="98"/>
      <c r="G21" s="115">
        <v>595000</v>
      </c>
    </row>
    <row r="22" spans="1:7" hidden="1" x14ac:dyDescent="0.25">
      <c r="A22" s="140">
        <v>44047</v>
      </c>
      <c r="B22" s="96" t="s">
        <v>162</v>
      </c>
      <c r="C22" s="97" t="s">
        <v>163</v>
      </c>
      <c r="D22" s="98"/>
      <c r="E22" s="115"/>
      <c r="F22" s="98"/>
      <c r="G22" s="115">
        <f>1257000+1709000</f>
        <v>2966000</v>
      </c>
    </row>
    <row r="23" spans="1:7" hidden="1" x14ac:dyDescent="0.25">
      <c r="A23" s="140">
        <v>44047</v>
      </c>
      <c r="B23" s="96" t="s">
        <v>142</v>
      </c>
      <c r="C23" s="97" t="s">
        <v>164</v>
      </c>
      <c r="D23" s="98"/>
      <c r="E23" s="115"/>
      <c r="F23" s="98"/>
      <c r="G23" s="115">
        <v>83000</v>
      </c>
    </row>
    <row r="24" spans="1:7" hidden="1" x14ac:dyDescent="0.25">
      <c r="A24" s="140">
        <v>44047</v>
      </c>
      <c r="B24" s="96" t="s">
        <v>140</v>
      </c>
      <c r="C24" s="97" t="s">
        <v>165</v>
      </c>
      <c r="D24" s="98"/>
      <c r="E24" s="115">
        <f>G23+G22+G21+G20+G19</f>
        <v>9452000</v>
      </c>
      <c r="F24" s="98"/>
      <c r="G24" s="115"/>
    </row>
    <row r="25" spans="1:7" hidden="1" x14ac:dyDescent="0.25">
      <c r="A25" s="140">
        <v>44047</v>
      </c>
      <c r="B25" s="96" t="s">
        <v>152</v>
      </c>
      <c r="C25" s="97" t="s">
        <v>166</v>
      </c>
      <c r="D25" s="98"/>
      <c r="E25" s="115"/>
      <c r="F25" s="98">
        <v>6300000</v>
      </c>
      <c r="G25" s="115"/>
    </row>
    <row r="26" spans="1:7" hidden="1" x14ac:dyDescent="0.25">
      <c r="A26" s="140">
        <v>44047</v>
      </c>
      <c r="B26" s="96"/>
      <c r="C26" s="97"/>
      <c r="D26" s="98"/>
      <c r="E26" s="115"/>
      <c r="F26" s="98"/>
      <c r="G26" s="115">
        <v>40000</v>
      </c>
    </row>
    <row r="27" spans="1:7" hidden="1" x14ac:dyDescent="0.25">
      <c r="A27" s="140">
        <v>44048</v>
      </c>
      <c r="B27" s="96" t="s">
        <v>140</v>
      </c>
      <c r="C27" s="97" t="s">
        <v>237</v>
      </c>
      <c r="D27" s="98"/>
      <c r="E27" s="115"/>
      <c r="F27" s="98"/>
      <c r="G27" s="115">
        <v>2934500</v>
      </c>
    </row>
    <row r="28" spans="1:7" hidden="1" x14ac:dyDescent="0.25">
      <c r="A28" s="140">
        <v>44048</v>
      </c>
      <c r="B28" s="96" t="s">
        <v>152</v>
      </c>
      <c r="C28" s="97" t="s">
        <v>167</v>
      </c>
      <c r="D28" s="98"/>
      <c r="E28" s="115"/>
      <c r="F28" s="98">
        <v>10800000</v>
      </c>
      <c r="G28" s="115"/>
    </row>
    <row r="29" spans="1:7" hidden="1" x14ac:dyDescent="0.25">
      <c r="A29" s="140">
        <v>44048</v>
      </c>
      <c r="B29" s="96"/>
      <c r="C29" s="97"/>
      <c r="D29" s="98"/>
      <c r="E29" s="115"/>
      <c r="F29" s="98"/>
      <c r="G29" s="115">
        <v>65000</v>
      </c>
    </row>
    <row r="30" spans="1:7" hidden="1" x14ac:dyDescent="0.25">
      <c r="A30" s="140">
        <v>44049</v>
      </c>
      <c r="B30" s="96" t="s">
        <v>140</v>
      </c>
      <c r="C30" s="97" t="s">
        <v>175</v>
      </c>
      <c r="D30" s="98">
        <v>30000000</v>
      </c>
      <c r="E30" s="115"/>
      <c r="F30" s="98"/>
      <c r="G30" s="115"/>
    </row>
    <row r="31" spans="1:7" hidden="1" x14ac:dyDescent="0.25">
      <c r="A31" s="140">
        <v>44049</v>
      </c>
      <c r="B31" s="96"/>
      <c r="C31" s="97"/>
      <c r="D31" s="98"/>
      <c r="E31" s="115"/>
      <c r="F31" s="98"/>
      <c r="G31" s="115">
        <v>40000</v>
      </c>
    </row>
    <row r="32" spans="1:7" hidden="1" x14ac:dyDescent="0.25">
      <c r="A32" s="140">
        <v>44049</v>
      </c>
      <c r="B32" s="96"/>
      <c r="C32" s="97"/>
      <c r="D32" s="98"/>
      <c r="E32" s="115"/>
      <c r="F32" s="98"/>
      <c r="G32" s="115">
        <v>65000</v>
      </c>
    </row>
    <row r="33" spans="1:7" hidden="1" x14ac:dyDescent="0.25">
      <c r="A33" s="140">
        <v>44050</v>
      </c>
      <c r="B33" s="96"/>
      <c r="C33" s="97"/>
      <c r="D33" s="98"/>
      <c r="E33" s="115"/>
      <c r="F33" s="98"/>
      <c r="G33" s="115">
        <v>40000</v>
      </c>
    </row>
    <row r="34" spans="1:7" hidden="1" x14ac:dyDescent="0.25">
      <c r="A34" s="140">
        <v>44051</v>
      </c>
      <c r="B34" s="96" t="s">
        <v>140</v>
      </c>
      <c r="C34" s="97" t="s">
        <v>237</v>
      </c>
      <c r="D34" s="98"/>
      <c r="E34" s="115"/>
      <c r="F34" s="98"/>
      <c r="G34" s="115">
        <v>6208000</v>
      </c>
    </row>
    <row r="35" spans="1:7" hidden="1" x14ac:dyDescent="0.25">
      <c r="A35" s="140">
        <v>44053</v>
      </c>
      <c r="B35" s="96" t="s">
        <v>142</v>
      </c>
      <c r="C35" s="97" t="s">
        <v>168</v>
      </c>
      <c r="D35" s="98"/>
      <c r="E35" s="115"/>
      <c r="F35" s="98">
        <v>3000000</v>
      </c>
      <c r="G35" s="115"/>
    </row>
    <row r="36" spans="1:7" hidden="1" x14ac:dyDescent="0.25">
      <c r="A36" s="140">
        <v>44053</v>
      </c>
      <c r="B36" s="96" t="s">
        <v>140</v>
      </c>
      <c r="C36" s="97" t="s">
        <v>174</v>
      </c>
      <c r="D36" s="98">
        <v>100000000</v>
      </c>
      <c r="E36" s="115"/>
      <c r="F36" s="98"/>
      <c r="G36" s="115"/>
    </row>
    <row r="37" spans="1:7" hidden="1" x14ac:dyDescent="0.25">
      <c r="A37" s="140">
        <v>44054</v>
      </c>
      <c r="B37" s="96" t="s">
        <v>152</v>
      </c>
      <c r="C37" s="97" t="s">
        <v>169</v>
      </c>
      <c r="D37" s="98"/>
      <c r="E37" s="115"/>
      <c r="F37" s="98">
        <v>10000000</v>
      </c>
      <c r="G37" s="115"/>
    </row>
    <row r="38" spans="1:7" hidden="1" x14ac:dyDescent="0.25">
      <c r="A38" s="140">
        <v>44054</v>
      </c>
      <c r="B38" s="96" t="s">
        <v>140</v>
      </c>
      <c r="C38" s="97" t="s">
        <v>175</v>
      </c>
      <c r="D38" s="98">
        <v>20000000</v>
      </c>
      <c r="E38" s="115"/>
      <c r="F38" s="98"/>
      <c r="G38" s="115"/>
    </row>
    <row r="39" spans="1:7" hidden="1" x14ac:dyDescent="0.25">
      <c r="A39" s="140">
        <v>44054</v>
      </c>
      <c r="B39" s="96"/>
      <c r="C39" s="97" t="s">
        <v>274</v>
      </c>
      <c r="D39" s="98"/>
      <c r="E39" s="115"/>
      <c r="F39" s="98"/>
      <c r="G39" s="115">
        <v>800000</v>
      </c>
    </row>
    <row r="40" spans="1:7" hidden="1" x14ac:dyDescent="0.25">
      <c r="A40" s="140">
        <v>44055</v>
      </c>
      <c r="B40" s="96" t="s">
        <v>152</v>
      </c>
      <c r="C40" s="97" t="s">
        <v>170</v>
      </c>
      <c r="D40" s="98"/>
      <c r="E40" s="115"/>
      <c r="F40" s="98">
        <v>5200000</v>
      </c>
      <c r="G40" s="115"/>
    </row>
    <row r="41" spans="1:7" hidden="1" x14ac:dyDescent="0.25">
      <c r="A41" s="140">
        <v>44055</v>
      </c>
      <c r="B41" s="96" t="s">
        <v>148</v>
      </c>
      <c r="C41" s="97" t="s">
        <v>172</v>
      </c>
      <c r="D41" s="98"/>
      <c r="E41" s="115"/>
      <c r="F41" s="98">
        <v>7000000</v>
      </c>
      <c r="G41" s="115"/>
    </row>
    <row r="42" spans="1:7" hidden="1" x14ac:dyDescent="0.25">
      <c r="A42" s="140">
        <v>44055</v>
      </c>
      <c r="B42" s="96" t="s">
        <v>152</v>
      </c>
      <c r="C42" s="97" t="s">
        <v>171</v>
      </c>
      <c r="D42" s="98"/>
      <c r="E42" s="115"/>
      <c r="F42" s="98">
        <v>4770000</v>
      </c>
      <c r="G42" s="115"/>
    </row>
    <row r="43" spans="1:7" hidden="1" x14ac:dyDescent="0.25">
      <c r="A43" s="140">
        <v>44056</v>
      </c>
      <c r="B43" s="96"/>
      <c r="C43" s="97"/>
      <c r="D43" s="98"/>
      <c r="E43" s="115"/>
      <c r="F43" s="98"/>
      <c r="G43" s="115">
        <v>40000</v>
      </c>
    </row>
    <row r="44" spans="1:7" hidden="1" x14ac:dyDescent="0.25">
      <c r="A44" s="140">
        <v>44056</v>
      </c>
      <c r="B44" s="96"/>
      <c r="C44" s="97"/>
      <c r="D44" s="98"/>
      <c r="E44" s="115"/>
      <c r="F44" s="98"/>
      <c r="G44" s="115">
        <v>40000</v>
      </c>
    </row>
    <row r="45" spans="1:7" hidden="1" x14ac:dyDescent="0.25">
      <c r="A45" s="140">
        <v>44057</v>
      </c>
      <c r="B45" s="96"/>
      <c r="C45" s="97"/>
      <c r="D45" s="98"/>
      <c r="E45" s="115"/>
      <c r="F45" s="98"/>
      <c r="G45" s="115">
        <v>40000</v>
      </c>
    </row>
    <row r="46" spans="1:7" hidden="1" x14ac:dyDescent="0.25">
      <c r="A46" s="140">
        <v>44057</v>
      </c>
      <c r="B46" s="96" t="s">
        <v>152</v>
      </c>
      <c r="C46" s="97" t="s">
        <v>170</v>
      </c>
      <c r="D46" s="98"/>
      <c r="E46" s="115"/>
      <c r="F46" s="98">
        <v>2080000</v>
      </c>
      <c r="G46" s="115"/>
    </row>
    <row r="47" spans="1:7" hidden="1" x14ac:dyDescent="0.25">
      <c r="A47" s="140">
        <v>44057</v>
      </c>
      <c r="B47" s="96" t="s">
        <v>140</v>
      </c>
      <c r="C47" s="97" t="s">
        <v>173</v>
      </c>
      <c r="D47" s="98"/>
      <c r="E47" s="115"/>
      <c r="F47" s="98">
        <v>115500000</v>
      </c>
      <c r="G47" s="115"/>
    </row>
    <row r="48" spans="1:7" hidden="1" x14ac:dyDescent="0.25">
      <c r="A48" s="140">
        <v>44057</v>
      </c>
      <c r="B48" s="96" t="s">
        <v>270</v>
      </c>
      <c r="C48" s="97" t="s">
        <v>271</v>
      </c>
      <c r="D48" s="98"/>
      <c r="E48" s="115"/>
      <c r="F48" s="98"/>
      <c r="G48" s="115">
        <v>40000</v>
      </c>
    </row>
    <row r="49" spans="1:7" hidden="1" x14ac:dyDescent="0.25">
      <c r="A49" s="140">
        <v>44058</v>
      </c>
      <c r="B49" s="96"/>
      <c r="C49" s="97"/>
      <c r="D49" s="98"/>
      <c r="E49" s="115"/>
      <c r="F49" s="98"/>
      <c r="G49" s="115">
        <v>40000</v>
      </c>
    </row>
    <row r="50" spans="1:7" hidden="1" x14ac:dyDescent="0.25">
      <c r="A50" s="140">
        <v>44058</v>
      </c>
      <c r="B50" s="96" t="s">
        <v>142</v>
      </c>
      <c r="C50" s="97" t="s">
        <v>143</v>
      </c>
      <c r="D50" s="98"/>
      <c r="E50" s="115"/>
      <c r="F50" s="98">
        <v>3000000</v>
      </c>
      <c r="G50" s="115"/>
    </row>
    <row r="51" spans="1:7" hidden="1" x14ac:dyDescent="0.25">
      <c r="A51" s="140">
        <v>44059</v>
      </c>
      <c r="B51" s="96"/>
      <c r="C51" s="97"/>
      <c r="D51" s="98"/>
      <c r="E51" s="115"/>
      <c r="F51" s="98"/>
      <c r="G51" s="115">
        <v>40000</v>
      </c>
    </row>
    <row r="52" spans="1:7" hidden="1" x14ac:dyDescent="0.25">
      <c r="A52" s="140">
        <v>44060</v>
      </c>
      <c r="B52" s="96" t="s">
        <v>176</v>
      </c>
      <c r="C52" s="97" t="s">
        <v>178</v>
      </c>
      <c r="D52" s="98"/>
      <c r="E52" s="115"/>
      <c r="F52" s="98">
        <v>1748900</v>
      </c>
      <c r="G52" s="115"/>
    </row>
    <row r="53" spans="1:7" hidden="1" x14ac:dyDescent="0.25">
      <c r="A53" s="140">
        <v>44060</v>
      </c>
      <c r="B53" s="96" t="s">
        <v>140</v>
      </c>
      <c r="C53" s="97" t="s">
        <v>175</v>
      </c>
      <c r="D53" s="98">
        <v>8000000</v>
      </c>
      <c r="E53" s="115"/>
      <c r="F53" s="98"/>
      <c r="G53" s="115"/>
    </row>
    <row r="54" spans="1:7" hidden="1" x14ac:dyDescent="0.25">
      <c r="A54" s="140">
        <v>44060</v>
      </c>
      <c r="B54" s="96" t="s">
        <v>148</v>
      </c>
      <c r="C54" s="97" t="s">
        <v>150</v>
      </c>
      <c r="D54" s="98"/>
      <c r="E54" s="115"/>
      <c r="F54" s="98">
        <v>2000000</v>
      </c>
      <c r="G54" s="115"/>
    </row>
    <row r="55" spans="1:7" x14ac:dyDescent="0.25">
      <c r="A55" s="140">
        <v>44060</v>
      </c>
      <c r="B55" s="96" t="s">
        <v>146</v>
      </c>
      <c r="C55" s="97" t="s">
        <v>147</v>
      </c>
      <c r="D55" s="98"/>
      <c r="E55" s="115"/>
      <c r="F55" s="98">
        <v>3640000</v>
      </c>
      <c r="G55" s="115"/>
    </row>
    <row r="56" spans="1:7" hidden="1" x14ac:dyDescent="0.25">
      <c r="A56" s="140">
        <v>44060</v>
      </c>
      <c r="B56" s="96" t="s">
        <v>148</v>
      </c>
      <c r="C56" s="97" t="s">
        <v>149</v>
      </c>
      <c r="D56" s="98"/>
      <c r="E56" s="115"/>
      <c r="F56" s="98">
        <v>3000000</v>
      </c>
      <c r="G56" s="115"/>
    </row>
    <row r="57" spans="1:7" hidden="1" x14ac:dyDescent="0.25">
      <c r="A57" s="140">
        <v>44061</v>
      </c>
      <c r="B57" s="96" t="s">
        <v>140</v>
      </c>
      <c r="C57" s="97" t="s">
        <v>174</v>
      </c>
      <c r="D57" s="98">
        <v>100000000</v>
      </c>
      <c r="E57" s="115"/>
      <c r="F57" s="98"/>
      <c r="G57" s="115"/>
    </row>
    <row r="58" spans="1:7" hidden="1" x14ac:dyDescent="0.25">
      <c r="A58" s="140">
        <v>44061</v>
      </c>
      <c r="B58" s="96" t="s">
        <v>142</v>
      </c>
      <c r="C58" s="97" t="s">
        <v>151</v>
      </c>
      <c r="D58" s="98"/>
      <c r="E58" s="115"/>
      <c r="F58" s="98">
        <v>1152000</v>
      </c>
      <c r="G58" s="115"/>
    </row>
    <row r="59" spans="1:7" hidden="1" x14ac:dyDescent="0.25">
      <c r="A59" s="140">
        <v>44062</v>
      </c>
      <c r="B59" s="96" t="s">
        <v>142</v>
      </c>
      <c r="C59" s="97" t="s">
        <v>144</v>
      </c>
      <c r="D59" s="98"/>
      <c r="E59" s="115"/>
      <c r="F59" s="98"/>
      <c r="G59" s="115">
        <v>1000000</v>
      </c>
    </row>
    <row r="60" spans="1:7" hidden="1" x14ac:dyDescent="0.25">
      <c r="A60" s="140">
        <v>44062</v>
      </c>
      <c r="B60" s="96" t="s">
        <v>142</v>
      </c>
      <c r="C60" s="97" t="s">
        <v>145</v>
      </c>
      <c r="D60" s="98"/>
      <c r="E60" s="115"/>
      <c r="F60" s="98"/>
      <c r="G60" s="115">
        <v>3880000</v>
      </c>
    </row>
    <row r="61" spans="1:7" hidden="1" x14ac:dyDescent="0.25">
      <c r="A61" s="140">
        <v>44062</v>
      </c>
      <c r="B61" s="96" t="s">
        <v>152</v>
      </c>
      <c r="C61" s="97" t="s">
        <v>153</v>
      </c>
      <c r="D61" s="98"/>
      <c r="E61" s="115"/>
      <c r="F61" s="98">
        <v>10000000</v>
      </c>
      <c r="G61" s="115"/>
    </row>
    <row r="62" spans="1:7" hidden="1" x14ac:dyDescent="0.25">
      <c r="A62" s="140">
        <v>44062</v>
      </c>
      <c r="B62" s="96" t="s">
        <v>142</v>
      </c>
      <c r="C62" s="116" t="s">
        <v>154</v>
      </c>
      <c r="D62" s="98"/>
      <c r="E62" s="115"/>
      <c r="F62" s="98">
        <v>9500000</v>
      </c>
      <c r="G62" s="115"/>
    </row>
    <row r="63" spans="1:7" x14ac:dyDescent="0.25">
      <c r="A63" s="140">
        <v>44062</v>
      </c>
      <c r="B63" s="96" t="s">
        <v>159</v>
      </c>
      <c r="C63" s="116" t="s">
        <v>269</v>
      </c>
      <c r="D63" s="98"/>
      <c r="E63" s="115"/>
      <c r="F63" s="98"/>
      <c r="G63" s="115">
        <v>920000</v>
      </c>
    </row>
    <row r="64" spans="1:7" hidden="1" x14ac:dyDescent="0.25">
      <c r="A64" s="140">
        <v>44064</v>
      </c>
      <c r="B64" s="96" t="s">
        <v>176</v>
      </c>
      <c r="C64" s="97" t="s">
        <v>177</v>
      </c>
      <c r="D64" s="98"/>
      <c r="E64" s="115"/>
      <c r="F64" s="98">
        <v>849900</v>
      </c>
      <c r="G64" s="117"/>
    </row>
    <row r="65" spans="1:7" hidden="1" x14ac:dyDescent="0.25">
      <c r="A65" s="140">
        <v>44064</v>
      </c>
      <c r="B65" s="96" t="s">
        <v>140</v>
      </c>
      <c r="C65" s="97" t="s">
        <v>179</v>
      </c>
      <c r="D65" s="98"/>
      <c r="E65" s="115"/>
      <c r="F65" s="98">
        <f>105*1650000</f>
        <v>173250000</v>
      </c>
      <c r="G65" s="117"/>
    </row>
    <row r="66" spans="1:7" hidden="1" x14ac:dyDescent="0.25">
      <c r="A66" s="140">
        <v>44064</v>
      </c>
      <c r="B66" s="96"/>
      <c r="C66" s="97"/>
      <c r="D66" s="98"/>
      <c r="E66" s="115"/>
      <c r="F66" s="98"/>
      <c r="G66" s="117">
        <v>40000</v>
      </c>
    </row>
    <row r="67" spans="1:7" hidden="1" x14ac:dyDescent="0.25">
      <c r="A67" s="140">
        <v>44065</v>
      </c>
      <c r="B67" s="96"/>
      <c r="C67" s="97"/>
      <c r="D67" s="98"/>
      <c r="E67" s="115"/>
      <c r="F67" s="98"/>
      <c r="G67" s="117">
        <v>40000</v>
      </c>
    </row>
    <row r="68" spans="1:7" hidden="1" x14ac:dyDescent="0.25">
      <c r="A68" s="140">
        <v>44065</v>
      </c>
      <c r="B68" s="96" t="s">
        <v>142</v>
      </c>
      <c r="C68" s="97" t="s">
        <v>268</v>
      </c>
      <c r="D68" s="98"/>
      <c r="E68" s="115"/>
      <c r="F68" s="98">
        <v>19738200</v>
      </c>
      <c r="G68" s="117"/>
    </row>
    <row r="69" spans="1:7" hidden="1" x14ac:dyDescent="0.25">
      <c r="A69" s="140">
        <v>44066</v>
      </c>
      <c r="B69" s="96"/>
      <c r="C69" s="97"/>
      <c r="D69" s="98"/>
      <c r="E69" s="115"/>
      <c r="F69" s="98"/>
      <c r="G69" s="117">
        <v>40000</v>
      </c>
    </row>
    <row r="70" spans="1:7" hidden="1" x14ac:dyDescent="0.25">
      <c r="A70" s="140">
        <v>44066</v>
      </c>
      <c r="B70" s="96"/>
      <c r="C70" s="97"/>
      <c r="D70" s="98"/>
      <c r="E70" s="115"/>
      <c r="F70" s="98"/>
      <c r="G70" s="117">
        <v>200000</v>
      </c>
    </row>
    <row r="71" spans="1:7" hidden="1" x14ac:dyDescent="0.25">
      <c r="A71" s="140">
        <v>44068</v>
      </c>
      <c r="B71" s="96" t="s">
        <v>140</v>
      </c>
      <c r="C71" s="97" t="s">
        <v>175</v>
      </c>
      <c r="D71" s="98">
        <v>10000000</v>
      </c>
      <c r="E71" s="115"/>
      <c r="F71" s="98"/>
      <c r="G71" s="117"/>
    </row>
    <row r="72" spans="1:7" hidden="1" x14ac:dyDescent="0.25">
      <c r="A72" s="140">
        <v>44069</v>
      </c>
      <c r="B72" s="96"/>
      <c r="C72" s="97" t="s">
        <v>273</v>
      </c>
      <c r="D72" s="98"/>
      <c r="E72" s="115"/>
      <c r="F72" s="98"/>
      <c r="G72" s="117">
        <v>1008000</v>
      </c>
    </row>
    <row r="73" spans="1:7" hidden="1" x14ac:dyDescent="0.25">
      <c r="A73" s="140">
        <v>44070</v>
      </c>
      <c r="B73" s="96" t="s">
        <v>140</v>
      </c>
      <c r="C73" s="118" t="s">
        <v>267</v>
      </c>
      <c r="D73" s="98"/>
      <c r="E73" s="115"/>
      <c r="F73" s="98"/>
      <c r="G73" s="117">
        <f>50*1650000</f>
        <v>82500000</v>
      </c>
    </row>
    <row r="74" spans="1:7" hidden="1" x14ac:dyDescent="0.25">
      <c r="A74" s="140">
        <v>44070</v>
      </c>
      <c r="B74" s="96" t="s">
        <v>176</v>
      </c>
      <c r="C74" s="97"/>
      <c r="D74" s="98"/>
      <c r="E74" s="115"/>
      <c r="F74" s="98"/>
      <c r="G74" s="117">
        <v>886000</v>
      </c>
    </row>
    <row r="75" spans="1:7" hidden="1" x14ac:dyDescent="0.25">
      <c r="A75" s="140"/>
      <c r="B75" s="96"/>
      <c r="C75" s="116"/>
      <c r="D75" s="98"/>
      <c r="E75" s="115"/>
      <c r="F75" s="98"/>
      <c r="G75" s="117"/>
    </row>
    <row r="76" spans="1:7" hidden="1" x14ac:dyDescent="0.25">
      <c r="A76" s="140">
        <v>44072</v>
      </c>
      <c r="B76" s="96" t="s">
        <v>148</v>
      </c>
      <c r="C76" s="116" t="s">
        <v>266</v>
      </c>
      <c r="D76" s="98"/>
      <c r="E76" s="115"/>
      <c r="F76" s="98"/>
      <c r="G76" s="117">
        <v>5000000</v>
      </c>
    </row>
    <row r="77" spans="1:7" hidden="1" x14ac:dyDescent="0.25">
      <c r="A77" s="140"/>
      <c r="B77" s="96"/>
      <c r="C77" s="97"/>
      <c r="D77" s="98"/>
      <c r="E77" s="115"/>
      <c r="F77" s="98"/>
      <c r="G77" s="117"/>
    </row>
    <row r="78" spans="1:7" hidden="1" x14ac:dyDescent="0.25">
      <c r="A78" s="140"/>
      <c r="B78" s="96"/>
      <c r="C78" s="97"/>
      <c r="D78" s="98"/>
      <c r="E78" s="115"/>
      <c r="F78" s="98"/>
      <c r="G78" s="117"/>
    </row>
    <row r="79" spans="1:7" hidden="1" x14ac:dyDescent="0.25">
      <c r="A79" s="140"/>
      <c r="B79" s="96"/>
      <c r="C79" s="97"/>
      <c r="D79" s="98"/>
      <c r="E79" s="115"/>
      <c r="F79" s="98"/>
      <c r="G79" s="117"/>
    </row>
    <row r="80" spans="1:7" hidden="1" x14ac:dyDescent="0.25">
      <c r="A80" s="140"/>
      <c r="B80" s="96"/>
      <c r="C80" s="97"/>
      <c r="D80" s="98"/>
      <c r="E80" s="115"/>
      <c r="F80" s="98"/>
      <c r="G80" s="117"/>
    </row>
    <row r="81" spans="1:7" hidden="1" x14ac:dyDescent="0.25">
      <c r="A81" s="140"/>
      <c r="B81" s="96"/>
      <c r="C81" s="97"/>
      <c r="D81" s="98"/>
      <c r="E81" s="115"/>
      <c r="F81" s="98"/>
      <c r="G81" s="117"/>
    </row>
    <row r="82" spans="1:7" hidden="1" x14ac:dyDescent="0.25">
      <c r="A82" s="140"/>
      <c r="B82" s="96"/>
      <c r="C82" s="97"/>
      <c r="D82" s="98"/>
      <c r="E82" s="115"/>
      <c r="F82" s="98"/>
      <c r="G82" s="117"/>
    </row>
    <row r="83" spans="1:7" hidden="1" x14ac:dyDescent="0.25">
      <c r="A83" s="140"/>
      <c r="B83" s="96"/>
      <c r="C83" s="97"/>
      <c r="D83" s="98"/>
      <c r="E83" s="115"/>
      <c r="F83" s="98"/>
      <c r="G83" s="117"/>
    </row>
    <row r="84" spans="1:7" hidden="1" x14ac:dyDescent="0.25">
      <c r="A84" s="140">
        <v>44074</v>
      </c>
      <c r="B84" s="96" t="s">
        <v>270</v>
      </c>
      <c r="C84" s="97" t="s">
        <v>271</v>
      </c>
      <c r="D84" s="98"/>
      <c r="E84" s="115"/>
      <c r="F84" s="98"/>
      <c r="G84" s="117">
        <f>15000*5</f>
        <v>75000</v>
      </c>
    </row>
    <row r="85" spans="1:7" hidden="1" x14ac:dyDescent="0.25">
      <c r="A85" s="140"/>
      <c r="B85" s="96"/>
      <c r="C85" s="97" t="s">
        <v>272</v>
      </c>
      <c r="D85" s="98"/>
      <c r="E85" s="115"/>
      <c r="F85" s="98"/>
      <c r="G85" s="117">
        <v>25000</v>
      </c>
    </row>
    <row r="86" spans="1:7" hidden="1" x14ac:dyDescent="0.25">
      <c r="A86" s="140"/>
      <c r="B86" s="96"/>
      <c r="C86" s="97"/>
      <c r="D86" s="98"/>
      <c r="E86" s="115"/>
      <c r="F86" s="98"/>
      <c r="G86" s="117"/>
    </row>
    <row r="87" spans="1:7" hidden="1" x14ac:dyDescent="0.25">
      <c r="A87" s="140"/>
      <c r="B87" s="96"/>
      <c r="C87" s="97"/>
      <c r="D87" s="98"/>
      <c r="E87" s="115"/>
      <c r="F87" s="98"/>
      <c r="G87" s="117"/>
    </row>
    <row r="88" spans="1:7" hidden="1" x14ac:dyDescent="0.25">
      <c r="A88" s="140"/>
      <c r="B88" s="96"/>
      <c r="C88" s="97"/>
      <c r="D88" s="98"/>
      <c r="E88" s="115"/>
      <c r="F88" s="98"/>
      <c r="G88" s="117"/>
    </row>
    <row r="89" spans="1:7" hidden="1" x14ac:dyDescent="0.25">
      <c r="A89" s="140"/>
      <c r="B89" s="96"/>
      <c r="C89" s="97"/>
      <c r="D89" s="98"/>
      <c r="E89" s="115"/>
      <c r="F89" s="98"/>
      <c r="G89" s="117"/>
    </row>
    <row r="90" spans="1:7" hidden="1" x14ac:dyDescent="0.25">
      <c r="A90" s="140"/>
      <c r="B90" s="96"/>
      <c r="C90" s="97"/>
      <c r="D90" s="98"/>
      <c r="E90" s="115"/>
      <c r="F90" s="98"/>
      <c r="G90" s="117"/>
    </row>
    <row r="91" spans="1:7" hidden="1" x14ac:dyDescent="0.25">
      <c r="A91" s="140"/>
      <c r="B91" s="96"/>
      <c r="C91" s="97"/>
      <c r="D91" s="98"/>
      <c r="E91" s="115"/>
      <c r="F91" s="98"/>
      <c r="G91" s="117"/>
    </row>
    <row r="92" spans="1:7" hidden="1" x14ac:dyDescent="0.25">
      <c r="A92" s="140"/>
      <c r="B92" s="96"/>
      <c r="C92" s="97"/>
      <c r="D92" s="98"/>
      <c r="E92" s="115"/>
      <c r="F92" s="98"/>
      <c r="G92" s="117"/>
    </row>
    <row r="93" spans="1:7" hidden="1" x14ac:dyDescent="0.25">
      <c r="A93" s="140"/>
      <c r="B93" s="96"/>
      <c r="C93" s="97"/>
      <c r="D93" s="98"/>
      <c r="E93" s="115"/>
      <c r="F93" s="98"/>
      <c r="G93" s="117"/>
    </row>
    <row r="94" spans="1:7" hidden="1" x14ac:dyDescent="0.25">
      <c r="A94" s="140"/>
      <c r="B94" s="96"/>
      <c r="C94" s="97"/>
      <c r="D94" s="98"/>
      <c r="E94" s="115"/>
      <c r="F94" s="98"/>
      <c r="G94" s="117"/>
    </row>
    <row r="95" spans="1:7" hidden="1" x14ac:dyDescent="0.25">
      <c r="A95" s="217"/>
      <c r="B95" s="218"/>
      <c r="C95" s="219"/>
      <c r="D95" s="98"/>
      <c r="E95" s="115"/>
      <c r="F95" s="98"/>
      <c r="G95" s="117"/>
    </row>
    <row r="96" spans="1:7" hidden="1" x14ac:dyDescent="0.25">
      <c r="A96" s="140"/>
      <c r="B96" s="96"/>
      <c r="C96" s="97"/>
      <c r="D96" s="98" t="s">
        <v>49</v>
      </c>
      <c r="E96" s="115"/>
      <c r="F96" s="98"/>
      <c r="G96" s="117"/>
    </row>
    <row r="97" spans="1:7" hidden="1" x14ac:dyDescent="0.25">
      <c r="A97" s="140"/>
      <c r="B97" s="96"/>
      <c r="C97" s="97"/>
      <c r="D97" s="98"/>
      <c r="E97" s="115"/>
      <c r="F97" s="98"/>
      <c r="G97" s="117"/>
    </row>
    <row r="98" spans="1:7" hidden="1" x14ac:dyDescent="0.25">
      <c r="A98" s="140"/>
      <c r="B98" s="96"/>
      <c r="C98" s="97"/>
      <c r="D98" s="98"/>
      <c r="E98" s="115"/>
      <c r="F98" s="98"/>
      <c r="G98" s="117"/>
    </row>
    <row r="99" spans="1:7" hidden="1" x14ac:dyDescent="0.25">
      <c r="A99" s="140"/>
      <c r="B99" s="96"/>
      <c r="C99" s="97"/>
      <c r="D99" s="98"/>
      <c r="E99" s="115"/>
      <c r="F99" s="98"/>
      <c r="G99" s="117"/>
    </row>
    <row r="100" spans="1:7" hidden="1" x14ac:dyDescent="0.25">
      <c r="A100" s="140"/>
      <c r="B100" s="96"/>
      <c r="C100" s="97"/>
      <c r="D100" s="98"/>
      <c r="E100" s="115"/>
      <c r="F100" s="98"/>
      <c r="G100" s="117"/>
    </row>
    <row r="101" spans="1:7" hidden="1" x14ac:dyDescent="0.25">
      <c r="A101" s="140"/>
      <c r="B101" s="96"/>
      <c r="C101" s="97"/>
      <c r="D101" s="98"/>
      <c r="E101" s="115"/>
      <c r="F101" s="98"/>
      <c r="G101" s="117"/>
    </row>
    <row r="102" spans="1:7" hidden="1" x14ac:dyDescent="0.25">
      <c r="A102" s="140"/>
      <c r="B102" s="96"/>
      <c r="C102" s="97"/>
      <c r="D102" s="98"/>
      <c r="E102" s="115"/>
      <c r="F102" s="98"/>
      <c r="G102" s="117"/>
    </row>
    <row r="103" spans="1:7" hidden="1" x14ac:dyDescent="0.25">
      <c r="A103" s="140"/>
      <c r="B103" s="96"/>
      <c r="C103" s="97"/>
      <c r="D103" s="98"/>
      <c r="E103" s="115"/>
      <c r="F103" s="98"/>
      <c r="G103" s="117"/>
    </row>
    <row r="104" spans="1:7" hidden="1" x14ac:dyDescent="0.25">
      <c r="A104" s="140"/>
      <c r="B104" s="96"/>
      <c r="C104" s="97"/>
      <c r="D104" s="98"/>
      <c r="E104" s="115"/>
      <c r="F104" s="98"/>
      <c r="G104" s="117"/>
    </row>
    <row r="105" spans="1:7" hidden="1" x14ac:dyDescent="0.25">
      <c r="A105" s="140"/>
      <c r="B105" s="96"/>
      <c r="C105" s="97"/>
      <c r="D105" s="98"/>
      <c r="E105" s="115"/>
      <c r="F105" s="98"/>
      <c r="G105" s="117"/>
    </row>
    <row r="106" spans="1:7" hidden="1" x14ac:dyDescent="0.25">
      <c r="A106" s="140"/>
      <c r="B106" s="96"/>
      <c r="C106" s="97"/>
      <c r="D106" s="98"/>
      <c r="E106" s="115"/>
      <c r="F106" s="98"/>
      <c r="G106" s="117"/>
    </row>
    <row r="107" spans="1:7" hidden="1" x14ac:dyDescent="0.25">
      <c r="A107" s="140"/>
      <c r="B107" s="96"/>
      <c r="C107" s="97"/>
      <c r="D107" s="98"/>
      <c r="E107" s="115"/>
      <c r="F107" s="98"/>
      <c r="G107" s="117"/>
    </row>
    <row r="108" spans="1:7" hidden="1" x14ac:dyDescent="0.25">
      <c r="A108" s="140"/>
      <c r="B108" s="96"/>
      <c r="C108" s="118"/>
      <c r="D108" s="98"/>
      <c r="E108" s="115"/>
      <c r="F108" s="98"/>
      <c r="G108" s="117"/>
    </row>
    <row r="109" spans="1:7" hidden="1" x14ac:dyDescent="0.25">
      <c r="A109" s="140"/>
      <c r="B109" s="96"/>
      <c r="C109" s="118"/>
      <c r="D109" s="98"/>
      <c r="E109" s="115"/>
      <c r="F109" s="98"/>
      <c r="G109" s="117"/>
    </row>
    <row r="110" spans="1:7" hidden="1" x14ac:dyDescent="0.25">
      <c r="A110" s="140"/>
      <c r="B110" s="96"/>
      <c r="C110" s="118"/>
      <c r="D110" s="98"/>
      <c r="E110" s="115"/>
      <c r="F110" s="98"/>
      <c r="G110" s="117"/>
    </row>
    <row r="111" spans="1:7" hidden="1" x14ac:dyDescent="0.25">
      <c r="A111" s="140"/>
      <c r="B111" s="96"/>
      <c r="C111" s="97"/>
      <c r="D111" s="98"/>
      <c r="E111" s="115"/>
      <c r="F111" s="98"/>
      <c r="G111" s="117"/>
    </row>
    <row r="112" spans="1:7" hidden="1" x14ac:dyDescent="0.25">
      <c r="A112" s="140"/>
      <c r="B112" s="96"/>
      <c r="C112" s="97"/>
      <c r="D112" s="98"/>
      <c r="E112" s="115"/>
      <c r="F112" s="98"/>
      <c r="G112" s="117"/>
    </row>
    <row r="113" spans="1:8" hidden="1" x14ac:dyDescent="0.25">
      <c r="A113" s="140"/>
      <c r="B113" s="96"/>
      <c r="C113" s="97"/>
      <c r="D113" s="98"/>
      <c r="E113" s="115"/>
      <c r="F113" s="98"/>
      <c r="G113" s="117"/>
    </row>
    <row r="114" spans="1:8" hidden="1" x14ac:dyDescent="0.25">
      <c r="A114" s="140"/>
      <c r="B114" s="96"/>
      <c r="C114" s="97"/>
      <c r="D114" s="98"/>
      <c r="E114" s="115"/>
      <c r="F114" s="98"/>
      <c r="G114" s="117"/>
    </row>
    <row r="115" spans="1:8" hidden="1" x14ac:dyDescent="0.25">
      <c r="A115" s="140"/>
      <c r="B115" s="96"/>
      <c r="C115" s="97"/>
      <c r="D115" s="98"/>
      <c r="E115" s="115"/>
      <c r="F115" s="98"/>
      <c r="G115" s="117"/>
    </row>
    <row r="116" spans="1:8" hidden="1" x14ac:dyDescent="0.25">
      <c r="A116" s="140"/>
      <c r="B116" s="96"/>
      <c r="C116" s="97"/>
      <c r="D116" s="98"/>
      <c r="E116" s="115"/>
      <c r="F116" s="98"/>
      <c r="G116" s="117"/>
    </row>
    <row r="117" spans="1:8" hidden="1" x14ac:dyDescent="0.25">
      <c r="A117" s="140"/>
      <c r="B117" s="96"/>
      <c r="C117" s="97"/>
      <c r="D117" s="98"/>
      <c r="E117" s="115"/>
      <c r="F117" s="98"/>
      <c r="G117" s="117"/>
    </row>
    <row r="118" spans="1:8" hidden="1" x14ac:dyDescent="0.25">
      <c r="A118" s="140"/>
      <c r="B118" s="96"/>
      <c r="C118" s="97"/>
      <c r="D118" s="98"/>
      <c r="E118" s="115"/>
      <c r="F118" s="98"/>
      <c r="G118" s="117"/>
    </row>
    <row r="119" spans="1:8" hidden="1" x14ac:dyDescent="0.25">
      <c r="A119" s="140"/>
      <c r="B119" s="96"/>
      <c r="C119" s="97"/>
      <c r="D119" s="98"/>
      <c r="E119" s="115"/>
      <c r="F119" s="98"/>
      <c r="G119" s="117"/>
    </row>
    <row r="120" spans="1:8" s="120" customFormat="1" ht="14.25" hidden="1" x14ac:dyDescent="0.2">
      <c r="A120" s="465" t="s">
        <v>10</v>
      </c>
      <c r="B120" s="466"/>
      <c r="C120" s="467"/>
      <c r="D120" s="119">
        <f>SUM(D8:D119)</f>
        <v>318000000</v>
      </c>
      <c r="E120" s="119">
        <f>SUM(E8:E119)</f>
        <v>9452000</v>
      </c>
      <c r="F120" s="119">
        <f>SUM(F8:F119)</f>
        <v>409819000</v>
      </c>
      <c r="G120" s="119">
        <f>SUM(G8:G119)</f>
        <v>149762500</v>
      </c>
    </row>
    <row r="121" spans="1:8" s="120" customFormat="1" ht="14.25" x14ac:dyDescent="0.2">
      <c r="A121" s="141"/>
      <c r="B121" s="121"/>
      <c r="C121" s="121"/>
      <c r="D121" s="122"/>
      <c r="E121" s="122"/>
      <c r="F121" s="122"/>
      <c r="G121" s="122"/>
    </row>
    <row r="122" spans="1:8" s="120" customFormat="1" ht="18.75" x14ac:dyDescent="0.3">
      <c r="A122" s="464" t="s">
        <v>82</v>
      </c>
      <c r="B122" s="464"/>
      <c r="C122" s="121"/>
      <c r="D122" s="122"/>
      <c r="E122" s="122"/>
      <c r="F122" s="122"/>
      <c r="G122" s="122"/>
    </row>
    <row r="123" spans="1:8" s="120" customFormat="1" ht="14.25" x14ac:dyDescent="0.2">
      <c r="A123" s="141"/>
      <c r="B123" s="121"/>
      <c r="C123" s="121"/>
      <c r="D123" s="122"/>
      <c r="E123" s="122"/>
      <c r="F123" s="122"/>
      <c r="G123" s="122"/>
    </row>
    <row r="124" spans="1:8" s="120" customFormat="1" x14ac:dyDescent="0.25">
      <c r="A124" s="211"/>
      <c r="B124" s="212"/>
      <c r="C124" s="213"/>
      <c r="D124" s="214"/>
      <c r="E124" s="215"/>
      <c r="F124" s="214"/>
      <c r="G124" s="216"/>
    </row>
    <row r="125" spans="1:8" s="120" customFormat="1" x14ac:dyDescent="0.25">
      <c r="A125" s="211"/>
      <c r="B125" s="212"/>
      <c r="C125" s="213"/>
      <c r="D125" s="214"/>
      <c r="E125" s="215"/>
      <c r="F125" s="214"/>
      <c r="G125" s="216"/>
    </row>
    <row r="126" spans="1:8" s="120" customFormat="1" ht="14.25" x14ac:dyDescent="0.2">
      <c r="A126" s="141"/>
      <c r="B126" s="121"/>
      <c r="C126" s="121"/>
      <c r="D126" s="122"/>
      <c r="E126" s="122"/>
      <c r="F126" s="122"/>
      <c r="G126" s="122"/>
    </row>
    <row r="127" spans="1:8" s="66" customFormat="1" x14ac:dyDescent="0.25">
      <c r="A127" s="142"/>
      <c r="B127" s="92" t="s">
        <v>109</v>
      </c>
      <c r="C127" s="68"/>
      <c r="D127" s="92" t="s">
        <v>14</v>
      </c>
      <c r="E127" s="68"/>
      <c r="F127" s="68"/>
      <c r="G127" s="68"/>
      <c r="H127" s="68"/>
    </row>
    <row r="128" spans="1:8" s="66" customFormat="1" x14ac:dyDescent="0.25">
      <c r="A128" s="142"/>
      <c r="B128" s="4" t="s">
        <v>15</v>
      </c>
      <c r="C128" s="5"/>
      <c r="D128" s="4" t="s">
        <v>16</v>
      </c>
      <c r="E128" s="5"/>
      <c r="F128" s="5"/>
      <c r="G128" s="5"/>
      <c r="H128" s="5"/>
    </row>
    <row r="131" spans="2:4" x14ac:dyDescent="0.25">
      <c r="B131" s="92"/>
      <c r="C131" s="92"/>
      <c r="D131" s="134"/>
    </row>
  </sheetData>
  <autoFilter ref="A6:G120">
    <filterColumn colId="1">
      <filters>
        <filter val="Vận Chuyển"/>
      </filters>
    </filterColumn>
    <filterColumn colId="3" hiddenButton="1" showButton="0"/>
    <filterColumn colId="5" hiddenButton="1" showButton="0"/>
  </autoFilter>
  <mergeCells count="8">
    <mergeCell ref="A122:B122"/>
    <mergeCell ref="A120:C120"/>
    <mergeCell ref="A4:G4"/>
    <mergeCell ref="A6:A7"/>
    <mergeCell ref="B6:B7"/>
    <mergeCell ref="C6:C7"/>
    <mergeCell ref="D6:E6"/>
    <mergeCell ref="F6:G6"/>
  </mergeCells>
  <pageMargins left="0.37" right="0.21" top="0.46" bottom="0.45" header="0.3" footer="0.3"/>
  <pageSetup paperSize="9" orientation="landscape" horizont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workbookViewId="0">
      <selection activeCell="H32" sqref="H32"/>
    </sheetView>
  </sheetViews>
  <sheetFormatPr defaultColWidth="8.85546875" defaultRowHeight="15.75" x14ac:dyDescent="0.25"/>
  <cols>
    <col min="1" max="1" width="7.85546875" style="237" bestFit="1" customWidth="1"/>
    <col min="2" max="2" width="12.7109375" style="242" customWidth="1"/>
    <col min="3" max="3" width="39.140625" style="237" bestFit="1" customWidth="1"/>
    <col min="4" max="5" width="14.5703125" style="237" bestFit="1" customWidth="1"/>
    <col min="6" max="16384" width="8.85546875" style="237"/>
  </cols>
  <sheetData>
    <row r="1" spans="1:14" s="234" customFormat="1" x14ac:dyDescent="0.25">
      <c r="A1" s="609" t="s">
        <v>0</v>
      </c>
      <c r="B1" s="609"/>
      <c r="C1" s="609"/>
      <c r="I1" s="235"/>
      <c r="J1" s="236"/>
    </row>
    <row r="2" spans="1:14" s="234" customFormat="1" x14ac:dyDescent="0.25">
      <c r="A2" s="610" t="s">
        <v>2</v>
      </c>
      <c r="B2" s="610"/>
      <c r="C2" s="610"/>
      <c r="I2" s="235"/>
      <c r="J2" s="236"/>
    </row>
    <row r="3" spans="1:14" s="234" customFormat="1" x14ac:dyDescent="0.25">
      <c r="A3" s="521" t="s">
        <v>124</v>
      </c>
      <c r="B3" s="521"/>
      <c r="C3" s="521"/>
      <c r="D3" s="521"/>
      <c r="E3" s="521"/>
      <c r="F3" s="233"/>
      <c r="G3" s="233"/>
      <c r="H3" s="233"/>
      <c r="I3" s="233"/>
      <c r="J3" s="233"/>
      <c r="K3" s="233"/>
      <c r="L3" s="233"/>
      <c r="M3" s="233"/>
      <c r="N3" s="233"/>
    </row>
    <row r="4" spans="1:14" s="234" customFormat="1" x14ac:dyDescent="0.25">
      <c r="A4" s="229"/>
      <c r="B4" s="229"/>
      <c r="C4" s="229"/>
      <c r="D4" s="233"/>
      <c r="E4" s="233"/>
      <c r="F4" s="233"/>
      <c r="G4" s="233"/>
      <c r="H4" s="233"/>
      <c r="I4" s="233"/>
      <c r="J4" s="233"/>
      <c r="K4" s="233"/>
      <c r="L4" s="233"/>
      <c r="M4" s="233"/>
      <c r="N4" s="233"/>
    </row>
    <row r="5" spans="1:14" s="234" customFormat="1" ht="31.5" customHeight="1" x14ac:dyDescent="0.25">
      <c r="A5" s="615" t="s">
        <v>18</v>
      </c>
      <c r="B5" s="617" t="s">
        <v>125</v>
      </c>
      <c r="C5" s="615" t="s">
        <v>126</v>
      </c>
      <c r="D5" s="614" t="s">
        <v>136</v>
      </c>
      <c r="E5" s="614"/>
    </row>
    <row r="6" spans="1:14" s="234" customFormat="1" x14ac:dyDescent="0.25">
      <c r="A6" s="616"/>
      <c r="B6" s="618"/>
      <c r="C6" s="616"/>
      <c r="D6" s="244" t="s">
        <v>127</v>
      </c>
      <c r="E6" s="244" t="s">
        <v>128</v>
      </c>
    </row>
    <row r="7" spans="1:14" x14ac:dyDescent="0.25">
      <c r="A7" s="238">
        <v>628</v>
      </c>
      <c r="B7" s="240">
        <v>44045</v>
      </c>
      <c r="C7" s="238" t="s">
        <v>230</v>
      </c>
      <c r="D7" s="307">
        <v>20000</v>
      </c>
      <c r="E7" s="307"/>
    </row>
    <row r="8" spans="1:14" x14ac:dyDescent="0.25">
      <c r="A8" s="239">
        <v>637</v>
      </c>
      <c r="B8" s="241">
        <v>44048</v>
      </c>
      <c r="C8" s="239" t="s">
        <v>275</v>
      </c>
      <c r="D8" s="243"/>
      <c r="E8" s="243">
        <v>15000</v>
      </c>
    </row>
    <row r="9" spans="1:14" x14ac:dyDescent="0.25">
      <c r="A9" s="239">
        <v>639</v>
      </c>
      <c r="B9" s="241">
        <v>44055</v>
      </c>
      <c r="C9" s="239" t="s">
        <v>276</v>
      </c>
      <c r="D9" s="243"/>
      <c r="E9" s="243">
        <v>20000</v>
      </c>
    </row>
    <row r="10" spans="1:14" x14ac:dyDescent="0.25">
      <c r="A10" s="239">
        <v>640</v>
      </c>
      <c r="B10" s="241">
        <v>44055</v>
      </c>
      <c r="C10" s="239" t="s">
        <v>277</v>
      </c>
      <c r="D10" s="243"/>
      <c r="E10" s="243">
        <v>15000</v>
      </c>
    </row>
    <row r="11" spans="1:14" x14ac:dyDescent="0.25">
      <c r="A11" s="237">
        <v>643</v>
      </c>
      <c r="B11" s="241">
        <v>44056</v>
      </c>
      <c r="C11" s="239" t="s">
        <v>278</v>
      </c>
      <c r="D11" s="243"/>
      <c r="E11" s="243">
        <v>15000</v>
      </c>
    </row>
    <row r="12" spans="1:14" x14ac:dyDescent="0.25">
      <c r="A12" s="239">
        <v>647</v>
      </c>
      <c r="B12" s="241">
        <v>44056</v>
      </c>
      <c r="C12" s="239" t="s">
        <v>210</v>
      </c>
      <c r="D12" s="243">
        <v>20000</v>
      </c>
      <c r="E12" s="243"/>
    </row>
    <row r="13" spans="1:14" x14ac:dyDescent="0.25">
      <c r="A13" s="239">
        <v>751</v>
      </c>
      <c r="B13" s="241">
        <v>44060</v>
      </c>
      <c r="C13" s="239" t="s">
        <v>213</v>
      </c>
      <c r="D13" s="243">
        <v>20000</v>
      </c>
      <c r="E13" s="243">
        <v>20000</v>
      </c>
    </row>
    <row r="14" spans="1:14" x14ac:dyDescent="0.25">
      <c r="A14" s="239">
        <v>754</v>
      </c>
      <c r="B14" s="241">
        <v>44061</v>
      </c>
      <c r="C14" s="239" t="s">
        <v>215</v>
      </c>
      <c r="D14" s="243"/>
      <c r="E14" s="243">
        <v>15000</v>
      </c>
    </row>
    <row r="15" spans="1:14" x14ac:dyDescent="0.25">
      <c r="A15" s="239">
        <v>755</v>
      </c>
      <c r="B15" s="241">
        <v>44061</v>
      </c>
      <c r="C15" s="239" t="s">
        <v>279</v>
      </c>
      <c r="D15" s="243"/>
      <c r="E15" s="243">
        <v>15000</v>
      </c>
    </row>
    <row r="16" spans="1:14" x14ac:dyDescent="0.25">
      <c r="A16" s="239">
        <v>757</v>
      </c>
      <c r="B16" s="241">
        <v>44061</v>
      </c>
      <c r="C16" s="239" t="s">
        <v>280</v>
      </c>
      <c r="D16" s="243">
        <v>20000</v>
      </c>
      <c r="E16" s="243"/>
    </row>
    <row r="17" spans="1:5" x14ac:dyDescent="0.25">
      <c r="A17" s="239">
        <v>761</v>
      </c>
      <c r="B17" s="241">
        <v>44063</v>
      </c>
      <c r="C17" s="239" t="s">
        <v>213</v>
      </c>
      <c r="D17" s="243"/>
      <c r="E17" s="243">
        <v>20000</v>
      </c>
    </row>
    <row r="18" spans="1:5" hidden="1" x14ac:dyDescent="0.25">
      <c r="A18" s="239"/>
      <c r="B18" s="241"/>
      <c r="D18" s="243"/>
      <c r="E18" s="243"/>
    </row>
    <row r="19" spans="1:5" hidden="1" x14ac:dyDescent="0.25">
      <c r="A19" s="239"/>
      <c r="B19" s="241"/>
      <c r="C19" s="239"/>
      <c r="D19" s="243"/>
      <c r="E19" s="243"/>
    </row>
    <row r="20" spans="1:5" hidden="1" x14ac:dyDescent="0.25">
      <c r="A20" s="239"/>
      <c r="B20" s="241"/>
      <c r="C20" s="239"/>
      <c r="D20" s="243"/>
      <c r="E20" s="243"/>
    </row>
    <row r="21" spans="1:5" hidden="1" x14ac:dyDescent="0.25">
      <c r="A21" s="239"/>
      <c r="B21" s="241"/>
      <c r="C21" s="239"/>
      <c r="D21" s="243"/>
      <c r="E21" s="243"/>
    </row>
    <row r="22" spans="1:5" hidden="1" x14ac:dyDescent="0.25">
      <c r="A22" s="239"/>
      <c r="B22" s="241"/>
      <c r="C22" s="239"/>
      <c r="D22" s="243"/>
      <c r="E22" s="243"/>
    </row>
    <row r="23" spans="1:5" hidden="1" x14ac:dyDescent="0.25">
      <c r="A23" s="239"/>
      <c r="B23" s="241"/>
      <c r="C23" s="239"/>
      <c r="D23" s="243"/>
      <c r="E23" s="243"/>
    </row>
    <row r="24" spans="1:5" hidden="1" x14ac:dyDescent="0.25">
      <c r="A24" s="239"/>
      <c r="B24" s="241"/>
      <c r="C24" s="239"/>
      <c r="D24" s="243"/>
      <c r="E24" s="243"/>
    </row>
    <row r="25" spans="1:5" hidden="1" x14ac:dyDescent="0.25">
      <c r="A25" s="239"/>
      <c r="B25" s="241"/>
      <c r="C25" s="239"/>
      <c r="D25" s="243"/>
      <c r="E25" s="243"/>
    </row>
    <row r="26" spans="1:5" hidden="1" x14ac:dyDescent="0.25">
      <c r="A26" s="239"/>
      <c r="B26" s="241"/>
      <c r="C26" s="239"/>
      <c r="D26" s="243"/>
      <c r="E26" s="243"/>
    </row>
    <row r="27" spans="1:5" hidden="1" x14ac:dyDescent="0.25">
      <c r="A27" s="239"/>
      <c r="B27" s="241"/>
      <c r="C27" s="239"/>
      <c r="D27" s="243"/>
      <c r="E27" s="243"/>
    </row>
    <row r="28" spans="1:5" hidden="1" x14ac:dyDescent="0.25">
      <c r="A28" s="239"/>
      <c r="B28" s="241"/>
      <c r="C28" s="239"/>
      <c r="D28" s="243"/>
      <c r="E28" s="243"/>
    </row>
    <row r="29" spans="1:5" hidden="1" x14ac:dyDescent="0.25">
      <c r="A29" s="239"/>
      <c r="B29" s="241"/>
      <c r="C29" s="239"/>
      <c r="D29" s="243"/>
      <c r="E29" s="243"/>
    </row>
    <row r="30" spans="1:5" hidden="1" x14ac:dyDescent="0.25">
      <c r="A30" s="239"/>
      <c r="B30" s="241"/>
      <c r="C30" s="239"/>
      <c r="D30" s="243"/>
      <c r="E30" s="243"/>
    </row>
    <row r="31" spans="1:5" hidden="1" x14ac:dyDescent="0.25">
      <c r="A31" s="239"/>
      <c r="B31" s="241"/>
      <c r="C31" s="239"/>
      <c r="D31" s="243"/>
      <c r="E31" s="243"/>
    </row>
    <row r="32" spans="1:5" s="246" customFormat="1" ht="18.75" x14ac:dyDescent="0.3">
      <c r="A32" s="611" t="s">
        <v>36</v>
      </c>
      <c r="B32" s="612"/>
      <c r="C32" s="613"/>
      <c r="D32" s="245">
        <f t="shared" ref="D32:E32" si="0">SUM(D7:D31)</f>
        <v>80000</v>
      </c>
      <c r="E32" s="245">
        <f t="shared" si="0"/>
        <v>135000</v>
      </c>
    </row>
  </sheetData>
  <mergeCells count="8">
    <mergeCell ref="A1:C1"/>
    <mergeCell ref="A2:C2"/>
    <mergeCell ref="A32:C32"/>
    <mergeCell ref="D5:E5"/>
    <mergeCell ref="A5:A6"/>
    <mergeCell ref="B5:B6"/>
    <mergeCell ref="C5:C6"/>
    <mergeCell ref="A3:E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0"/>
  <sheetViews>
    <sheetView tabSelected="1" zoomScale="85" zoomScaleNormal="85" workbookViewId="0">
      <pane ySplit="8" topLeftCell="A108" activePane="bottomLeft" state="frozen"/>
      <selection pane="bottomLeft" activeCell="L122" sqref="L122"/>
    </sheetView>
  </sheetViews>
  <sheetFormatPr defaultColWidth="9.140625" defaultRowHeight="15" x14ac:dyDescent="0.25"/>
  <cols>
    <col min="1" max="1" width="9.140625" style="269"/>
    <col min="2" max="2" width="11.5703125" style="295" customWidth="1"/>
    <col min="3" max="3" width="9.140625" style="282"/>
    <col min="4" max="4" width="12.7109375" style="282" bestFit="1" customWidth="1"/>
    <col min="5" max="5" width="12.42578125" style="282" bestFit="1" customWidth="1"/>
    <col min="6" max="7" width="9.140625" style="282"/>
    <col min="8" max="8" width="14.140625" style="305" bestFit="1" customWidth="1"/>
    <col min="9" max="9" width="18.42578125" style="305" customWidth="1"/>
    <col min="10" max="10" width="13" style="305" bestFit="1" customWidth="1"/>
    <col min="11" max="11" width="9.140625" style="306"/>
    <col min="12" max="12" width="15.85546875" style="305" bestFit="1" customWidth="1"/>
    <col min="13" max="13" width="15" style="305" bestFit="1" customWidth="1"/>
    <col min="14" max="14" width="12.85546875" style="305" bestFit="1" customWidth="1"/>
    <col min="15" max="15" width="15.28515625" style="305" bestFit="1" customWidth="1"/>
    <col min="16" max="16" width="16.42578125" style="282" customWidth="1"/>
    <col min="17" max="18" width="13" style="282" bestFit="1" customWidth="1"/>
    <col min="19" max="16384" width="9.140625" style="282"/>
  </cols>
  <sheetData>
    <row r="1" spans="1:17" s="269" customFormat="1" x14ac:dyDescent="0.25">
      <c r="A1" s="504" t="s">
        <v>0</v>
      </c>
      <c r="B1" s="504"/>
      <c r="C1" s="504"/>
      <c r="D1" s="504"/>
      <c r="E1" s="504"/>
      <c r="H1" s="270"/>
      <c r="I1" s="270"/>
      <c r="J1" s="270"/>
      <c r="K1" s="271"/>
      <c r="L1" s="270"/>
      <c r="M1" s="270"/>
      <c r="N1" s="272"/>
      <c r="O1" s="270"/>
    </row>
    <row r="2" spans="1:17" s="269" customFormat="1" x14ac:dyDescent="0.25">
      <c r="A2" s="275" t="s">
        <v>2</v>
      </c>
      <c r="B2" s="274"/>
      <c r="C2" s="273"/>
      <c r="D2" s="273"/>
      <c r="E2" s="273"/>
      <c r="H2" s="270"/>
      <c r="I2" s="270"/>
      <c r="J2" s="270"/>
      <c r="K2" s="271"/>
      <c r="L2" s="270"/>
      <c r="M2" s="270"/>
      <c r="N2" s="276"/>
      <c r="O2" s="270"/>
    </row>
    <row r="3" spans="1:17" s="269" customFormat="1" x14ac:dyDescent="0.25">
      <c r="A3" s="505" t="s">
        <v>39</v>
      </c>
      <c r="B3" s="505"/>
      <c r="C3" s="505"/>
      <c r="D3" s="505"/>
      <c r="E3" s="505"/>
      <c r="F3" s="505"/>
      <c r="G3" s="505"/>
      <c r="H3" s="505"/>
      <c r="I3" s="505"/>
      <c r="J3" s="505"/>
      <c r="K3" s="505"/>
      <c r="L3" s="505"/>
      <c r="M3" s="505"/>
      <c r="N3" s="505"/>
      <c r="O3" s="505"/>
      <c r="P3" s="505"/>
    </row>
    <row r="4" spans="1:17" s="269" customFormat="1" x14ac:dyDescent="0.25">
      <c r="A4" s="505" t="s">
        <v>134</v>
      </c>
      <c r="B4" s="505"/>
      <c r="C4" s="505"/>
      <c r="D4" s="505"/>
      <c r="E4" s="505"/>
      <c r="F4" s="505"/>
      <c r="G4" s="505"/>
      <c r="H4" s="505"/>
      <c r="I4" s="505"/>
      <c r="J4" s="505"/>
      <c r="K4" s="505"/>
      <c r="L4" s="505"/>
      <c r="M4" s="505"/>
      <c r="N4" s="505"/>
      <c r="O4" s="505"/>
      <c r="P4" s="505"/>
    </row>
    <row r="5" spans="1:17" s="269" customFormat="1" x14ac:dyDescent="0.25">
      <c r="A5" s="505"/>
      <c r="B5" s="505"/>
      <c r="C5" s="505"/>
      <c r="D5" s="505"/>
      <c r="E5" s="505"/>
      <c r="F5" s="505"/>
      <c r="G5" s="505"/>
      <c r="H5" s="505"/>
      <c r="I5" s="505"/>
      <c r="J5" s="505"/>
      <c r="K5" s="506"/>
      <c r="L5" s="506"/>
      <c r="M5" s="270"/>
      <c r="N5" s="270"/>
      <c r="O5" s="270"/>
    </row>
    <row r="6" spans="1:17" s="277" customFormat="1" ht="42" customHeight="1" x14ac:dyDescent="0.25">
      <c r="A6" s="498" t="s">
        <v>76</v>
      </c>
      <c r="B6" s="507" t="s">
        <v>27</v>
      </c>
      <c r="C6" s="498" t="s">
        <v>28</v>
      </c>
      <c r="D6" s="511" t="s">
        <v>40</v>
      </c>
      <c r="E6" s="511"/>
      <c r="F6" s="512" t="s">
        <v>29</v>
      </c>
      <c r="G6" s="512"/>
      <c r="H6" s="512"/>
      <c r="I6" s="512"/>
      <c r="J6" s="512"/>
      <c r="K6" s="512"/>
      <c r="L6" s="512"/>
      <c r="M6" s="513"/>
      <c r="N6" s="513"/>
      <c r="O6" s="513"/>
      <c r="P6" s="514" t="s">
        <v>20</v>
      </c>
    </row>
    <row r="7" spans="1:17" s="277" customFormat="1" ht="38.25" customHeight="1" x14ac:dyDescent="0.25">
      <c r="A7" s="499"/>
      <c r="B7" s="508"/>
      <c r="C7" s="499"/>
      <c r="D7" s="498" t="s">
        <v>41</v>
      </c>
      <c r="E7" s="498" t="s">
        <v>42</v>
      </c>
      <c r="F7" s="498" t="s">
        <v>31</v>
      </c>
      <c r="G7" s="498" t="s">
        <v>32</v>
      </c>
      <c r="H7" s="509" t="s">
        <v>33</v>
      </c>
      <c r="I7" s="509" t="s">
        <v>43</v>
      </c>
      <c r="J7" s="516" t="s">
        <v>35</v>
      </c>
      <c r="K7" s="516"/>
      <c r="L7" s="509" t="s">
        <v>44</v>
      </c>
      <c r="M7" s="509" t="s">
        <v>45</v>
      </c>
      <c r="N7" s="509" t="s">
        <v>46</v>
      </c>
      <c r="O7" s="509" t="s">
        <v>47</v>
      </c>
      <c r="P7" s="515"/>
    </row>
    <row r="8" spans="1:17" s="277" customFormat="1" ht="12.75" x14ac:dyDescent="0.25">
      <c r="A8" s="499"/>
      <c r="B8" s="508"/>
      <c r="C8" s="499"/>
      <c r="D8" s="499"/>
      <c r="E8" s="499"/>
      <c r="F8" s="499"/>
      <c r="G8" s="499"/>
      <c r="H8" s="510"/>
      <c r="I8" s="510"/>
      <c r="J8" s="278" t="s">
        <v>84</v>
      </c>
      <c r="K8" s="279" t="s">
        <v>48</v>
      </c>
      <c r="L8" s="510"/>
      <c r="M8" s="510"/>
      <c r="N8" s="510"/>
      <c r="O8" s="510"/>
      <c r="P8" s="515"/>
    </row>
    <row r="9" spans="1:17" x14ac:dyDescent="0.25">
      <c r="A9" s="619">
        <v>630</v>
      </c>
      <c r="B9" s="474">
        <v>44044</v>
      </c>
      <c r="C9" s="477" t="s">
        <v>184</v>
      </c>
      <c r="D9" s="477"/>
      <c r="E9" s="477"/>
      <c r="F9" s="373" t="s">
        <v>185</v>
      </c>
      <c r="G9" s="373">
        <v>1</v>
      </c>
      <c r="H9" s="311">
        <v>455000</v>
      </c>
      <c r="I9" s="311">
        <f>G9*H9</f>
        <v>455000</v>
      </c>
      <c r="J9" s="311"/>
      <c r="K9" s="313">
        <v>0.41</v>
      </c>
      <c r="L9" s="311">
        <f>I9*(1-K9)</f>
        <v>268450.00000000006</v>
      </c>
      <c r="M9" s="311">
        <f>L9</f>
        <v>268450.00000000006</v>
      </c>
      <c r="N9" s="311"/>
      <c r="O9" s="311"/>
      <c r="P9" s="373"/>
    </row>
    <row r="10" spans="1:17" x14ac:dyDescent="0.25">
      <c r="A10" s="620"/>
      <c r="B10" s="475"/>
      <c r="C10" s="478"/>
      <c r="D10" s="478"/>
      <c r="E10" s="478"/>
      <c r="F10" s="374" t="s">
        <v>186</v>
      </c>
      <c r="G10" s="374">
        <v>1</v>
      </c>
      <c r="H10" s="315">
        <v>465000</v>
      </c>
      <c r="I10" s="315">
        <f>G10*H10</f>
        <v>465000</v>
      </c>
      <c r="J10" s="315"/>
      <c r="K10" s="316">
        <v>0.41</v>
      </c>
      <c r="L10" s="315">
        <f>I10*(1-K10)</f>
        <v>274350.00000000006</v>
      </c>
      <c r="M10" s="315">
        <f>L10</f>
        <v>274350.00000000006</v>
      </c>
      <c r="N10" s="315"/>
      <c r="O10" s="315"/>
      <c r="P10" s="196"/>
    </row>
    <row r="11" spans="1:17" ht="14.45" customHeight="1" x14ac:dyDescent="0.25">
      <c r="A11" s="620"/>
      <c r="B11" s="475"/>
      <c r="C11" s="478"/>
      <c r="D11" s="478"/>
      <c r="E11" s="478"/>
      <c r="F11" s="374" t="s">
        <v>183</v>
      </c>
      <c r="G11" s="374">
        <v>4</v>
      </c>
      <c r="H11" s="315">
        <v>485000</v>
      </c>
      <c r="I11" s="315">
        <f>G11*H11</f>
        <v>1940000</v>
      </c>
      <c r="J11" s="315"/>
      <c r="K11" s="316">
        <v>0.41</v>
      </c>
      <c r="L11" s="315">
        <f>I11*(1-K11)</f>
        <v>1144600.0000000002</v>
      </c>
      <c r="M11" s="315">
        <f>L11</f>
        <v>1144600.0000000002</v>
      </c>
      <c r="N11" s="315"/>
      <c r="O11" s="315"/>
      <c r="P11" s="196"/>
      <c r="Q11" s="283"/>
    </row>
    <row r="12" spans="1:17" x14ac:dyDescent="0.25">
      <c r="A12" s="621"/>
      <c r="B12" s="476"/>
      <c r="C12" s="479"/>
      <c r="D12" s="479"/>
      <c r="E12" s="479"/>
      <c r="F12" s="375" t="s">
        <v>187</v>
      </c>
      <c r="G12" s="375">
        <v>1</v>
      </c>
      <c r="H12" s="318">
        <v>485000</v>
      </c>
      <c r="I12" s="318">
        <f>G12*H12</f>
        <v>485000</v>
      </c>
      <c r="J12" s="318"/>
      <c r="K12" s="320">
        <v>0.41</v>
      </c>
      <c r="L12" s="318">
        <f>I12*(1-K12)</f>
        <v>286150.00000000006</v>
      </c>
      <c r="M12" s="318">
        <f>L12</f>
        <v>286150.00000000006</v>
      </c>
      <c r="N12" s="318"/>
      <c r="O12" s="318"/>
      <c r="P12" s="201"/>
    </row>
    <row r="13" spans="1:17" x14ac:dyDescent="0.25">
      <c r="A13" s="638">
        <v>628</v>
      </c>
      <c r="B13" s="485">
        <v>44045</v>
      </c>
      <c r="C13" s="483" t="s">
        <v>180</v>
      </c>
      <c r="D13" s="483" t="s">
        <v>181</v>
      </c>
      <c r="E13" s="483" t="s">
        <v>182</v>
      </c>
      <c r="F13" s="208" t="s">
        <v>183</v>
      </c>
      <c r="G13" s="208">
        <v>12</v>
      </c>
      <c r="H13" s="280">
        <v>485000</v>
      </c>
      <c r="I13" s="280">
        <f>G13*H13</f>
        <v>5820000</v>
      </c>
      <c r="J13" s="280"/>
      <c r="K13" s="281">
        <v>0.41</v>
      </c>
      <c r="L13" s="280">
        <f>I13*(1-K13)</f>
        <v>3433800.0000000005</v>
      </c>
      <c r="M13" s="280">
        <f>L13</f>
        <v>3433800.0000000005</v>
      </c>
      <c r="N13" s="280"/>
      <c r="O13" s="280"/>
      <c r="P13" s="208"/>
    </row>
    <row r="14" spans="1:17" x14ac:dyDescent="0.25">
      <c r="A14" s="639"/>
      <c r="B14" s="517"/>
      <c r="C14" s="489"/>
      <c r="D14" s="489"/>
      <c r="E14" s="489"/>
      <c r="F14" s="454" t="s">
        <v>197</v>
      </c>
      <c r="G14" s="454">
        <v>6</v>
      </c>
      <c r="H14" s="331">
        <v>455000</v>
      </c>
      <c r="I14" s="331">
        <f>G14*H14</f>
        <v>2730000</v>
      </c>
      <c r="J14" s="331"/>
      <c r="K14" s="332">
        <v>0.41</v>
      </c>
      <c r="L14" s="331">
        <f>I14*(1-K14)</f>
        <v>1610700.0000000002</v>
      </c>
      <c r="M14" s="331">
        <f>L14</f>
        <v>1610700.0000000002</v>
      </c>
      <c r="N14" s="331"/>
      <c r="O14" s="331"/>
      <c r="P14" s="454"/>
    </row>
    <row r="15" spans="1:17" x14ac:dyDescent="0.25">
      <c r="A15" s="640">
        <v>632</v>
      </c>
      <c r="B15" s="394">
        <v>44046</v>
      </c>
      <c r="C15" s="391" t="s">
        <v>184</v>
      </c>
      <c r="D15" s="391"/>
      <c r="E15" s="391"/>
      <c r="F15" s="380" t="s">
        <v>183</v>
      </c>
      <c r="G15" s="380">
        <v>2</v>
      </c>
      <c r="H15" s="396">
        <v>485000</v>
      </c>
      <c r="I15" s="331">
        <f t="shared" ref="I15:I122" si="0">G15*H15</f>
        <v>970000</v>
      </c>
      <c r="J15" s="331"/>
      <c r="K15" s="332">
        <v>0.41</v>
      </c>
      <c r="L15" s="331">
        <f t="shared" ref="L15:L29" si="1">I15*(1-K15)</f>
        <v>572300.00000000012</v>
      </c>
      <c r="M15" s="331">
        <f t="shared" ref="M15:M16" si="2">L15</f>
        <v>572300.00000000012</v>
      </c>
      <c r="N15" s="331"/>
      <c r="O15" s="331"/>
      <c r="P15" s="391"/>
    </row>
    <row r="16" spans="1:17" ht="30" x14ac:dyDescent="0.25">
      <c r="A16" s="625">
        <v>634</v>
      </c>
      <c r="B16" s="330">
        <v>44047</v>
      </c>
      <c r="C16" s="208" t="s">
        <v>180</v>
      </c>
      <c r="D16" s="285" t="s">
        <v>190</v>
      </c>
      <c r="E16" s="285" t="s">
        <v>191</v>
      </c>
      <c r="F16" s="208" t="s">
        <v>186</v>
      </c>
      <c r="G16" s="208">
        <v>4</v>
      </c>
      <c r="H16" s="308">
        <v>465000</v>
      </c>
      <c r="I16" s="280">
        <f t="shared" si="0"/>
        <v>1860000</v>
      </c>
      <c r="J16" s="284"/>
      <c r="K16" s="281">
        <v>0.41</v>
      </c>
      <c r="L16" s="280">
        <f t="shared" si="1"/>
        <v>1097400.0000000002</v>
      </c>
      <c r="M16" s="284">
        <f t="shared" si="2"/>
        <v>1097400.0000000002</v>
      </c>
      <c r="N16" s="280"/>
      <c r="O16" s="280"/>
      <c r="P16" s="285"/>
    </row>
    <row r="17" spans="1:18" x14ac:dyDescent="0.25">
      <c r="A17" s="619">
        <v>635</v>
      </c>
      <c r="B17" s="474">
        <v>44047</v>
      </c>
      <c r="C17" s="477"/>
      <c r="D17" s="480" t="s">
        <v>192</v>
      </c>
      <c r="E17" s="480" t="s">
        <v>193</v>
      </c>
      <c r="F17" s="373" t="s">
        <v>185</v>
      </c>
      <c r="G17" s="373">
        <v>24</v>
      </c>
      <c r="H17" s="334">
        <v>455000</v>
      </c>
      <c r="I17" s="311">
        <f t="shared" si="0"/>
        <v>10920000</v>
      </c>
      <c r="J17" s="311"/>
      <c r="K17" s="313">
        <v>0.5</v>
      </c>
      <c r="L17" s="311">
        <f t="shared" si="1"/>
        <v>5460000</v>
      </c>
      <c r="M17" s="311"/>
      <c r="N17" s="311"/>
      <c r="O17" s="311">
        <f>L17</f>
        <v>5460000</v>
      </c>
      <c r="P17" s="376"/>
    </row>
    <row r="18" spans="1:18" x14ac:dyDescent="0.25">
      <c r="A18" s="621"/>
      <c r="B18" s="476"/>
      <c r="C18" s="479"/>
      <c r="D18" s="482"/>
      <c r="E18" s="482"/>
      <c r="F18" s="375" t="s">
        <v>186</v>
      </c>
      <c r="G18" s="375">
        <v>24</v>
      </c>
      <c r="H18" s="333">
        <v>465000</v>
      </c>
      <c r="I18" s="318">
        <f t="shared" si="0"/>
        <v>11160000</v>
      </c>
      <c r="J18" s="318"/>
      <c r="K18" s="320">
        <v>0.5</v>
      </c>
      <c r="L18" s="318">
        <f t="shared" si="1"/>
        <v>5580000</v>
      </c>
      <c r="M18" s="318"/>
      <c r="N18" s="318"/>
      <c r="O18" s="318">
        <f>L18</f>
        <v>5580000</v>
      </c>
      <c r="P18" s="378"/>
    </row>
    <row r="19" spans="1:18" x14ac:dyDescent="0.25">
      <c r="A19" s="619">
        <v>637</v>
      </c>
      <c r="B19" s="474">
        <v>44048</v>
      </c>
      <c r="C19" s="477" t="s">
        <v>194</v>
      </c>
      <c r="D19" s="480" t="s">
        <v>195</v>
      </c>
      <c r="E19" s="480"/>
      <c r="F19" s="373" t="s">
        <v>185</v>
      </c>
      <c r="G19" s="373">
        <v>3</v>
      </c>
      <c r="H19" s="334">
        <v>455000</v>
      </c>
      <c r="I19" s="311">
        <f t="shared" si="0"/>
        <v>1365000</v>
      </c>
      <c r="J19" s="311"/>
      <c r="K19" s="313">
        <v>0.5</v>
      </c>
      <c r="L19" s="311">
        <f t="shared" si="1"/>
        <v>682500</v>
      </c>
      <c r="M19" s="311">
        <f>L19</f>
        <v>682500</v>
      </c>
      <c r="N19" s="311"/>
      <c r="O19" s="311"/>
      <c r="P19" s="376"/>
    </row>
    <row r="20" spans="1:18" x14ac:dyDescent="0.25">
      <c r="A20" s="620"/>
      <c r="B20" s="475"/>
      <c r="C20" s="478"/>
      <c r="D20" s="481"/>
      <c r="E20" s="481"/>
      <c r="F20" s="374" t="s">
        <v>186</v>
      </c>
      <c r="G20" s="374">
        <v>3</v>
      </c>
      <c r="H20" s="395">
        <v>465000</v>
      </c>
      <c r="I20" s="315">
        <f t="shared" si="0"/>
        <v>1395000</v>
      </c>
      <c r="J20" s="315"/>
      <c r="K20" s="316">
        <v>0.5</v>
      </c>
      <c r="L20" s="315">
        <f t="shared" si="1"/>
        <v>697500</v>
      </c>
      <c r="M20" s="315">
        <f t="shared" ref="M20:M60" si="3">L20</f>
        <v>697500</v>
      </c>
      <c r="N20" s="315"/>
      <c r="O20" s="315"/>
      <c r="P20" s="377"/>
    </row>
    <row r="21" spans="1:18" x14ac:dyDescent="0.25">
      <c r="A21" s="620"/>
      <c r="B21" s="475"/>
      <c r="C21" s="478"/>
      <c r="D21" s="481"/>
      <c r="E21" s="481"/>
      <c r="F21" s="374" t="s">
        <v>196</v>
      </c>
      <c r="G21" s="374">
        <v>3</v>
      </c>
      <c r="H21" s="395">
        <v>475000</v>
      </c>
      <c r="I21" s="315">
        <f t="shared" si="0"/>
        <v>1425000</v>
      </c>
      <c r="J21" s="315"/>
      <c r="K21" s="316">
        <v>0.5</v>
      </c>
      <c r="L21" s="315">
        <f t="shared" si="1"/>
        <v>712500</v>
      </c>
      <c r="M21" s="315">
        <f t="shared" si="3"/>
        <v>712500</v>
      </c>
      <c r="N21" s="315"/>
      <c r="O21" s="315"/>
      <c r="P21" s="377"/>
    </row>
    <row r="22" spans="1:18" ht="14.45" customHeight="1" x14ac:dyDescent="0.25">
      <c r="A22" s="620"/>
      <c r="B22" s="475"/>
      <c r="C22" s="478"/>
      <c r="D22" s="481"/>
      <c r="E22" s="481"/>
      <c r="F22" s="374" t="s">
        <v>183</v>
      </c>
      <c r="G22" s="374">
        <v>3</v>
      </c>
      <c r="H22" s="315">
        <v>485000</v>
      </c>
      <c r="I22" s="315">
        <f t="shared" si="0"/>
        <v>1455000</v>
      </c>
      <c r="J22" s="321"/>
      <c r="K22" s="316">
        <v>0.5</v>
      </c>
      <c r="L22" s="315">
        <f t="shared" si="1"/>
        <v>727500</v>
      </c>
      <c r="M22" s="315">
        <f t="shared" si="3"/>
        <v>727500</v>
      </c>
      <c r="N22" s="315"/>
      <c r="O22" s="315"/>
      <c r="P22" s="377"/>
    </row>
    <row r="23" spans="1:18" ht="14.45" customHeight="1" x14ac:dyDescent="0.25">
      <c r="A23" s="620"/>
      <c r="B23" s="475"/>
      <c r="C23" s="478"/>
      <c r="D23" s="481"/>
      <c r="E23" s="481"/>
      <c r="F23" s="374" t="s">
        <v>187</v>
      </c>
      <c r="G23" s="374">
        <v>3</v>
      </c>
      <c r="H23" s="315">
        <v>485000</v>
      </c>
      <c r="I23" s="315">
        <f t="shared" si="0"/>
        <v>1455000</v>
      </c>
      <c r="J23" s="321"/>
      <c r="K23" s="316">
        <v>0.5</v>
      </c>
      <c r="L23" s="315">
        <f t="shared" si="1"/>
        <v>727500</v>
      </c>
      <c r="M23" s="315">
        <f t="shared" si="3"/>
        <v>727500</v>
      </c>
      <c r="N23" s="315"/>
      <c r="O23" s="315"/>
      <c r="P23" s="374"/>
      <c r="R23" s="283"/>
    </row>
    <row r="24" spans="1:18" x14ac:dyDescent="0.25">
      <c r="A24" s="620"/>
      <c r="B24" s="475"/>
      <c r="C24" s="478"/>
      <c r="D24" s="481"/>
      <c r="E24" s="481"/>
      <c r="F24" s="374" t="s">
        <v>189</v>
      </c>
      <c r="G24" s="374">
        <v>3</v>
      </c>
      <c r="H24" s="315">
        <v>550000</v>
      </c>
      <c r="I24" s="315">
        <f t="shared" si="0"/>
        <v>1650000</v>
      </c>
      <c r="J24" s="321"/>
      <c r="K24" s="316">
        <v>0.5</v>
      </c>
      <c r="L24" s="315">
        <f t="shared" si="1"/>
        <v>825000</v>
      </c>
      <c r="M24" s="315">
        <f t="shared" si="3"/>
        <v>825000</v>
      </c>
      <c r="N24" s="315"/>
      <c r="O24" s="315"/>
      <c r="P24" s="374"/>
    </row>
    <row r="25" spans="1:18" ht="14.45" customHeight="1" x14ac:dyDescent="0.25">
      <c r="A25" s="620"/>
      <c r="B25" s="475"/>
      <c r="C25" s="478"/>
      <c r="D25" s="481"/>
      <c r="E25" s="481"/>
      <c r="F25" s="374" t="s">
        <v>197</v>
      </c>
      <c r="G25" s="374">
        <v>3</v>
      </c>
      <c r="H25" s="315">
        <v>455000</v>
      </c>
      <c r="I25" s="315">
        <f t="shared" si="0"/>
        <v>1365000</v>
      </c>
      <c r="J25" s="321"/>
      <c r="K25" s="316">
        <v>0.5</v>
      </c>
      <c r="L25" s="315">
        <f t="shared" si="1"/>
        <v>682500</v>
      </c>
      <c r="M25" s="315">
        <f t="shared" si="3"/>
        <v>682500</v>
      </c>
      <c r="N25" s="315"/>
      <c r="O25" s="315"/>
      <c r="P25" s="374"/>
    </row>
    <row r="26" spans="1:18" ht="14.45" customHeight="1" x14ac:dyDescent="0.25">
      <c r="A26" s="621"/>
      <c r="B26" s="476"/>
      <c r="C26" s="479"/>
      <c r="D26" s="482"/>
      <c r="E26" s="482"/>
      <c r="F26" s="375" t="s">
        <v>198</v>
      </c>
      <c r="G26" s="375">
        <v>3</v>
      </c>
      <c r="H26" s="318">
        <v>455000</v>
      </c>
      <c r="I26" s="318">
        <f t="shared" si="0"/>
        <v>1365000</v>
      </c>
      <c r="J26" s="323"/>
      <c r="K26" s="320">
        <v>0.5</v>
      </c>
      <c r="L26" s="318">
        <f t="shared" si="1"/>
        <v>682500</v>
      </c>
      <c r="M26" s="318">
        <f t="shared" si="3"/>
        <v>682500</v>
      </c>
      <c r="N26" s="318"/>
      <c r="O26" s="318"/>
      <c r="P26" s="375"/>
    </row>
    <row r="27" spans="1:18" ht="14.45" customHeight="1" x14ac:dyDescent="0.25">
      <c r="A27" s="619">
        <v>638</v>
      </c>
      <c r="B27" s="474">
        <v>44048</v>
      </c>
      <c r="C27" s="477" t="s">
        <v>200</v>
      </c>
      <c r="D27" s="477" t="s">
        <v>199</v>
      </c>
      <c r="E27" s="477" t="s">
        <v>201</v>
      </c>
      <c r="F27" s="373" t="s">
        <v>202</v>
      </c>
      <c r="G27" s="373">
        <v>48</v>
      </c>
      <c r="H27" s="311">
        <v>225000</v>
      </c>
      <c r="I27" s="311">
        <f t="shared" si="0"/>
        <v>10800000</v>
      </c>
      <c r="J27" s="399"/>
      <c r="K27" s="313">
        <v>0.38</v>
      </c>
      <c r="L27" s="312">
        <f t="shared" si="1"/>
        <v>6696000</v>
      </c>
      <c r="M27" s="311">
        <f t="shared" si="3"/>
        <v>6696000</v>
      </c>
      <c r="N27" s="311"/>
      <c r="O27" s="311"/>
      <c r="P27" s="373"/>
    </row>
    <row r="28" spans="1:18" ht="14.45" customHeight="1" x14ac:dyDescent="0.25">
      <c r="A28" s="620"/>
      <c r="B28" s="475"/>
      <c r="C28" s="478"/>
      <c r="D28" s="478"/>
      <c r="E28" s="478"/>
      <c r="F28" s="374" t="s">
        <v>185</v>
      </c>
      <c r="G28" s="374">
        <v>36</v>
      </c>
      <c r="H28" s="315">
        <v>455000</v>
      </c>
      <c r="I28" s="315">
        <f t="shared" si="0"/>
        <v>16380000</v>
      </c>
      <c r="J28" s="322"/>
      <c r="K28" s="316">
        <v>0.38</v>
      </c>
      <c r="L28" s="199">
        <f t="shared" si="1"/>
        <v>10155600</v>
      </c>
      <c r="M28" s="315">
        <f t="shared" si="3"/>
        <v>10155600</v>
      </c>
      <c r="N28" s="315"/>
      <c r="O28" s="315"/>
      <c r="P28" s="374"/>
    </row>
    <row r="29" spans="1:18" ht="14.45" customHeight="1" x14ac:dyDescent="0.25">
      <c r="A29" s="620"/>
      <c r="B29" s="475"/>
      <c r="C29" s="478"/>
      <c r="D29" s="478"/>
      <c r="E29" s="478"/>
      <c r="F29" s="374" t="s">
        <v>186</v>
      </c>
      <c r="G29" s="374">
        <v>48</v>
      </c>
      <c r="H29" s="315">
        <v>465000</v>
      </c>
      <c r="I29" s="315">
        <f t="shared" si="0"/>
        <v>22320000</v>
      </c>
      <c r="J29" s="315"/>
      <c r="K29" s="316">
        <v>0.38</v>
      </c>
      <c r="L29" s="199">
        <f t="shared" si="1"/>
        <v>13838400</v>
      </c>
      <c r="M29" s="315">
        <f t="shared" si="3"/>
        <v>13838400</v>
      </c>
      <c r="N29" s="315"/>
      <c r="O29" s="315"/>
      <c r="P29" s="377"/>
    </row>
    <row r="30" spans="1:18" ht="14.45" customHeight="1" x14ac:dyDescent="0.25">
      <c r="A30" s="620"/>
      <c r="B30" s="475"/>
      <c r="C30" s="478"/>
      <c r="D30" s="478"/>
      <c r="E30" s="478"/>
      <c r="F30" s="374" t="s">
        <v>196</v>
      </c>
      <c r="G30" s="374">
        <v>24</v>
      </c>
      <c r="H30" s="315">
        <v>475000</v>
      </c>
      <c r="I30" s="315">
        <f t="shared" si="0"/>
        <v>11400000</v>
      </c>
      <c r="J30" s="315"/>
      <c r="K30" s="316">
        <v>0.38</v>
      </c>
      <c r="L30" s="199">
        <f t="shared" ref="L30:L76" si="4">I30*(1-K30)</f>
        <v>7068000</v>
      </c>
      <c r="M30" s="315">
        <f t="shared" si="3"/>
        <v>7068000</v>
      </c>
      <c r="N30" s="315"/>
      <c r="O30" s="315"/>
      <c r="P30" s="374"/>
    </row>
    <row r="31" spans="1:18" x14ac:dyDescent="0.25">
      <c r="A31" s="620"/>
      <c r="B31" s="475"/>
      <c r="C31" s="478"/>
      <c r="D31" s="478"/>
      <c r="E31" s="478"/>
      <c r="F31" s="374" t="s">
        <v>183</v>
      </c>
      <c r="G31" s="374">
        <v>36</v>
      </c>
      <c r="H31" s="315">
        <v>485000</v>
      </c>
      <c r="I31" s="315">
        <f t="shared" si="0"/>
        <v>17460000</v>
      </c>
      <c r="J31" s="315"/>
      <c r="K31" s="316">
        <v>0.38</v>
      </c>
      <c r="L31" s="315">
        <f t="shared" si="4"/>
        <v>10825200</v>
      </c>
      <c r="M31" s="315">
        <f t="shared" si="3"/>
        <v>10825200</v>
      </c>
      <c r="N31" s="315"/>
      <c r="O31" s="315"/>
      <c r="P31" s="374"/>
    </row>
    <row r="32" spans="1:18" x14ac:dyDescent="0.25">
      <c r="A32" s="620"/>
      <c r="B32" s="475"/>
      <c r="C32" s="478"/>
      <c r="D32" s="478"/>
      <c r="E32" s="478"/>
      <c r="F32" s="374" t="s">
        <v>187</v>
      </c>
      <c r="G32" s="374">
        <v>24</v>
      </c>
      <c r="H32" s="315">
        <v>485000</v>
      </c>
      <c r="I32" s="315">
        <f t="shared" si="0"/>
        <v>11640000</v>
      </c>
      <c r="J32" s="315"/>
      <c r="K32" s="316">
        <v>0.38</v>
      </c>
      <c r="L32" s="315">
        <f t="shared" si="4"/>
        <v>7216800</v>
      </c>
      <c r="M32" s="315">
        <f t="shared" si="3"/>
        <v>7216800</v>
      </c>
      <c r="N32" s="315"/>
      <c r="O32" s="315"/>
      <c r="P32" s="374"/>
    </row>
    <row r="33" spans="1:17" x14ac:dyDescent="0.25">
      <c r="A33" s="621"/>
      <c r="B33" s="476"/>
      <c r="C33" s="479"/>
      <c r="D33" s="479"/>
      <c r="E33" s="479"/>
      <c r="F33" s="375" t="s">
        <v>198</v>
      </c>
      <c r="G33" s="375">
        <v>24</v>
      </c>
      <c r="H33" s="318">
        <v>455000</v>
      </c>
      <c r="I33" s="318">
        <f t="shared" si="0"/>
        <v>10920000</v>
      </c>
      <c r="J33" s="318"/>
      <c r="K33" s="320">
        <v>0.38</v>
      </c>
      <c r="L33" s="318">
        <f t="shared" si="4"/>
        <v>6770400</v>
      </c>
      <c r="M33" s="318">
        <f t="shared" si="3"/>
        <v>6770400</v>
      </c>
      <c r="N33" s="318"/>
      <c r="O33" s="318"/>
      <c r="P33" s="204"/>
    </row>
    <row r="34" spans="1:17" x14ac:dyDescent="0.25">
      <c r="A34" s="619">
        <v>653</v>
      </c>
      <c r="B34" s="474">
        <v>44051</v>
      </c>
      <c r="C34" s="477"/>
      <c r="D34" s="477" t="s">
        <v>288</v>
      </c>
      <c r="E34" s="477" t="s">
        <v>289</v>
      </c>
      <c r="F34" s="450" t="s">
        <v>197</v>
      </c>
      <c r="G34" s="450">
        <v>12</v>
      </c>
      <c r="H34" s="311">
        <v>455000</v>
      </c>
      <c r="I34" s="311">
        <f t="shared" si="0"/>
        <v>5460000</v>
      </c>
      <c r="J34" s="311"/>
      <c r="K34" s="313">
        <v>0.5</v>
      </c>
      <c r="L34" s="311">
        <f t="shared" si="4"/>
        <v>2730000</v>
      </c>
      <c r="M34" s="311">
        <f t="shared" si="3"/>
        <v>2730000</v>
      </c>
      <c r="N34" s="311"/>
      <c r="O34" s="311"/>
      <c r="P34" s="195"/>
    </row>
    <row r="35" spans="1:17" x14ac:dyDescent="0.25">
      <c r="A35" s="621"/>
      <c r="B35" s="476"/>
      <c r="C35" s="479"/>
      <c r="D35" s="479"/>
      <c r="E35" s="479"/>
      <c r="F35" s="452" t="s">
        <v>198</v>
      </c>
      <c r="G35" s="452">
        <v>12</v>
      </c>
      <c r="H35" s="318">
        <v>455000</v>
      </c>
      <c r="I35" s="318">
        <f t="shared" si="0"/>
        <v>5460000</v>
      </c>
      <c r="J35" s="318"/>
      <c r="K35" s="320">
        <v>0.5</v>
      </c>
      <c r="L35" s="318">
        <f t="shared" si="4"/>
        <v>2730000</v>
      </c>
      <c r="M35" s="318">
        <f t="shared" si="3"/>
        <v>2730000</v>
      </c>
      <c r="N35" s="318"/>
      <c r="O35" s="318"/>
      <c r="P35" s="204"/>
    </row>
    <row r="36" spans="1:17" x14ac:dyDescent="0.25">
      <c r="A36" s="638">
        <v>646</v>
      </c>
      <c r="B36" s="485">
        <v>44053</v>
      </c>
      <c r="C36" s="483" t="s">
        <v>184</v>
      </c>
      <c r="D36" s="487"/>
      <c r="E36" s="483"/>
      <c r="F36" s="282" t="s">
        <v>185</v>
      </c>
      <c r="G36" s="282">
        <v>1</v>
      </c>
      <c r="H36" s="339">
        <v>455000</v>
      </c>
      <c r="I36" s="339">
        <f>G36*H36</f>
        <v>455000</v>
      </c>
      <c r="J36" s="339"/>
      <c r="K36" s="340">
        <v>0.41</v>
      </c>
      <c r="L36" s="339">
        <f>I36*(1-K36)</f>
        <v>268450.00000000006</v>
      </c>
      <c r="M36" s="339">
        <f>L36</f>
        <v>268450.00000000006</v>
      </c>
      <c r="N36" s="339"/>
      <c r="O36" s="339"/>
      <c r="P36" s="381"/>
      <c r="Q36" s="283"/>
    </row>
    <row r="37" spans="1:17" ht="14.45" customHeight="1" x14ac:dyDescent="0.25">
      <c r="A37" s="641"/>
      <c r="B37" s="486"/>
      <c r="C37" s="484"/>
      <c r="D37" s="488"/>
      <c r="E37" s="484"/>
      <c r="F37" s="382" t="s">
        <v>186</v>
      </c>
      <c r="G37" s="382">
        <v>1</v>
      </c>
      <c r="H37" s="364">
        <v>455000</v>
      </c>
      <c r="I37" s="364">
        <f>G37*H37</f>
        <v>455000</v>
      </c>
      <c r="J37" s="364"/>
      <c r="K37" s="365">
        <v>0.41</v>
      </c>
      <c r="L37" s="364">
        <f>I37*(1-K37)</f>
        <v>268450.00000000006</v>
      </c>
      <c r="M37" s="364">
        <f>L37</f>
        <v>268450.00000000006</v>
      </c>
      <c r="N37" s="364"/>
      <c r="O37" s="364"/>
      <c r="P37" s="382"/>
      <c r="Q37" s="283"/>
    </row>
    <row r="38" spans="1:17" ht="14.45" customHeight="1" x14ac:dyDescent="0.25">
      <c r="A38" s="619">
        <v>657</v>
      </c>
      <c r="B38" s="474">
        <v>44053</v>
      </c>
      <c r="C38" s="474" t="s">
        <v>285</v>
      </c>
      <c r="D38" s="622" t="s">
        <v>286</v>
      </c>
      <c r="E38" s="474"/>
      <c r="F38" s="450" t="s">
        <v>185</v>
      </c>
      <c r="G38" s="450">
        <v>1</v>
      </c>
      <c r="H38" s="311">
        <v>455000</v>
      </c>
      <c r="I38" s="311">
        <f>G38*H38</f>
        <v>455000</v>
      </c>
      <c r="J38" s="311"/>
      <c r="K38" s="313">
        <v>1</v>
      </c>
      <c r="L38" s="311">
        <f>I38*(1-K38)</f>
        <v>0</v>
      </c>
      <c r="M38" s="311"/>
      <c r="N38" s="311"/>
      <c r="O38" s="311"/>
      <c r="P38" s="450"/>
      <c r="Q38" s="283"/>
    </row>
    <row r="39" spans="1:17" ht="14.45" customHeight="1" x14ac:dyDescent="0.25">
      <c r="A39" s="620"/>
      <c r="B39" s="475"/>
      <c r="C39" s="475"/>
      <c r="D39" s="623"/>
      <c r="E39" s="475"/>
      <c r="F39" s="451" t="s">
        <v>186</v>
      </c>
      <c r="G39" s="451">
        <v>1</v>
      </c>
      <c r="H39" s="315">
        <v>465000</v>
      </c>
      <c r="I39" s="315">
        <f>G39*H39</f>
        <v>465000</v>
      </c>
      <c r="J39" s="315"/>
      <c r="K39" s="316">
        <v>1</v>
      </c>
      <c r="L39" s="315">
        <f>I39*(1-K39)</f>
        <v>0</v>
      </c>
      <c r="M39" s="315"/>
      <c r="N39" s="315"/>
      <c r="O39" s="315"/>
      <c r="P39" s="451"/>
      <c r="Q39" s="283"/>
    </row>
    <row r="40" spans="1:17" ht="14.45" customHeight="1" x14ac:dyDescent="0.25">
      <c r="A40" s="620"/>
      <c r="B40" s="475"/>
      <c r="C40" s="475"/>
      <c r="D40" s="623"/>
      <c r="E40" s="475"/>
      <c r="F40" s="451" t="s">
        <v>196</v>
      </c>
      <c r="G40" s="451">
        <v>1</v>
      </c>
      <c r="H40" s="315">
        <v>475000</v>
      </c>
      <c r="I40" s="315">
        <f>G40*H40</f>
        <v>475000</v>
      </c>
      <c r="J40" s="315"/>
      <c r="K40" s="316">
        <v>1</v>
      </c>
      <c r="L40" s="315">
        <f>I40*(1-K40)</f>
        <v>0</v>
      </c>
      <c r="M40" s="315"/>
      <c r="N40" s="315"/>
      <c r="O40" s="315"/>
      <c r="P40" s="451"/>
      <c r="Q40" s="283"/>
    </row>
    <row r="41" spans="1:17" ht="14.45" customHeight="1" x14ac:dyDescent="0.25">
      <c r="A41" s="620"/>
      <c r="B41" s="475"/>
      <c r="C41" s="475"/>
      <c r="D41" s="623"/>
      <c r="E41" s="475"/>
      <c r="F41" s="451" t="s">
        <v>183</v>
      </c>
      <c r="G41" s="451">
        <v>1</v>
      </c>
      <c r="H41" s="315">
        <v>485000</v>
      </c>
      <c r="I41" s="315">
        <f>G41*H41</f>
        <v>485000</v>
      </c>
      <c r="J41" s="315"/>
      <c r="K41" s="316">
        <v>1</v>
      </c>
      <c r="L41" s="315">
        <f>I41*(1-K41)</f>
        <v>0</v>
      </c>
      <c r="M41" s="315"/>
      <c r="N41" s="315"/>
      <c r="O41" s="315"/>
      <c r="P41" s="451"/>
      <c r="Q41" s="283"/>
    </row>
    <row r="42" spans="1:17" ht="14.45" customHeight="1" x14ac:dyDescent="0.25">
      <c r="A42" s="620"/>
      <c r="B42" s="475"/>
      <c r="C42" s="475"/>
      <c r="D42" s="623"/>
      <c r="E42" s="475"/>
      <c r="F42" s="451" t="s">
        <v>187</v>
      </c>
      <c r="G42" s="451">
        <v>1</v>
      </c>
      <c r="H42" s="315">
        <v>485000</v>
      </c>
      <c r="I42" s="315">
        <f>G42*H42</f>
        <v>485000</v>
      </c>
      <c r="J42" s="315"/>
      <c r="K42" s="316">
        <v>1</v>
      </c>
      <c r="L42" s="315">
        <f>I42*(1-K42)</f>
        <v>0</v>
      </c>
      <c r="M42" s="315"/>
      <c r="N42" s="315"/>
      <c r="O42" s="315"/>
      <c r="P42" s="451"/>
      <c r="Q42" s="283"/>
    </row>
    <row r="43" spans="1:17" ht="14.45" customHeight="1" x14ac:dyDescent="0.25">
      <c r="A43" s="620"/>
      <c r="B43" s="475"/>
      <c r="C43" s="475"/>
      <c r="D43" s="623"/>
      <c r="E43" s="475"/>
      <c r="F43" s="451" t="s">
        <v>189</v>
      </c>
      <c r="G43" s="451">
        <v>1</v>
      </c>
      <c r="H43" s="315">
        <v>550000</v>
      </c>
      <c r="I43" s="315">
        <f>G43*H43</f>
        <v>550000</v>
      </c>
      <c r="J43" s="315"/>
      <c r="K43" s="316">
        <v>1</v>
      </c>
      <c r="L43" s="315">
        <f>I43*(1-K43)</f>
        <v>0</v>
      </c>
      <c r="M43" s="315"/>
      <c r="N43" s="315"/>
      <c r="O43" s="315"/>
      <c r="P43" s="451"/>
      <c r="Q43" s="283"/>
    </row>
    <row r="44" spans="1:17" ht="14.45" customHeight="1" x14ac:dyDescent="0.25">
      <c r="A44" s="620"/>
      <c r="B44" s="475"/>
      <c r="C44" s="475"/>
      <c r="D44" s="623"/>
      <c r="E44" s="475"/>
      <c r="F44" s="451" t="s">
        <v>197</v>
      </c>
      <c r="G44" s="451">
        <v>1</v>
      </c>
      <c r="H44" s="315">
        <v>455000</v>
      </c>
      <c r="I44" s="315">
        <f>G44*H44</f>
        <v>455000</v>
      </c>
      <c r="J44" s="315"/>
      <c r="K44" s="316">
        <v>1</v>
      </c>
      <c r="L44" s="315">
        <f>I44*(1-K44)</f>
        <v>0</v>
      </c>
      <c r="M44" s="315"/>
      <c r="N44" s="315"/>
      <c r="O44" s="315"/>
      <c r="P44" s="451"/>
      <c r="Q44" s="283"/>
    </row>
    <row r="45" spans="1:17" ht="14.45" customHeight="1" x14ac:dyDescent="0.25">
      <c r="A45" s="621"/>
      <c r="B45" s="476"/>
      <c r="C45" s="476"/>
      <c r="D45" s="624"/>
      <c r="E45" s="476"/>
      <c r="F45" s="452" t="s">
        <v>198</v>
      </c>
      <c r="G45" s="452">
        <v>1</v>
      </c>
      <c r="H45" s="318">
        <v>455000</v>
      </c>
      <c r="I45" s="318">
        <f>G45*H45</f>
        <v>455000</v>
      </c>
      <c r="J45" s="318"/>
      <c r="K45" s="320">
        <v>1</v>
      </c>
      <c r="L45" s="318">
        <f>I45*(1-K45)</f>
        <v>0</v>
      </c>
      <c r="M45" s="318"/>
      <c r="N45" s="318"/>
      <c r="O45" s="318"/>
      <c r="P45" s="452"/>
      <c r="Q45" s="283"/>
    </row>
    <row r="46" spans="1:17" ht="14.45" customHeight="1" x14ac:dyDescent="0.25">
      <c r="A46" s="625">
        <v>655</v>
      </c>
      <c r="B46" s="330">
        <v>44053</v>
      </c>
      <c r="C46" s="208"/>
      <c r="D46" s="285" t="s">
        <v>231</v>
      </c>
      <c r="E46" s="208"/>
      <c r="F46" s="208" t="s">
        <v>185</v>
      </c>
      <c r="G46" s="208">
        <v>24</v>
      </c>
      <c r="H46" s="280">
        <v>455000</v>
      </c>
      <c r="I46" s="280">
        <f>G46*H46</f>
        <v>10920000</v>
      </c>
      <c r="J46" s="280"/>
      <c r="K46" s="281">
        <v>0.5</v>
      </c>
      <c r="L46" s="280">
        <f>I46*(1-K46)</f>
        <v>5460000</v>
      </c>
      <c r="M46" s="280"/>
      <c r="N46" s="280"/>
      <c r="O46" s="280">
        <f>L46</f>
        <v>5460000</v>
      </c>
      <c r="P46" s="208"/>
      <c r="Q46" s="283"/>
    </row>
    <row r="47" spans="1:17" x14ac:dyDescent="0.25">
      <c r="A47" s="641">
        <v>639</v>
      </c>
      <c r="B47" s="486">
        <v>44055</v>
      </c>
      <c r="C47" s="484" t="s">
        <v>180</v>
      </c>
      <c r="D47" s="488" t="s">
        <v>203</v>
      </c>
      <c r="E47" s="484"/>
      <c r="F47" s="381" t="s">
        <v>183</v>
      </c>
      <c r="G47" s="381">
        <v>1</v>
      </c>
      <c r="H47" s="339">
        <v>485000</v>
      </c>
      <c r="I47" s="339">
        <f t="shared" si="0"/>
        <v>485000</v>
      </c>
      <c r="J47" s="339"/>
      <c r="K47" s="340">
        <v>0.41</v>
      </c>
      <c r="L47" s="339">
        <f t="shared" si="4"/>
        <v>286150.00000000006</v>
      </c>
      <c r="M47" s="339">
        <f t="shared" si="3"/>
        <v>286150.00000000006</v>
      </c>
      <c r="N47" s="339"/>
      <c r="O47" s="339"/>
      <c r="P47" s="398"/>
    </row>
    <row r="48" spans="1:17" x14ac:dyDescent="0.25">
      <c r="A48" s="639"/>
      <c r="B48" s="517"/>
      <c r="C48" s="489"/>
      <c r="D48" s="502"/>
      <c r="E48" s="489"/>
      <c r="F48" s="317" t="s">
        <v>198</v>
      </c>
      <c r="G48" s="317">
        <v>1</v>
      </c>
      <c r="H48" s="318">
        <v>455000</v>
      </c>
      <c r="I48" s="318">
        <f t="shared" si="0"/>
        <v>455000</v>
      </c>
      <c r="J48" s="318"/>
      <c r="K48" s="320">
        <v>0.41</v>
      </c>
      <c r="L48" s="318">
        <f t="shared" si="4"/>
        <v>268450.00000000006</v>
      </c>
      <c r="M48" s="318">
        <f t="shared" si="3"/>
        <v>268450.00000000006</v>
      </c>
      <c r="N48" s="318"/>
      <c r="O48" s="318"/>
      <c r="P48" s="204"/>
    </row>
    <row r="49" spans="1:17" x14ac:dyDescent="0.25">
      <c r="A49" s="638">
        <v>640</v>
      </c>
      <c r="B49" s="485">
        <v>44055</v>
      </c>
      <c r="C49" s="483" t="s">
        <v>180</v>
      </c>
      <c r="D49" s="487" t="s">
        <v>204</v>
      </c>
      <c r="E49" s="483" t="s">
        <v>205</v>
      </c>
      <c r="F49" s="310" t="s">
        <v>183</v>
      </c>
      <c r="G49" s="310">
        <v>12</v>
      </c>
      <c r="H49" s="311">
        <v>485000</v>
      </c>
      <c r="I49" s="311">
        <f t="shared" si="0"/>
        <v>5820000</v>
      </c>
      <c r="J49" s="311"/>
      <c r="K49" s="313">
        <v>0.41</v>
      </c>
      <c r="L49" s="311">
        <f t="shared" si="4"/>
        <v>3433800.0000000005</v>
      </c>
      <c r="M49" s="311">
        <f t="shared" si="3"/>
        <v>3433800.0000000005</v>
      </c>
      <c r="N49" s="311"/>
      <c r="O49" s="311"/>
      <c r="P49" s="310"/>
    </row>
    <row r="50" spans="1:17" ht="14.45" customHeight="1" x14ac:dyDescent="0.25">
      <c r="A50" s="641"/>
      <c r="B50" s="486"/>
      <c r="C50" s="484"/>
      <c r="D50" s="488"/>
      <c r="E50" s="484"/>
      <c r="F50" s="382" t="s">
        <v>198</v>
      </c>
      <c r="G50" s="382">
        <v>12</v>
      </c>
      <c r="H50" s="364">
        <v>455000</v>
      </c>
      <c r="I50" s="364">
        <f t="shared" si="0"/>
        <v>5460000</v>
      </c>
      <c r="J50" s="364"/>
      <c r="K50" s="365">
        <v>0.41</v>
      </c>
      <c r="L50" s="364">
        <f t="shared" si="4"/>
        <v>3221400.0000000005</v>
      </c>
      <c r="M50" s="364">
        <f t="shared" si="3"/>
        <v>3221400.0000000005</v>
      </c>
      <c r="N50" s="364"/>
      <c r="O50" s="364"/>
      <c r="P50" s="382"/>
    </row>
    <row r="51" spans="1:17" ht="14.45" customHeight="1" x14ac:dyDescent="0.25">
      <c r="A51" s="619">
        <v>641</v>
      </c>
      <c r="B51" s="474">
        <v>44055</v>
      </c>
      <c r="C51" s="477" t="s">
        <v>200</v>
      </c>
      <c r="D51" s="480" t="s">
        <v>207</v>
      </c>
      <c r="E51" s="477" t="s">
        <v>206</v>
      </c>
      <c r="F51" s="373" t="s">
        <v>202</v>
      </c>
      <c r="G51" s="373">
        <v>48</v>
      </c>
      <c r="H51" s="311">
        <v>225000</v>
      </c>
      <c r="I51" s="311">
        <f t="shared" si="0"/>
        <v>10800000</v>
      </c>
      <c r="J51" s="311"/>
      <c r="K51" s="313">
        <v>0.38</v>
      </c>
      <c r="L51" s="311">
        <f t="shared" si="4"/>
        <v>6696000</v>
      </c>
      <c r="M51" s="311"/>
      <c r="N51" s="311"/>
      <c r="O51" s="311">
        <f t="shared" ref="O51:O59" si="5">L51</f>
        <v>6696000</v>
      </c>
      <c r="P51" s="373"/>
    </row>
    <row r="52" spans="1:17" ht="14.45" customHeight="1" x14ac:dyDescent="0.25">
      <c r="A52" s="620"/>
      <c r="B52" s="475"/>
      <c r="C52" s="478"/>
      <c r="D52" s="481"/>
      <c r="E52" s="478"/>
      <c r="F52" s="374" t="s">
        <v>185</v>
      </c>
      <c r="G52" s="374">
        <v>36</v>
      </c>
      <c r="H52" s="315">
        <v>455000</v>
      </c>
      <c r="I52" s="315">
        <f t="shared" si="0"/>
        <v>16380000</v>
      </c>
      <c r="J52" s="315"/>
      <c r="K52" s="316">
        <v>0.38</v>
      </c>
      <c r="L52" s="315">
        <f t="shared" si="4"/>
        <v>10155600</v>
      </c>
      <c r="M52" s="315"/>
      <c r="N52" s="315"/>
      <c r="O52" s="315">
        <f t="shared" si="5"/>
        <v>10155600</v>
      </c>
      <c r="P52" s="374"/>
    </row>
    <row r="53" spans="1:17" ht="14.45" customHeight="1" x14ac:dyDescent="0.25">
      <c r="A53" s="620"/>
      <c r="B53" s="475"/>
      <c r="C53" s="478"/>
      <c r="D53" s="481"/>
      <c r="E53" s="478"/>
      <c r="F53" s="374" t="s">
        <v>186</v>
      </c>
      <c r="G53" s="374">
        <v>36</v>
      </c>
      <c r="H53" s="315">
        <v>465000</v>
      </c>
      <c r="I53" s="315">
        <f t="shared" si="0"/>
        <v>16740000</v>
      </c>
      <c r="J53" s="315"/>
      <c r="K53" s="316">
        <v>0.38</v>
      </c>
      <c r="L53" s="315">
        <f t="shared" si="4"/>
        <v>10378800</v>
      </c>
      <c r="M53" s="315"/>
      <c r="N53" s="315"/>
      <c r="O53" s="315">
        <f t="shared" si="5"/>
        <v>10378800</v>
      </c>
      <c r="P53" s="374"/>
    </row>
    <row r="54" spans="1:17" x14ac:dyDescent="0.25">
      <c r="A54" s="620"/>
      <c r="B54" s="475"/>
      <c r="C54" s="478"/>
      <c r="D54" s="481"/>
      <c r="E54" s="478"/>
      <c r="F54" s="374" t="s">
        <v>196</v>
      </c>
      <c r="G54" s="374">
        <v>24</v>
      </c>
      <c r="H54" s="315">
        <v>475000</v>
      </c>
      <c r="I54" s="315">
        <f t="shared" si="0"/>
        <v>11400000</v>
      </c>
      <c r="J54" s="315"/>
      <c r="K54" s="316">
        <v>0.38</v>
      </c>
      <c r="L54" s="315">
        <f t="shared" si="4"/>
        <v>7068000</v>
      </c>
      <c r="M54" s="315"/>
      <c r="N54" s="315"/>
      <c r="O54" s="315">
        <f t="shared" si="5"/>
        <v>7068000</v>
      </c>
      <c r="P54" s="374"/>
    </row>
    <row r="55" spans="1:17" x14ac:dyDescent="0.25">
      <c r="A55" s="620"/>
      <c r="B55" s="475"/>
      <c r="C55" s="478"/>
      <c r="D55" s="481"/>
      <c r="E55" s="478"/>
      <c r="F55" s="374" t="s">
        <v>183</v>
      </c>
      <c r="G55" s="374">
        <v>12</v>
      </c>
      <c r="H55" s="315">
        <v>485000</v>
      </c>
      <c r="I55" s="315">
        <f t="shared" si="0"/>
        <v>5820000</v>
      </c>
      <c r="J55" s="315"/>
      <c r="K55" s="316">
        <v>0.38</v>
      </c>
      <c r="L55" s="315">
        <f t="shared" si="4"/>
        <v>3608400</v>
      </c>
      <c r="M55" s="315"/>
      <c r="N55" s="315"/>
      <c r="O55" s="315">
        <f t="shared" si="5"/>
        <v>3608400</v>
      </c>
      <c r="P55" s="374"/>
    </row>
    <row r="56" spans="1:17" x14ac:dyDescent="0.25">
      <c r="A56" s="620"/>
      <c r="B56" s="475"/>
      <c r="C56" s="478"/>
      <c r="D56" s="481"/>
      <c r="E56" s="478"/>
      <c r="F56" s="374" t="s">
        <v>187</v>
      </c>
      <c r="G56" s="374">
        <v>12</v>
      </c>
      <c r="H56" s="315">
        <v>485000</v>
      </c>
      <c r="I56" s="315">
        <f t="shared" si="0"/>
        <v>5820000</v>
      </c>
      <c r="J56" s="315"/>
      <c r="K56" s="316">
        <v>0.38</v>
      </c>
      <c r="L56" s="315">
        <f t="shared" si="4"/>
        <v>3608400</v>
      </c>
      <c r="M56" s="315"/>
      <c r="N56" s="315"/>
      <c r="O56" s="315">
        <f t="shared" si="5"/>
        <v>3608400</v>
      </c>
      <c r="P56" s="374"/>
    </row>
    <row r="57" spans="1:17" x14ac:dyDescent="0.25">
      <c r="A57" s="620"/>
      <c r="B57" s="475"/>
      <c r="C57" s="478"/>
      <c r="D57" s="481"/>
      <c r="E57" s="478"/>
      <c r="F57" s="374" t="s">
        <v>189</v>
      </c>
      <c r="G57" s="374">
        <v>48</v>
      </c>
      <c r="H57" s="315">
        <v>550000</v>
      </c>
      <c r="I57" s="315">
        <f t="shared" si="0"/>
        <v>26400000</v>
      </c>
      <c r="J57" s="315"/>
      <c r="K57" s="316">
        <v>0.38</v>
      </c>
      <c r="L57" s="315">
        <f t="shared" si="4"/>
        <v>16368000</v>
      </c>
      <c r="M57" s="315"/>
      <c r="N57" s="315"/>
      <c r="O57" s="315">
        <f t="shared" si="5"/>
        <v>16368000</v>
      </c>
      <c r="P57" s="374"/>
    </row>
    <row r="58" spans="1:17" ht="14.45" customHeight="1" x14ac:dyDescent="0.25">
      <c r="A58" s="620"/>
      <c r="B58" s="475"/>
      <c r="C58" s="478"/>
      <c r="D58" s="481"/>
      <c r="E58" s="478"/>
      <c r="F58" s="374" t="s">
        <v>197</v>
      </c>
      <c r="G58" s="374">
        <v>12</v>
      </c>
      <c r="H58" s="315">
        <v>455000</v>
      </c>
      <c r="I58" s="315">
        <f t="shared" si="0"/>
        <v>5460000</v>
      </c>
      <c r="J58" s="315"/>
      <c r="K58" s="316">
        <v>0.38</v>
      </c>
      <c r="L58" s="315">
        <f t="shared" si="4"/>
        <v>3385200</v>
      </c>
      <c r="M58" s="315"/>
      <c r="N58" s="315"/>
      <c r="O58" s="315">
        <f t="shared" si="5"/>
        <v>3385200</v>
      </c>
      <c r="P58" s="374"/>
    </row>
    <row r="59" spans="1:17" ht="14.45" customHeight="1" x14ac:dyDescent="0.25">
      <c r="A59" s="621"/>
      <c r="B59" s="476"/>
      <c r="C59" s="479"/>
      <c r="D59" s="482"/>
      <c r="E59" s="479"/>
      <c r="F59" s="375" t="s">
        <v>198</v>
      </c>
      <c r="G59" s="375">
        <v>24</v>
      </c>
      <c r="H59" s="318">
        <v>455000</v>
      </c>
      <c r="I59" s="318">
        <f t="shared" si="0"/>
        <v>10920000</v>
      </c>
      <c r="J59" s="318"/>
      <c r="K59" s="320">
        <v>0.38</v>
      </c>
      <c r="L59" s="318">
        <f t="shared" si="4"/>
        <v>6770400</v>
      </c>
      <c r="M59" s="318"/>
      <c r="N59" s="318"/>
      <c r="O59" s="318">
        <f t="shared" si="5"/>
        <v>6770400</v>
      </c>
      <c r="P59" s="375"/>
    </row>
    <row r="60" spans="1:17" ht="14.45" customHeight="1" x14ac:dyDescent="0.25">
      <c r="A60" s="642">
        <v>644</v>
      </c>
      <c r="B60" s="393">
        <v>44056</v>
      </c>
      <c r="C60" s="387" t="s">
        <v>180</v>
      </c>
      <c r="D60" s="408" t="s">
        <v>181</v>
      </c>
      <c r="E60" s="387" t="s">
        <v>209</v>
      </c>
      <c r="F60" s="379" t="s">
        <v>183</v>
      </c>
      <c r="G60" s="379">
        <v>24</v>
      </c>
      <c r="H60" s="409">
        <v>485000</v>
      </c>
      <c r="I60" s="409">
        <f t="shared" si="0"/>
        <v>11640000</v>
      </c>
      <c r="J60" s="409"/>
      <c r="K60" s="410">
        <v>0.41</v>
      </c>
      <c r="L60" s="409">
        <f t="shared" si="4"/>
        <v>6867600.0000000009</v>
      </c>
      <c r="M60" s="409">
        <f t="shared" si="3"/>
        <v>6867600.0000000009</v>
      </c>
      <c r="N60" s="409"/>
      <c r="O60" s="409"/>
      <c r="P60" s="379"/>
    </row>
    <row r="61" spans="1:17" ht="14.45" customHeight="1" x14ac:dyDescent="0.25">
      <c r="A61" s="619">
        <v>645</v>
      </c>
      <c r="B61" s="474">
        <v>44056</v>
      </c>
      <c r="C61" s="477" t="s">
        <v>200</v>
      </c>
      <c r="D61" s="480" t="s">
        <v>207</v>
      </c>
      <c r="E61" s="477" t="s">
        <v>206</v>
      </c>
      <c r="F61" s="373" t="s">
        <v>185</v>
      </c>
      <c r="G61" s="373">
        <v>36</v>
      </c>
      <c r="H61" s="311">
        <v>455000</v>
      </c>
      <c r="I61" s="311">
        <f t="shared" si="0"/>
        <v>16380000</v>
      </c>
      <c r="J61" s="311"/>
      <c r="K61" s="313">
        <v>0.38</v>
      </c>
      <c r="L61" s="311">
        <f t="shared" si="4"/>
        <v>10155600</v>
      </c>
      <c r="M61" s="311"/>
      <c r="N61" s="311"/>
      <c r="O61" s="311">
        <f>L61</f>
        <v>10155600</v>
      </c>
      <c r="P61" s="373"/>
      <c r="Q61" s="283"/>
    </row>
    <row r="62" spans="1:17" ht="14.45" customHeight="1" x14ac:dyDescent="0.25">
      <c r="A62" s="620"/>
      <c r="B62" s="475"/>
      <c r="C62" s="478"/>
      <c r="D62" s="481"/>
      <c r="E62" s="478"/>
      <c r="F62" s="374" t="s">
        <v>186</v>
      </c>
      <c r="G62" s="374">
        <v>36</v>
      </c>
      <c r="H62" s="315">
        <v>465000</v>
      </c>
      <c r="I62" s="315">
        <f t="shared" si="0"/>
        <v>16740000</v>
      </c>
      <c r="J62" s="315"/>
      <c r="K62" s="316">
        <v>0.38</v>
      </c>
      <c r="L62" s="315">
        <f t="shared" si="4"/>
        <v>10378800</v>
      </c>
      <c r="M62" s="315"/>
      <c r="N62" s="315"/>
      <c r="O62" s="315">
        <f t="shared" ref="O62:O67" si="6">L62</f>
        <v>10378800</v>
      </c>
      <c r="P62" s="374"/>
      <c r="Q62" s="283"/>
    </row>
    <row r="63" spans="1:17" ht="14.45" customHeight="1" x14ac:dyDescent="0.25">
      <c r="A63" s="620"/>
      <c r="B63" s="475"/>
      <c r="C63" s="478"/>
      <c r="D63" s="481"/>
      <c r="E63" s="478"/>
      <c r="F63" s="374" t="s">
        <v>196</v>
      </c>
      <c r="G63" s="374">
        <v>24</v>
      </c>
      <c r="H63" s="315">
        <v>475000</v>
      </c>
      <c r="I63" s="315">
        <f t="shared" si="0"/>
        <v>11400000</v>
      </c>
      <c r="J63" s="315"/>
      <c r="K63" s="316">
        <v>0.38</v>
      </c>
      <c r="L63" s="315">
        <f t="shared" si="4"/>
        <v>7068000</v>
      </c>
      <c r="M63" s="315"/>
      <c r="N63" s="315"/>
      <c r="O63" s="315">
        <f t="shared" si="6"/>
        <v>7068000</v>
      </c>
      <c r="P63" s="374"/>
      <c r="Q63" s="283"/>
    </row>
    <row r="64" spans="1:17" x14ac:dyDescent="0.25">
      <c r="A64" s="620"/>
      <c r="B64" s="475"/>
      <c r="C64" s="478"/>
      <c r="D64" s="481"/>
      <c r="E64" s="478"/>
      <c r="F64" s="374" t="s">
        <v>187</v>
      </c>
      <c r="G64" s="374">
        <v>12</v>
      </c>
      <c r="H64" s="315">
        <v>485000</v>
      </c>
      <c r="I64" s="315">
        <f t="shared" si="0"/>
        <v>5820000</v>
      </c>
      <c r="J64" s="315"/>
      <c r="K64" s="316">
        <v>0.38</v>
      </c>
      <c r="L64" s="315">
        <f t="shared" si="4"/>
        <v>3608400</v>
      </c>
      <c r="M64" s="315"/>
      <c r="N64" s="315"/>
      <c r="O64" s="315">
        <f t="shared" si="6"/>
        <v>3608400</v>
      </c>
      <c r="P64" s="374"/>
      <c r="Q64" s="283"/>
    </row>
    <row r="65" spans="1:17" x14ac:dyDescent="0.25">
      <c r="A65" s="620"/>
      <c r="B65" s="475"/>
      <c r="C65" s="478"/>
      <c r="D65" s="481"/>
      <c r="E65" s="478"/>
      <c r="F65" s="374" t="s">
        <v>189</v>
      </c>
      <c r="G65" s="374">
        <v>24</v>
      </c>
      <c r="H65" s="315">
        <v>550000</v>
      </c>
      <c r="I65" s="315">
        <f t="shared" si="0"/>
        <v>13200000</v>
      </c>
      <c r="J65" s="315"/>
      <c r="K65" s="316">
        <v>0.38</v>
      </c>
      <c r="L65" s="315">
        <f t="shared" si="4"/>
        <v>8184000</v>
      </c>
      <c r="M65" s="315"/>
      <c r="N65" s="315"/>
      <c r="O65" s="315">
        <f t="shared" si="6"/>
        <v>8184000</v>
      </c>
      <c r="P65" s="374"/>
      <c r="Q65" s="283"/>
    </row>
    <row r="66" spans="1:17" x14ac:dyDescent="0.25">
      <c r="A66" s="620"/>
      <c r="B66" s="475"/>
      <c r="C66" s="478"/>
      <c r="D66" s="481"/>
      <c r="E66" s="478"/>
      <c r="F66" s="374" t="s">
        <v>197</v>
      </c>
      <c r="G66" s="374">
        <v>12</v>
      </c>
      <c r="H66" s="315">
        <v>455000</v>
      </c>
      <c r="I66" s="315">
        <f t="shared" si="0"/>
        <v>5460000</v>
      </c>
      <c r="J66" s="315"/>
      <c r="K66" s="316">
        <v>0.38</v>
      </c>
      <c r="L66" s="315">
        <f t="shared" si="4"/>
        <v>3385200</v>
      </c>
      <c r="M66" s="315"/>
      <c r="N66" s="315"/>
      <c r="O66" s="315">
        <f t="shared" si="6"/>
        <v>3385200</v>
      </c>
      <c r="P66" s="374"/>
      <c r="Q66" s="283"/>
    </row>
    <row r="67" spans="1:17" x14ac:dyDescent="0.25">
      <c r="A67" s="621"/>
      <c r="B67" s="476"/>
      <c r="C67" s="479"/>
      <c r="D67" s="482"/>
      <c r="E67" s="479"/>
      <c r="F67" s="375" t="s">
        <v>198</v>
      </c>
      <c r="G67" s="375">
        <v>24</v>
      </c>
      <c r="H67" s="318">
        <v>455000</v>
      </c>
      <c r="I67" s="318">
        <f t="shared" si="0"/>
        <v>10920000</v>
      </c>
      <c r="J67" s="318"/>
      <c r="K67" s="320">
        <v>0.38</v>
      </c>
      <c r="L67" s="318">
        <f t="shared" si="4"/>
        <v>6770400</v>
      </c>
      <c r="M67" s="318"/>
      <c r="N67" s="318"/>
      <c r="O67" s="318">
        <f t="shared" si="6"/>
        <v>6770400</v>
      </c>
      <c r="P67" s="375"/>
      <c r="Q67" s="283"/>
    </row>
    <row r="68" spans="1:17" ht="14.45" customHeight="1" x14ac:dyDescent="0.25">
      <c r="A68" s="619">
        <v>647</v>
      </c>
      <c r="B68" s="474">
        <v>44056</v>
      </c>
      <c r="C68" s="477" t="s">
        <v>180</v>
      </c>
      <c r="D68" s="480" t="s">
        <v>210</v>
      </c>
      <c r="E68" s="477" t="s">
        <v>211</v>
      </c>
      <c r="F68" s="373" t="s">
        <v>185</v>
      </c>
      <c r="G68" s="373">
        <v>3</v>
      </c>
      <c r="H68" s="311">
        <v>455000</v>
      </c>
      <c r="I68" s="311">
        <f t="shared" si="0"/>
        <v>1365000</v>
      </c>
      <c r="J68" s="311"/>
      <c r="K68" s="313">
        <v>0.41</v>
      </c>
      <c r="L68" s="311">
        <f t="shared" si="4"/>
        <v>805350.00000000012</v>
      </c>
      <c r="M68" s="311">
        <f>L68</f>
        <v>805350.00000000012</v>
      </c>
      <c r="N68" s="311"/>
      <c r="O68" s="311"/>
      <c r="P68" s="480" t="s">
        <v>212</v>
      </c>
      <c r="Q68" s="283"/>
    </row>
    <row r="69" spans="1:17" ht="14.45" customHeight="1" x14ac:dyDescent="0.25">
      <c r="A69" s="621"/>
      <c r="B69" s="476"/>
      <c r="C69" s="479"/>
      <c r="D69" s="482"/>
      <c r="E69" s="479"/>
      <c r="F69" s="375" t="s">
        <v>186</v>
      </c>
      <c r="G69" s="375">
        <v>2</v>
      </c>
      <c r="H69" s="318">
        <v>465000</v>
      </c>
      <c r="I69" s="318">
        <f t="shared" si="0"/>
        <v>930000</v>
      </c>
      <c r="J69" s="318"/>
      <c r="K69" s="320">
        <v>0.41</v>
      </c>
      <c r="L69" s="318">
        <f t="shared" si="4"/>
        <v>548700.00000000012</v>
      </c>
      <c r="M69" s="318">
        <f>L69</f>
        <v>548700.00000000012</v>
      </c>
      <c r="N69" s="318"/>
      <c r="O69" s="318"/>
      <c r="P69" s="482"/>
      <c r="Q69" s="283"/>
    </row>
    <row r="70" spans="1:17" ht="14.45" customHeight="1" x14ac:dyDescent="0.25">
      <c r="A70" s="626">
        <v>649</v>
      </c>
      <c r="B70" s="456">
        <v>44057</v>
      </c>
      <c r="C70" s="453" t="s">
        <v>180</v>
      </c>
      <c r="D70" s="455" t="s">
        <v>291</v>
      </c>
      <c r="E70" s="453"/>
      <c r="F70" s="453" t="s">
        <v>189</v>
      </c>
      <c r="G70" s="453">
        <v>1</v>
      </c>
      <c r="H70" s="409">
        <v>550000</v>
      </c>
      <c r="I70" s="409">
        <f t="shared" si="0"/>
        <v>550000</v>
      </c>
      <c r="J70" s="409"/>
      <c r="K70" s="410">
        <v>1</v>
      </c>
      <c r="L70" s="409">
        <f t="shared" si="4"/>
        <v>0</v>
      </c>
      <c r="M70" s="409"/>
      <c r="N70" s="409"/>
      <c r="O70" s="409"/>
      <c r="P70" s="455"/>
      <c r="Q70" s="283"/>
    </row>
    <row r="71" spans="1:17" ht="14.45" customHeight="1" x14ac:dyDescent="0.25">
      <c r="A71" s="619">
        <v>650</v>
      </c>
      <c r="B71" s="474">
        <v>44057</v>
      </c>
      <c r="C71" s="477" t="s">
        <v>200</v>
      </c>
      <c r="D71" s="480" t="s">
        <v>207</v>
      </c>
      <c r="E71" s="477" t="s">
        <v>206</v>
      </c>
      <c r="F71" s="373" t="s">
        <v>185</v>
      </c>
      <c r="G71" s="373">
        <v>24</v>
      </c>
      <c r="H71" s="311">
        <v>455000</v>
      </c>
      <c r="I71" s="311">
        <f t="shared" si="0"/>
        <v>10920000</v>
      </c>
      <c r="J71" s="311"/>
      <c r="K71" s="313">
        <v>0.38</v>
      </c>
      <c r="L71" s="311">
        <f t="shared" si="4"/>
        <v>6770400</v>
      </c>
      <c r="M71" s="311"/>
      <c r="N71" s="311"/>
      <c r="O71" s="311">
        <f t="shared" ref="O71:O76" si="7">L71</f>
        <v>6770400</v>
      </c>
      <c r="P71" s="373"/>
      <c r="Q71" s="283"/>
    </row>
    <row r="72" spans="1:17" ht="14.45" customHeight="1" x14ac:dyDescent="0.25">
      <c r="A72" s="620"/>
      <c r="B72" s="475"/>
      <c r="C72" s="478"/>
      <c r="D72" s="481"/>
      <c r="E72" s="478"/>
      <c r="F72" s="374" t="s">
        <v>186</v>
      </c>
      <c r="G72" s="374">
        <v>24</v>
      </c>
      <c r="H72" s="315">
        <v>465000</v>
      </c>
      <c r="I72" s="315">
        <f t="shared" si="0"/>
        <v>11160000</v>
      </c>
      <c r="J72" s="315"/>
      <c r="K72" s="316">
        <v>0.38</v>
      </c>
      <c r="L72" s="315">
        <f t="shared" si="4"/>
        <v>6919200</v>
      </c>
      <c r="M72" s="315"/>
      <c r="N72" s="315"/>
      <c r="O72" s="315">
        <f t="shared" si="7"/>
        <v>6919200</v>
      </c>
      <c r="P72" s="374"/>
      <c r="Q72" s="283"/>
    </row>
    <row r="73" spans="1:17" ht="14.45" customHeight="1" x14ac:dyDescent="0.25">
      <c r="A73" s="620"/>
      <c r="B73" s="475"/>
      <c r="C73" s="478"/>
      <c r="D73" s="481"/>
      <c r="E73" s="478"/>
      <c r="F73" s="374" t="s">
        <v>196</v>
      </c>
      <c r="G73" s="374">
        <v>24</v>
      </c>
      <c r="H73" s="315">
        <v>475000</v>
      </c>
      <c r="I73" s="315">
        <f t="shared" si="0"/>
        <v>11400000</v>
      </c>
      <c r="J73" s="315"/>
      <c r="K73" s="316">
        <v>0.38</v>
      </c>
      <c r="L73" s="315">
        <f t="shared" si="4"/>
        <v>7068000</v>
      </c>
      <c r="M73" s="315"/>
      <c r="N73" s="315"/>
      <c r="O73" s="315">
        <f t="shared" si="7"/>
        <v>7068000</v>
      </c>
      <c r="P73" s="374"/>
      <c r="Q73" s="283"/>
    </row>
    <row r="74" spans="1:17" x14ac:dyDescent="0.25">
      <c r="A74" s="620"/>
      <c r="B74" s="475"/>
      <c r="C74" s="478"/>
      <c r="D74" s="481"/>
      <c r="E74" s="478"/>
      <c r="F74" s="374" t="s">
        <v>183</v>
      </c>
      <c r="G74" s="374">
        <v>72</v>
      </c>
      <c r="H74" s="315">
        <v>485000</v>
      </c>
      <c r="I74" s="315">
        <f t="shared" si="0"/>
        <v>34920000</v>
      </c>
      <c r="J74" s="315"/>
      <c r="K74" s="316">
        <v>0.38</v>
      </c>
      <c r="L74" s="315">
        <f t="shared" si="4"/>
        <v>21650400</v>
      </c>
      <c r="M74" s="315"/>
      <c r="N74" s="315"/>
      <c r="O74" s="315">
        <f t="shared" si="7"/>
        <v>21650400</v>
      </c>
      <c r="P74" s="374"/>
      <c r="Q74" s="283"/>
    </row>
    <row r="75" spans="1:17" ht="14.45" customHeight="1" x14ac:dyDescent="0.25">
      <c r="A75" s="620"/>
      <c r="B75" s="475"/>
      <c r="C75" s="478"/>
      <c r="D75" s="481"/>
      <c r="E75" s="478"/>
      <c r="F75" s="374" t="s">
        <v>197</v>
      </c>
      <c r="G75" s="374">
        <v>36</v>
      </c>
      <c r="H75" s="315">
        <v>455000</v>
      </c>
      <c r="I75" s="315">
        <f t="shared" si="0"/>
        <v>16380000</v>
      </c>
      <c r="J75" s="315"/>
      <c r="K75" s="316">
        <v>0.38</v>
      </c>
      <c r="L75" s="315">
        <f t="shared" si="4"/>
        <v>10155600</v>
      </c>
      <c r="M75" s="315"/>
      <c r="N75" s="315"/>
      <c r="O75" s="315">
        <f t="shared" si="7"/>
        <v>10155600</v>
      </c>
      <c r="P75" s="374"/>
      <c r="Q75" s="283"/>
    </row>
    <row r="76" spans="1:17" ht="14.45" customHeight="1" x14ac:dyDescent="0.25">
      <c r="A76" s="621"/>
      <c r="B76" s="476"/>
      <c r="C76" s="479"/>
      <c r="D76" s="482"/>
      <c r="E76" s="479"/>
      <c r="F76" s="375" t="s">
        <v>198</v>
      </c>
      <c r="G76" s="375">
        <v>36</v>
      </c>
      <c r="H76" s="318">
        <v>455000</v>
      </c>
      <c r="I76" s="318">
        <f t="shared" si="0"/>
        <v>16380000</v>
      </c>
      <c r="J76" s="318"/>
      <c r="K76" s="320">
        <v>0.38</v>
      </c>
      <c r="L76" s="318">
        <f t="shared" si="4"/>
        <v>10155600</v>
      </c>
      <c r="M76" s="318"/>
      <c r="N76" s="318"/>
      <c r="O76" s="318">
        <f t="shared" si="7"/>
        <v>10155600</v>
      </c>
      <c r="P76" s="375"/>
      <c r="Q76" s="283"/>
    </row>
    <row r="77" spans="1:17" ht="14.45" customHeight="1" x14ac:dyDescent="0.25">
      <c r="A77" s="619">
        <v>751</v>
      </c>
      <c r="B77" s="474">
        <v>44060</v>
      </c>
      <c r="C77" s="477"/>
      <c r="D77" s="480" t="s">
        <v>213</v>
      </c>
      <c r="E77" s="477" t="s">
        <v>214</v>
      </c>
      <c r="F77" s="373" t="s">
        <v>202</v>
      </c>
      <c r="G77" s="373">
        <v>24</v>
      </c>
      <c r="H77" s="311">
        <v>225000</v>
      </c>
      <c r="I77" s="311">
        <f t="shared" si="0"/>
        <v>5400000</v>
      </c>
      <c r="J77" s="311">
        <v>250000</v>
      </c>
      <c r="K77" s="313">
        <v>0.41</v>
      </c>
      <c r="L77" s="311">
        <f>I77*(1-K77)-J77</f>
        <v>2936000.0000000005</v>
      </c>
      <c r="M77" s="311"/>
      <c r="N77" s="311">
        <f>L77</f>
        <v>2936000.0000000005</v>
      </c>
      <c r="O77" s="311"/>
      <c r="P77" s="373"/>
      <c r="Q77" s="283"/>
    </row>
    <row r="78" spans="1:17" ht="14.45" customHeight="1" x14ac:dyDescent="0.25">
      <c r="A78" s="620"/>
      <c r="B78" s="475"/>
      <c r="C78" s="478"/>
      <c r="D78" s="481"/>
      <c r="E78" s="478"/>
      <c r="F78" s="374" t="s">
        <v>185</v>
      </c>
      <c r="G78" s="374">
        <v>24</v>
      </c>
      <c r="H78" s="315">
        <v>455000</v>
      </c>
      <c r="I78" s="315">
        <f t="shared" si="0"/>
        <v>10920000</v>
      </c>
      <c r="J78" s="315"/>
      <c r="K78" s="316">
        <v>0.41</v>
      </c>
      <c r="L78" s="315">
        <f t="shared" ref="L78:L88" si="8">I78*(1-K78)</f>
        <v>6442800.0000000009</v>
      </c>
      <c r="M78" s="315"/>
      <c r="N78" s="315">
        <f>L78</f>
        <v>6442800.0000000009</v>
      </c>
      <c r="O78" s="315"/>
      <c r="P78" s="200"/>
    </row>
    <row r="79" spans="1:17" ht="14.45" customHeight="1" x14ac:dyDescent="0.25">
      <c r="A79" s="620"/>
      <c r="B79" s="475"/>
      <c r="C79" s="478"/>
      <c r="D79" s="481"/>
      <c r="E79" s="478"/>
      <c r="F79" s="374" t="s">
        <v>183</v>
      </c>
      <c r="G79" s="374">
        <v>12</v>
      </c>
      <c r="H79" s="315">
        <v>485000</v>
      </c>
      <c r="I79" s="315">
        <f t="shared" si="0"/>
        <v>5820000</v>
      </c>
      <c r="J79" s="315"/>
      <c r="K79" s="316">
        <v>0.41</v>
      </c>
      <c r="L79" s="315">
        <f t="shared" si="8"/>
        <v>3433800.0000000005</v>
      </c>
      <c r="M79" s="315"/>
      <c r="N79" s="315">
        <f>L79</f>
        <v>3433800.0000000005</v>
      </c>
      <c r="O79" s="315"/>
      <c r="P79" s="200"/>
    </row>
    <row r="80" spans="1:17" ht="14.45" customHeight="1" x14ac:dyDescent="0.25">
      <c r="A80" s="621"/>
      <c r="B80" s="476"/>
      <c r="C80" s="479"/>
      <c r="D80" s="482"/>
      <c r="E80" s="479"/>
      <c r="F80" s="375" t="s">
        <v>198</v>
      </c>
      <c r="G80" s="375">
        <v>12</v>
      </c>
      <c r="H80" s="318">
        <v>455000</v>
      </c>
      <c r="I80" s="318">
        <f t="shared" si="0"/>
        <v>5460000</v>
      </c>
      <c r="J80" s="318"/>
      <c r="K80" s="320">
        <v>0.41</v>
      </c>
      <c r="L80" s="318">
        <f t="shared" si="8"/>
        <v>3221400.0000000005</v>
      </c>
      <c r="M80" s="318"/>
      <c r="N80" s="318">
        <f>L80</f>
        <v>3221400.0000000005</v>
      </c>
      <c r="O80" s="318"/>
      <c r="P80" s="204"/>
    </row>
    <row r="81" spans="1:16" ht="14.45" customHeight="1" x14ac:dyDescent="0.25">
      <c r="A81" s="643">
        <v>754</v>
      </c>
      <c r="B81" s="394">
        <v>44061</v>
      </c>
      <c r="C81" s="391" t="s">
        <v>180</v>
      </c>
      <c r="D81" s="411" t="s">
        <v>215</v>
      </c>
      <c r="E81" s="391" t="s">
        <v>216</v>
      </c>
      <c r="F81" s="380" t="s">
        <v>196</v>
      </c>
      <c r="G81" s="380">
        <v>12</v>
      </c>
      <c r="H81" s="331">
        <v>475000</v>
      </c>
      <c r="I81" s="331">
        <f t="shared" si="0"/>
        <v>5700000</v>
      </c>
      <c r="J81" s="331"/>
      <c r="K81" s="332">
        <v>0.41</v>
      </c>
      <c r="L81" s="331">
        <f t="shared" si="8"/>
        <v>3363000.0000000005</v>
      </c>
      <c r="M81" s="331">
        <f>L81</f>
        <v>3363000.0000000005</v>
      </c>
      <c r="N81" s="331"/>
      <c r="O81" s="331"/>
      <c r="P81" s="411"/>
    </row>
    <row r="82" spans="1:16" x14ac:dyDescent="0.25">
      <c r="A82" s="625">
        <v>755</v>
      </c>
      <c r="B82" s="286">
        <v>44061</v>
      </c>
      <c r="C82" s="208" t="s">
        <v>180</v>
      </c>
      <c r="D82" s="208" t="s">
        <v>217</v>
      </c>
      <c r="E82" s="208" t="s">
        <v>218</v>
      </c>
      <c r="F82" s="208" t="s">
        <v>183</v>
      </c>
      <c r="G82" s="208">
        <v>5</v>
      </c>
      <c r="H82" s="280">
        <v>485000</v>
      </c>
      <c r="I82" s="280">
        <f t="shared" si="0"/>
        <v>2425000</v>
      </c>
      <c r="J82" s="280"/>
      <c r="K82" s="281">
        <v>0.41</v>
      </c>
      <c r="L82" s="280">
        <f t="shared" si="8"/>
        <v>1430750.0000000002</v>
      </c>
      <c r="M82" s="280">
        <f>L82</f>
        <v>1430750.0000000002</v>
      </c>
      <c r="N82" s="280"/>
      <c r="O82" s="280"/>
      <c r="P82" s="136"/>
    </row>
    <row r="83" spans="1:16" x14ac:dyDescent="0.25">
      <c r="A83" s="619">
        <v>757</v>
      </c>
      <c r="B83" s="493">
        <v>44061</v>
      </c>
      <c r="C83" s="477"/>
      <c r="D83" s="477" t="s">
        <v>219</v>
      </c>
      <c r="E83" s="477" t="s">
        <v>220</v>
      </c>
      <c r="F83" s="373" t="s">
        <v>185</v>
      </c>
      <c r="G83" s="373">
        <v>156</v>
      </c>
      <c r="H83" s="311">
        <v>455000</v>
      </c>
      <c r="I83" s="311">
        <f t="shared" si="0"/>
        <v>70980000</v>
      </c>
      <c r="J83" s="311"/>
      <c r="K83" s="313">
        <v>0.5</v>
      </c>
      <c r="L83" s="311">
        <f t="shared" si="8"/>
        <v>35490000</v>
      </c>
      <c r="M83" s="311"/>
      <c r="N83" s="311"/>
      <c r="O83" s="311">
        <f>L83</f>
        <v>35490000</v>
      </c>
      <c r="P83" s="195"/>
    </row>
    <row r="84" spans="1:16" x14ac:dyDescent="0.25">
      <c r="A84" s="620"/>
      <c r="B84" s="494"/>
      <c r="C84" s="478"/>
      <c r="D84" s="478"/>
      <c r="E84" s="478"/>
      <c r="F84" s="374" t="s">
        <v>186</v>
      </c>
      <c r="G84" s="374">
        <v>48</v>
      </c>
      <c r="H84" s="315">
        <v>465000</v>
      </c>
      <c r="I84" s="315">
        <f t="shared" si="0"/>
        <v>22320000</v>
      </c>
      <c r="J84" s="315"/>
      <c r="K84" s="316">
        <v>0.5</v>
      </c>
      <c r="L84" s="315">
        <f t="shared" si="8"/>
        <v>11160000</v>
      </c>
      <c r="M84" s="315"/>
      <c r="N84" s="315"/>
      <c r="O84" s="315">
        <f t="shared" ref="O84:O88" si="9">L84</f>
        <v>11160000</v>
      </c>
      <c r="P84" s="200"/>
    </row>
    <row r="85" spans="1:16" ht="14.45" customHeight="1" x14ac:dyDescent="0.25">
      <c r="A85" s="620"/>
      <c r="B85" s="494"/>
      <c r="C85" s="478"/>
      <c r="D85" s="478"/>
      <c r="E85" s="478"/>
      <c r="F85" s="374" t="s">
        <v>196</v>
      </c>
      <c r="G85" s="374">
        <v>96</v>
      </c>
      <c r="H85" s="315">
        <v>475000</v>
      </c>
      <c r="I85" s="315">
        <f t="shared" si="0"/>
        <v>45600000</v>
      </c>
      <c r="J85" s="315"/>
      <c r="K85" s="316">
        <v>0.5</v>
      </c>
      <c r="L85" s="315">
        <f t="shared" si="8"/>
        <v>22800000</v>
      </c>
      <c r="M85" s="315"/>
      <c r="N85" s="315"/>
      <c r="O85" s="315">
        <f t="shared" si="9"/>
        <v>22800000</v>
      </c>
      <c r="P85" s="200"/>
    </row>
    <row r="86" spans="1:16" x14ac:dyDescent="0.25">
      <c r="A86" s="620"/>
      <c r="B86" s="494"/>
      <c r="C86" s="478"/>
      <c r="D86" s="478"/>
      <c r="E86" s="478"/>
      <c r="F86" s="374" t="s">
        <v>183</v>
      </c>
      <c r="G86" s="374">
        <v>192</v>
      </c>
      <c r="H86" s="315">
        <v>485000</v>
      </c>
      <c r="I86" s="315">
        <f t="shared" si="0"/>
        <v>93120000</v>
      </c>
      <c r="J86" s="315"/>
      <c r="K86" s="316">
        <v>0.5</v>
      </c>
      <c r="L86" s="315">
        <f t="shared" si="8"/>
        <v>46560000</v>
      </c>
      <c r="M86" s="315"/>
      <c r="N86" s="315"/>
      <c r="O86" s="315">
        <f t="shared" si="9"/>
        <v>46560000</v>
      </c>
      <c r="P86" s="200"/>
    </row>
    <row r="87" spans="1:16" ht="14.45" customHeight="1" x14ac:dyDescent="0.25">
      <c r="A87" s="620"/>
      <c r="B87" s="494"/>
      <c r="C87" s="478"/>
      <c r="D87" s="478"/>
      <c r="E87" s="478"/>
      <c r="F87" s="374" t="s">
        <v>197</v>
      </c>
      <c r="G87" s="374">
        <v>72</v>
      </c>
      <c r="H87" s="315">
        <v>455000</v>
      </c>
      <c r="I87" s="315">
        <f t="shared" si="0"/>
        <v>32760000</v>
      </c>
      <c r="J87" s="315"/>
      <c r="K87" s="316">
        <v>0.5</v>
      </c>
      <c r="L87" s="315">
        <f t="shared" si="8"/>
        <v>16380000</v>
      </c>
      <c r="M87" s="315"/>
      <c r="N87" s="315"/>
      <c r="O87" s="315">
        <f t="shared" si="9"/>
        <v>16380000</v>
      </c>
      <c r="P87" s="374"/>
    </row>
    <row r="88" spans="1:16" ht="14.45" customHeight="1" x14ac:dyDescent="0.25">
      <c r="A88" s="621"/>
      <c r="B88" s="495"/>
      <c r="C88" s="479"/>
      <c r="D88" s="479"/>
      <c r="E88" s="479"/>
      <c r="F88" s="375" t="s">
        <v>198</v>
      </c>
      <c r="G88" s="375">
        <v>84</v>
      </c>
      <c r="H88" s="318">
        <v>455000</v>
      </c>
      <c r="I88" s="318">
        <f t="shared" si="0"/>
        <v>38220000</v>
      </c>
      <c r="J88" s="318"/>
      <c r="K88" s="320">
        <v>0.5</v>
      </c>
      <c r="L88" s="318">
        <f t="shared" si="8"/>
        <v>19110000</v>
      </c>
      <c r="M88" s="318"/>
      <c r="N88" s="318"/>
      <c r="O88" s="318">
        <f t="shared" si="9"/>
        <v>19110000</v>
      </c>
      <c r="P88" s="375"/>
    </row>
    <row r="89" spans="1:16" x14ac:dyDescent="0.25">
      <c r="A89" s="638">
        <v>761</v>
      </c>
      <c r="B89" s="490">
        <v>44063</v>
      </c>
      <c r="C89" s="483"/>
      <c r="D89" s="483" t="s">
        <v>213</v>
      </c>
      <c r="E89" s="483" t="s">
        <v>214</v>
      </c>
      <c r="F89" s="345" t="s">
        <v>185</v>
      </c>
      <c r="G89" s="345">
        <v>12</v>
      </c>
      <c r="H89" s="311">
        <v>455000</v>
      </c>
      <c r="I89" s="311">
        <f t="shared" si="0"/>
        <v>5460000</v>
      </c>
      <c r="J89" s="311">
        <v>100000</v>
      </c>
      <c r="K89" s="313">
        <v>0.41</v>
      </c>
      <c r="L89" s="311">
        <f>I89*(1-K89)-J89</f>
        <v>3121400.0000000005</v>
      </c>
      <c r="M89" s="311"/>
      <c r="N89" s="311">
        <f>L89</f>
        <v>3121400.0000000005</v>
      </c>
      <c r="O89" s="311"/>
      <c r="P89" s="192"/>
    </row>
    <row r="90" spans="1:16" ht="14.45" customHeight="1" x14ac:dyDescent="0.25">
      <c r="A90" s="641"/>
      <c r="B90" s="491"/>
      <c r="C90" s="484"/>
      <c r="D90" s="484"/>
      <c r="E90" s="484"/>
      <c r="F90" s="382" t="s">
        <v>196</v>
      </c>
      <c r="G90" s="382">
        <v>12</v>
      </c>
      <c r="H90" s="364">
        <v>475000</v>
      </c>
      <c r="I90" s="364">
        <f t="shared" si="0"/>
        <v>5700000</v>
      </c>
      <c r="J90" s="364"/>
      <c r="K90" s="365">
        <v>0.41</v>
      </c>
      <c r="L90" s="364">
        <f t="shared" ref="L90:L119" si="10">I90*(1-K90)</f>
        <v>3363000.0000000005</v>
      </c>
      <c r="M90" s="364"/>
      <c r="N90" s="364">
        <f>L90</f>
        <v>3363000.0000000005</v>
      </c>
      <c r="O90" s="364"/>
      <c r="P90" s="352"/>
    </row>
    <row r="91" spans="1:16" ht="14.45" customHeight="1" x14ac:dyDescent="0.25">
      <c r="A91" s="619">
        <v>762</v>
      </c>
      <c r="B91" s="493">
        <v>44063</v>
      </c>
      <c r="C91" s="477" t="s">
        <v>200</v>
      </c>
      <c r="D91" s="477" t="s">
        <v>221</v>
      </c>
      <c r="E91" s="477"/>
      <c r="F91" s="450" t="s">
        <v>202</v>
      </c>
      <c r="G91" s="450">
        <v>5</v>
      </c>
      <c r="H91" s="311">
        <v>225000</v>
      </c>
      <c r="I91" s="311">
        <f t="shared" si="0"/>
        <v>1125000</v>
      </c>
      <c r="J91" s="311"/>
      <c r="K91" s="313">
        <v>0.5</v>
      </c>
      <c r="L91" s="311">
        <f t="shared" si="10"/>
        <v>562500</v>
      </c>
      <c r="M91" s="311"/>
      <c r="N91" s="311"/>
      <c r="O91" s="311">
        <f>L91</f>
        <v>562500</v>
      </c>
      <c r="P91" s="192"/>
    </row>
    <row r="92" spans="1:16" x14ac:dyDescent="0.25">
      <c r="A92" s="620"/>
      <c r="B92" s="494"/>
      <c r="C92" s="478"/>
      <c r="D92" s="478"/>
      <c r="E92" s="478"/>
      <c r="F92" s="451" t="s">
        <v>185</v>
      </c>
      <c r="G92" s="451">
        <v>10</v>
      </c>
      <c r="H92" s="315">
        <v>455000</v>
      </c>
      <c r="I92" s="315">
        <f t="shared" si="0"/>
        <v>4550000</v>
      </c>
      <c r="J92" s="315"/>
      <c r="K92" s="316">
        <v>0.5</v>
      </c>
      <c r="L92" s="315">
        <f t="shared" si="10"/>
        <v>2275000</v>
      </c>
      <c r="M92" s="315"/>
      <c r="N92" s="315"/>
      <c r="O92" s="315">
        <f t="shared" ref="O92:O93" si="11">L92</f>
        <v>2275000</v>
      </c>
      <c r="P92" s="451"/>
    </row>
    <row r="93" spans="1:16" x14ac:dyDescent="0.25">
      <c r="A93" s="620"/>
      <c r="B93" s="494"/>
      <c r="C93" s="478"/>
      <c r="D93" s="478"/>
      <c r="E93" s="478"/>
      <c r="F93" s="451" t="s">
        <v>186</v>
      </c>
      <c r="G93" s="451">
        <v>5</v>
      </c>
      <c r="H93" s="315">
        <v>465000</v>
      </c>
      <c r="I93" s="315">
        <f t="shared" si="0"/>
        <v>2325000</v>
      </c>
      <c r="J93" s="315"/>
      <c r="K93" s="316">
        <v>0.5</v>
      </c>
      <c r="L93" s="315">
        <f t="shared" si="10"/>
        <v>1162500</v>
      </c>
      <c r="M93" s="315"/>
      <c r="N93" s="315"/>
      <c r="O93" s="315">
        <f t="shared" si="11"/>
        <v>1162500</v>
      </c>
      <c r="P93" s="196"/>
    </row>
    <row r="94" spans="1:16" x14ac:dyDescent="0.25">
      <c r="A94" s="621"/>
      <c r="B94" s="495"/>
      <c r="C94" s="479"/>
      <c r="D94" s="479"/>
      <c r="E94" s="479"/>
      <c r="F94" s="452" t="s">
        <v>198</v>
      </c>
      <c r="G94" s="452">
        <v>5</v>
      </c>
      <c r="H94" s="318">
        <v>455000</v>
      </c>
      <c r="I94" s="318">
        <f t="shared" si="0"/>
        <v>2275000</v>
      </c>
      <c r="J94" s="318"/>
      <c r="K94" s="320">
        <v>0.5</v>
      </c>
      <c r="L94" s="318">
        <f t="shared" si="10"/>
        <v>1137500</v>
      </c>
      <c r="M94" s="318"/>
      <c r="N94" s="318"/>
      <c r="O94" s="318">
        <f>L94</f>
        <v>1137500</v>
      </c>
      <c r="P94" s="201"/>
    </row>
    <row r="95" spans="1:16" ht="14.45" customHeight="1" x14ac:dyDescent="0.25">
      <c r="A95" s="619">
        <v>763</v>
      </c>
      <c r="B95" s="493">
        <v>44063</v>
      </c>
      <c r="C95" s="477"/>
      <c r="D95" s="477" t="s">
        <v>192</v>
      </c>
      <c r="E95" s="477" t="s">
        <v>193</v>
      </c>
      <c r="F95" s="373" t="s">
        <v>202</v>
      </c>
      <c r="G95" s="373">
        <v>48</v>
      </c>
      <c r="H95" s="311">
        <v>225000</v>
      </c>
      <c r="I95" s="311">
        <f t="shared" si="0"/>
        <v>10800000</v>
      </c>
      <c r="J95" s="311"/>
      <c r="K95" s="313">
        <v>0.5</v>
      </c>
      <c r="L95" s="311">
        <f t="shared" si="10"/>
        <v>5400000</v>
      </c>
      <c r="M95" s="311"/>
      <c r="N95" s="311"/>
      <c r="O95" s="311">
        <f>L95</f>
        <v>5400000</v>
      </c>
      <c r="P95" s="192"/>
    </row>
    <row r="96" spans="1:16" ht="14.45" customHeight="1" x14ac:dyDescent="0.25">
      <c r="A96" s="620"/>
      <c r="B96" s="494"/>
      <c r="C96" s="478"/>
      <c r="D96" s="478"/>
      <c r="E96" s="478"/>
      <c r="F96" s="374" t="s">
        <v>185</v>
      </c>
      <c r="G96" s="374">
        <v>36</v>
      </c>
      <c r="H96" s="315">
        <v>455000</v>
      </c>
      <c r="I96" s="315">
        <f t="shared" si="0"/>
        <v>16380000</v>
      </c>
      <c r="J96" s="315"/>
      <c r="K96" s="316">
        <v>0.5</v>
      </c>
      <c r="L96" s="315">
        <f t="shared" si="10"/>
        <v>8190000</v>
      </c>
      <c r="M96" s="315"/>
      <c r="N96" s="315"/>
      <c r="O96" s="315">
        <f t="shared" ref="O96:O122" si="12">L96</f>
        <v>8190000</v>
      </c>
      <c r="P96" s="196"/>
    </row>
    <row r="97" spans="1:16" ht="14.45" customHeight="1" x14ac:dyDescent="0.25">
      <c r="A97" s="621"/>
      <c r="B97" s="495"/>
      <c r="C97" s="479"/>
      <c r="D97" s="479"/>
      <c r="E97" s="479"/>
      <c r="F97" s="375" t="s">
        <v>183</v>
      </c>
      <c r="G97" s="375">
        <v>36</v>
      </c>
      <c r="H97" s="318">
        <v>485000</v>
      </c>
      <c r="I97" s="318">
        <f t="shared" si="0"/>
        <v>17460000</v>
      </c>
      <c r="J97" s="318"/>
      <c r="K97" s="320">
        <v>0.5</v>
      </c>
      <c r="L97" s="318">
        <f t="shared" si="10"/>
        <v>8730000</v>
      </c>
      <c r="M97" s="318"/>
      <c r="N97" s="318"/>
      <c r="O97" s="318">
        <f t="shared" si="12"/>
        <v>8730000</v>
      </c>
      <c r="P97" s="201"/>
    </row>
    <row r="98" spans="1:16" ht="14.45" customHeight="1" x14ac:dyDescent="0.25">
      <c r="A98" s="638">
        <v>764</v>
      </c>
      <c r="B98" s="490">
        <v>44065</v>
      </c>
      <c r="C98" s="483"/>
      <c r="D98" s="483" t="s">
        <v>192</v>
      </c>
      <c r="E98" s="483" t="s">
        <v>193</v>
      </c>
      <c r="F98" s="381" t="s">
        <v>185</v>
      </c>
      <c r="G98" s="381">
        <v>12</v>
      </c>
      <c r="H98" s="339">
        <v>455000</v>
      </c>
      <c r="I98" s="339">
        <f t="shared" si="0"/>
        <v>5460000</v>
      </c>
      <c r="J98" s="339"/>
      <c r="K98" s="340">
        <v>0.5</v>
      </c>
      <c r="L98" s="339">
        <f t="shared" si="10"/>
        <v>2730000</v>
      </c>
      <c r="M98" s="339"/>
      <c r="N98" s="339"/>
      <c r="O98" s="339">
        <f t="shared" si="12"/>
        <v>2730000</v>
      </c>
      <c r="P98" s="387"/>
    </row>
    <row r="99" spans="1:16" ht="14.45" customHeight="1" x14ac:dyDescent="0.25">
      <c r="A99" s="641"/>
      <c r="B99" s="491"/>
      <c r="C99" s="484"/>
      <c r="D99" s="484"/>
      <c r="E99" s="484"/>
      <c r="F99" s="346" t="s">
        <v>186</v>
      </c>
      <c r="G99" s="346">
        <v>60</v>
      </c>
      <c r="H99" s="315">
        <v>465000</v>
      </c>
      <c r="I99" s="315">
        <f t="shared" si="0"/>
        <v>27900000</v>
      </c>
      <c r="J99" s="315"/>
      <c r="K99" s="316">
        <v>0.5</v>
      </c>
      <c r="L99" s="315">
        <f t="shared" si="10"/>
        <v>13950000</v>
      </c>
      <c r="M99" s="315"/>
      <c r="N99" s="315"/>
      <c r="O99" s="315">
        <f t="shared" si="12"/>
        <v>13950000</v>
      </c>
      <c r="P99" s="387"/>
    </row>
    <row r="100" spans="1:16" ht="14.45" customHeight="1" x14ac:dyDescent="0.25">
      <c r="A100" s="641"/>
      <c r="B100" s="491"/>
      <c r="C100" s="484"/>
      <c r="D100" s="484"/>
      <c r="E100" s="484"/>
      <c r="F100" s="346" t="s">
        <v>196</v>
      </c>
      <c r="G100" s="346">
        <v>36</v>
      </c>
      <c r="H100" s="315">
        <v>475000</v>
      </c>
      <c r="I100" s="315">
        <f t="shared" si="0"/>
        <v>17100000</v>
      </c>
      <c r="J100" s="315"/>
      <c r="K100" s="316">
        <v>0.5</v>
      </c>
      <c r="L100" s="315">
        <f t="shared" si="10"/>
        <v>8550000</v>
      </c>
      <c r="M100" s="315"/>
      <c r="N100" s="315"/>
      <c r="O100" s="315">
        <f t="shared" si="12"/>
        <v>8550000</v>
      </c>
      <c r="P100" s="387"/>
    </row>
    <row r="101" spans="1:16" ht="14.45" customHeight="1" x14ac:dyDescent="0.25">
      <c r="A101" s="639"/>
      <c r="B101" s="492"/>
      <c r="C101" s="489"/>
      <c r="D101" s="489"/>
      <c r="E101" s="489"/>
      <c r="F101" s="347" t="s">
        <v>198</v>
      </c>
      <c r="G101" s="347">
        <v>36</v>
      </c>
      <c r="H101" s="318">
        <v>455000</v>
      </c>
      <c r="I101" s="318">
        <f t="shared" si="0"/>
        <v>16380000</v>
      </c>
      <c r="J101" s="318"/>
      <c r="K101" s="320">
        <v>0.5</v>
      </c>
      <c r="L101" s="318">
        <f t="shared" si="10"/>
        <v>8190000</v>
      </c>
      <c r="M101" s="318"/>
      <c r="N101" s="318"/>
      <c r="O101" s="318">
        <f t="shared" si="12"/>
        <v>8190000</v>
      </c>
      <c r="P101" s="391"/>
    </row>
    <row r="102" spans="1:16" x14ac:dyDescent="0.25">
      <c r="A102" s="638">
        <v>768</v>
      </c>
      <c r="B102" s="490">
        <v>44065</v>
      </c>
      <c r="C102" s="483"/>
      <c r="D102" s="483" t="s">
        <v>233</v>
      </c>
      <c r="E102" s="483" t="s">
        <v>193</v>
      </c>
      <c r="F102" s="345" t="s">
        <v>202</v>
      </c>
      <c r="G102" s="345">
        <v>24</v>
      </c>
      <c r="H102" s="311">
        <v>225000</v>
      </c>
      <c r="I102" s="311">
        <f t="shared" si="0"/>
        <v>5400000</v>
      </c>
      <c r="J102" s="311"/>
      <c r="K102" s="313"/>
      <c r="L102" s="318">
        <f t="shared" si="10"/>
        <v>5400000</v>
      </c>
      <c r="M102" s="311"/>
      <c r="N102" s="311"/>
      <c r="O102" s="318">
        <f t="shared" si="12"/>
        <v>5400000</v>
      </c>
      <c r="P102" s="386"/>
    </row>
    <row r="103" spans="1:16" ht="14.45" customHeight="1" x14ac:dyDescent="0.25">
      <c r="A103" s="641"/>
      <c r="B103" s="491"/>
      <c r="C103" s="484"/>
      <c r="D103" s="484"/>
      <c r="E103" s="484"/>
      <c r="F103" s="346" t="s">
        <v>185</v>
      </c>
      <c r="G103" s="346">
        <v>12</v>
      </c>
      <c r="H103" s="315">
        <v>455000</v>
      </c>
      <c r="I103" s="315">
        <f t="shared" si="0"/>
        <v>5460000</v>
      </c>
      <c r="J103" s="315"/>
      <c r="K103" s="316"/>
      <c r="L103" s="318">
        <f t="shared" si="10"/>
        <v>5460000</v>
      </c>
      <c r="M103" s="315"/>
      <c r="N103" s="315"/>
      <c r="O103" s="318">
        <f t="shared" si="12"/>
        <v>5460000</v>
      </c>
      <c r="P103" s="387"/>
    </row>
    <row r="104" spans="1:16" ht="15.75" customHeight="1" x14ac:dyDescent="0.25">
      <c r="A104" s="641"/>
      <c r="B104" s="491"/>
      <c r="C104" s="484"/>
      <c r="D104" s="484"/>
      <c r="E104" s="484"/>
      <c r="F104" s="382" t="s">
        <v>187</v>
      </c>
      <c r="G104" s="382">
        <v>12</v>
      </c>
      <c r="H104" s="364">
        <v>485000</v>
      </c>
      <c r="I104" s="364">
        <f t="shared" si="0"/>
        <v>5820000</v>
      </c>
      <c r="J104" s="364"/>
      <c r="K104" s="365"/>
      <c r="L104" s="364">
        <f t="shared" si="10"/>
        <v>5820000</v>
      </c>
      <c r="M104" s="364"/>
      <c r="N104" s="364"/>
      <c r="O104" s="364">
        <f t="shared" si="12"/>
        <v>5820000</v>
      </c>
      <c r="P104" s="387"/>
    </row>
    <row r="105" spans="1:16" ht="15.75" customHeight="1" x14ac:dyDescent="0.25">
      <c r="A105" s="638">
        <v>773</v>
      </c>
      <c r="B105" s="490">
        <v>44066</v>
      </c>
      <c r="C105" s="483"/>
      <c r="D105" s="483" t="s">
        <v>292</v>
      </c>
      <c r="E105" s="483" t="s">
        <v>293</v>
      </c>
      <c r="F105" s="450" t="s">
        <v>196</v>
      </c>
      <c r="G105" s="450">
        <v>600</v>
      </c>
      <c r="H105" s="311">
        <v>475000</v>
      </c>
      <c r="I105" s="311">
        <f t="shared" si="0"/>
        <v>285000000</v>
      </c>
      <c r="J105" s="311"/>
      <c r="K105" s="313">
        <v>0.5</v>
      </c>
      <c r="L105" s="311">
        <f t="shared" si="10"/>
        <v>142500000</v>
      </c>
      <c r="M105" s="311"/>
      <c r="N105" s="311"/>
      <c r="O105" s="311">
        <f t="shared" si="12"/>
        <v>142500000</v>
      </c>
      <c r="P105" s="192"/>
    </row>
    <row r="106" spans="1:16" ht="15.75" customHeight="1" x14ac:dyDescent="0.25">
      <c r="A106" s="639"/>
      <c r="B106" s="492"/>
      <c r="C106" s="489"/>
      <c r="D106" s="489"/>
      <c r="E106" s="489"/>
      <c r="F106" s="452" t="s">
        <v>294</v>
      </c>
      <c r="G106" s="452">
        <v>120</v>
      </c>
      <c r="H106" s="318">
        <v>285000</v>
      </c>
      <c r="I106" s="318">
        <f t="shared" si="0"/>
        <v>34200000</v>
      </c>
      <c r="J106" s="318"/>
      <c r="K106" s="320">
        <v>0.5</v>
      </c>
      <c r="L106" s="318">
        <f t="shared" si="10"/>
        <v>17100000</v>
      </c>
      <c r="M106" s="318"/>
      <c r="N106" s="318"/>
      <c r="O106" s="318">
        <f t="shared" si="12"/>
        <v>17100000</v>
      </c>
      <c r="P106" s="201"/>
    </row>
    <row r="107" spans="1:16" ht="14.45" customHeight="1" x14ac:dyDescent="0.25">
      <c r="A107" s="619">
        <v>469</v>
      </c>
      <c r="B107" s="493">
        <v>44068</v>
      </c>
      <c r="C107" s="477" t="s">
        <v>200</v>
      </c>
      <c r="D107" s="477" t="s">
        <v>221</v>
      </c>
      <c r="E107" s="483"/>
      <c r="F107" s="427" t="s">
        <v>202</v>
      </c>
      <c r="G107" s="427">
        <v>12</v>
      </c>
      <c r="H107" s="311">
        <v>225000</v>
      </c>
      <c r="I107" s="311">
        <f t="shared" si="0"/>
        <v>2700000</v>
      </c>
      <c r="J107" s="311"/>
      <c r="K107" s="313">
        <v>0.5</v>
      </c>
      <c r="L107" s="311">
        <f t="shared" si="10"/>
        <v>1350000</v>
      </c>
      <c r="M107" s="311"/>
      <c r="N107" s="311"/>
      <c r="O107" s="311">
        <f t="shared" si="12"/>
        <v>1350000</v>
      </c>
      <c r="P107" s="192"/>
    </row>
    <row r="108" spans="1:16" ht="14.45" customHeight="1" x14ac:dyDescent="0.25">
      <c r="A108" s="620"/>
      <c r="B108" s="494"/>
      <c r="C108" s="478"/>
      <c r="D108" s="478"/>
      <c r="E108" s="484"/>
      <c r="F108" s="425" t="s">
        <v>185</v>
      </c>
      <c r="G108" s="425">
        <v>12</v>
      </c>
      <c r="H108" s="315">
        <v>455000</v>
      </c>
      <c r="I108" s="315">
        <f t="shared" si="0"/>
        <v>5460000</v>
      </c>
      <c r="J108" s="315"/>
      <c r="K108" s="316">
        <v>0.5</v>
      </c>
      <c r="L108" s="315">
        <f t="shared" si="10"/>
        <v>2730000</v>
      </c>
      <c r="M108" s="315"/>
      <c r="N108" s="315"/>
      <c r="O108" s="315">
        <f t="shared" si="12"/>
        <v>2730000</v>
      </c>
      <c r="P108" s="196"/>
    </row>
    <row r="109" spans="1:16" ht="14.45" customHeight="1" x14ac:dyDescent="0.25">
      <c r="A109" s="620"/>
      <c r="B109" s="494"/>
      <c r="C109" s="478"/>
      <c r="D109" s="478"/>
      <c r="E109" s="484"/>
      <c r="F109" s="425" t="s">
        <v>234</v>
      </c>
      <c r="G109" s="425">
        <v>12</v>
      </c>
      <c r="H109" s="315">
        <v>255000</v>
      </c>
      <c r="I109" s="315">
        <f t="shared" si="0"/>
        <v>3060000</v>
      </c>
      <c r="J109" s="315"/>
      <c r="K109" s="316">
        <v>0.5</v>
      </c>
      <c r="L109" s="315">
        <f t="shared" si="10"/>
        <v>1530000</v>
      </c>
      <c r="M109" s="315"/>
      <c r="N109" s="315"/>
      <c r="O109" s="315">
        <f t="shared" si="12"/>
        <v>1530000</v>
      </c>
      <c r="P109" s="196"/>
    </row>
    <row r="110" spans="1:16" ht="14.45" customHeight="1" x14ac:dyDescent="0.25">
      <c r="A110" s="620"/>
      <c r="B110" s="494"/>
      <c r="C110" s="478"/>
      <c r="D110" s="478"/>
      <c r="E110" s="484"/>
      <c r="F110" s="425" t="s">
        <v>183</v>
      </c>
      <c r="G110" s="425">
        <v>12</v>
      </c>
      <c r="H110" s="315">
        <v>485000</v>
      </c>
      <c r="I110" s="315">
        <f t="shared" si="0"/>
        <v>5820000</v>
      </c>
      <c r="J110" s="315"/>
      <c r="K110" s="316">
        <v>0.5</v>
      </c>
      <c r="L110" s="315">
        <f t="shared" si="10"/>
        <v>2910000</v>
      </c>
      <c r="M110" s="315"/>
      <c r="N110" s="315"/>
      <c r="O110" s="315">
        <f t="shared" si="12"/>
        <v>2910000</v>
      </c>
      <c r="P110" s="196"/>
    </row>
    <row r="111" spans="1:16" x14ac:dyDescent="0.25">
      <c r="A111" s="620"/>
      <c r="B111" s="494"/>
      <c r="C111" s="478"/>
      <c r="D111" s="478"/>
      <c r="E111" s="484"/>
      <c r="F111" s="425" t="s">
        <v>189</v>
      </c>
      <c r="G111" s="425">
        <v>9</v>
      </c>
      <c r="H111" s="315">
        <v>550000</v>
      </c>
      <c r="I111" s="315">
        <f t="shared" si="0"/>
        <v>4950000</v>
      </c>
      <c r="J111" s="315"/>
      <c r="K111" s="316">
        <v>0.5</v>
      </c>
      <c r="L111" s="315">
        <f t="shared" si="10"/>
        <v>2475000</v>
      </c>
      <c r="M111" s="315"/>
      <c r="N111" s="315"/>
      <c r="O111" s="315">
        <f t="shared" si="12"/>
        <v>2475000</v>
      </c>
      <c r="P111" s="425"/>
    </row>
    <row r="112" spans="1:16" ht="14.45" customHeight="1" x14ac:dyDescent="0.25">
      <c r="A112" s="621"/>
      <c r="B112" s="495"/>
      <c r="C112" s="479"/>
      <c r="D112" s="479"/>
      <c r="E112" s="489"/>
      <c r="F112" s="426" t="s">
        <v>198</v>
      </c>
      <c r="G112" s="426">
        <v>10</v>
      </c>
      <c r="H112" s="318">
        <v>455000</v>
      </c>
      <c r="I112" s="318">
        <f t="shared" si="0"/>
        <v>4550000</v>
      </c>
      <c r="J112" s="318"/>
      <c r="K112" s="320">
        <v>0.5</v>
      </c>
      <c r="L112" s="318">
        <f t="shared" si="10"/>
        <v>2275000</v>
      </c>
      <c r="M112" s="318"/>
      <c r="N112" s="318"/>
      <c r="O112" s="318">
        <f t="shared" si="12"/>
        <v>2275000</v>
      </c>
      <c r="P112" s="426"/>
    </row>
    <row r="113" spans="1:16" ht="14.45" customHeight="1" x14ac:dyDescent="0.25">
      <c r="A113" s="633">
        <v>774</v>
      </c>
      <c r="B113" s="413">
        <v>44069</v>
      </c>
      <c r="C113" s="388"/>
      <c r="D113" s="388" t="s">
        <v>295</v>
      </c>
      <c r="E113" s="388"/>
      <c r="F113" s="424" t="s">
        <v>185</v>
      </c>
      <c r="G113" s="424">
        <v>24</v>
      </c>
      <c r="H113" s="339">
        <v>455000</v>
      </c>
      <c r="I113" s="339">
        <f t="shared" si="0"/>
        <v>10920000</v>
      </c>
      <c r="J113" s="339"/>
      <c r="K113" s="340">
        <v>0.5</v>
      </c>
      <c r="L113" s="339">
        <f t="shared" si="10"/>
        <v>5460000</v>
      </c>
      <c r="M113" s="339"/>
      <c r="N113" s="339"/>
      <c r="O113" s="339">
        <f t="shared" si="12"/>
        <v>5460000</v>
      </c>
      <c r="P113" s="424"/>
    </row>
    <row r="114" spans="1:16" ht="14.45" customHeight="1" x14ac:dyDescent="0.25">
      <c r="A114" s="637">
        <v>777</v>
      </c>
      <c r="B114" s="412">
        <v>44070</v>
      </c>
      <c r="C114" s="201" t="s">
        <v>180</v>
      </c>
      <c r="D114" s="201" t="s">
        <v>296</v>
      </c>
      <c r="E114" s="201" t="s">
        <v>297</v>
      </c>
      <c r="F114" s="347" t="s">
        <v>183</v>
      </c>
      <c r="G114" s="347">
        <v>6</v>
      </c>
      <c r="H114" s="318">
        <v>485000</v>
      </c>
      <c r="I114" s="318">
        <f t="shared" si="0"/>
        <v>2910000</v>
      </c>
      <c r="J114" s="319"/>
      <c r="K114" s="320">
        <v>0.41</v>
      </c>
      <c r="L114" s="318">
        <f t="shared" si="10"/>
        <v>1716900.0000000002</v>
      </c>
      <c r="M114" s="318"/>
      <c r="N114" s="318"/>
      <c r="O114" s="318">
        <f t="shared" si="12"/>
        <v>1716900.0000000002</v>
      </c>
      <c r="P114" s="347"/>
    </row>
    <row r="115" spans="1:16" x14ac:dyDescent="0.25">
      <c r="A115" s="649"/>
      <c r="B115" s="650"/>
      <c r="C115" s="192"/>
      <c r="D115" s="192"/>
      <c r="E115" s="192"/>
      <c r="F115" s="345" t="s">
        <v>198</v>
      </c>
      <c r="G115" s="345">
        <v>6</v>
      </c>
      <c r="H115" s="311">
        <v>455000</v>
      </c>
      <c r="I115" s="311">
        <f t="shared" si="0"/>
        <v>2730000</v>
      </c>
      <c r="J115" s="312"/>
      <c r="K115" s="313">
        <v>0.41</v>
      </c>
      <c r="L115" s="311">
        <f t="shared" si="10"/>
        <v>1610700.0000000002</v>
      </c>
      <c r="M115" s="311"/>
      <c r="N115" s="311"/>
      <c r="O115" s="311">
        <f t="shared" si="12"/>
        <v>1610700.0000000002</v>
      </c>
      <c r="P115" s="345"/>
    </row>
    <row r="116" spans="1:16" ht="14.45" customHeight="1" x14ac:dyDescent="0.25">
      <c r="A116" s="637">
        <v>778</v>
      </c>
      <c r="B116" s="412">
        <v>44071</v>
      </c>
      <c r="C116" s="201" t="s">
        <v>200</v>
      </c>
      <c r="D116" s="201"/>
      <c r="E116" s="201"/>
      <c r="F116" s="347" t="s">
        <v>185</v>
      </c>
      <c r="G116" s="347">
        <v>24</v>
      </c>
      <c r="H116" s="318">
        <v>455000</v>
      </c>
      <c r="I116" s="318">
        <f t="shared" si="0"/>
        <v>10920000</v>
      </c>
      <c r="J116" s="319"/>
      <c r="K116" s="320">
        <v>0.5</v>
      </c>
      <c r="L116" s="318">
        <f t="shared" si="10"/>
        <v>5460000</v>
      </c>
      <c r="M116" s="318"/>
      <c r="N116" s="318"/>
      <c r="O116" s="318">
        <f t="shared" si="12"/>
        <v>5460000</v>
      </c>
      <c r="P116" s="347"/>
    </row>
    <row r="117" spans="1:16" x14ac:dyDescent="0.25">
      <c r="A117" s="649">
        <v>783</v>
      </c>
      <c r="B117" s="650">
        <v>44071</v>
      </c>
      <c r="C117" s="192"/>
      <c r="D117" s="192" t="s">
        <v>298</v>
      </c>
      <c r="E117" s="192"/>
      <c r="F117" s="357" t="s">
        <v>202</v>
      </c>
      <c r="G117" s="357">
        <v>1</v>
      </c>
      <c r="H117" s="311">
        <v>225000</v>
      </c>
      <c r="I117" s="311">
        <f t="shared" si="0"/>
        <v>225000</v>
      </c>
      <c r="J117" s="312"/>
      <c r="K117" s="313">
        <v>0</v>
      </c>
      <c r="L117" s="311">
        <f t="shared" si="10"/>
        <v>225000</v>
      </c>
      <c r="M117" s="311"/>
      <c r="N117" s="311"/>
      <c r="O117" s="311">
        <f t="shared" si="12"/>
        <v>225000</v>
      </c>
      <c r="P117" s="357"/>
    </row>
    <row r="118" spans="1:16" x14ac:dyDescent="0.25">
      <c r="A118" s="637">
        <v>780</v>
      </c>
      <c r="B118" s="412">
        <v>44071</v>
      </c>
      <c r="C118" s="201" t="s">
        <v>200</v>
      </c>
      <c r="D118" s="201" t="s">
        <v>299</v>
      </c>
      <c r="E118" s="201"/>
      <c r="F118" s="359" t="s">
        <v>185</v>
      </c>
      <c r="G118" s="359">
        <v>72</v>
      </c>
      <c r="H118" s="318">
        <v>455000</v>
      </c>
      <c r="I118" s="318">
        <f t="shared" si="0"/>
        <v>32760000</v>
      </c>
      <c r="J118" s="319"/>
      <c r="K118" s="320">
        <v>0.5</v>
      </c>
      <c r="L118" s="318">
        <f t="shared" si="10"/>
        <v>16380000</v>
      </c>
      <c r="M118" s="318"/>
      <c r="N118" s="318"/>
      <c r="O118" s="318">
        <f t="shared" si="12"/>
        <v>16380000</v>
      </c>
      <c r="P118" s="359"/>
    </row>
    <row r="119" spans="1:16" x14ac:dyDescent="0.25">
      <c r="A119" s="649"/>
      <c r="B119" s="650"/>
      <c r="C119" s="192"/>
      <c r="D119" s="192"/>
      <c r="E119" s="192"/>
      <c r="F119" s="357" t="s">
        <v>186</v>
      </c>
      <c r="G119" s="357">
        <v>36</v>
      </c>
      <c r="H119" s="311">
        <v>465000</v>
      </c>
      <c r="I119" s="311">
        <f t="shared" si="0"/>
        <v>16740000</v>
      </c>
      <c r="J119" s="312"/>
      <c r="K119" s="313">
        <v>0.5</v>
      </c>
      <c r="L119" s="311">
        <f>I119*(1-K119)</f>
        <v>8370000</v>
      </c>
      <c r="M119" s="311"/>
      <c r="N119" s="311"/>
      <c r="O119" s="311">
        <f t="shared" si="12"/>
        <v>8370000</v>
      </c>
      <c r="P119" s="357"/>
    </row>
    <row r="120" spans="1:16" x14ac:dyDescent="0.25">
      <c r="A120" s="637"/>
      <c r="B120" s="412"/>
      <c r="C120" s="201"/>
      <c r="D120" s="201"/>
      <c r="E120" s="201"/>
      <c r="F120" s="358" t="s">
        <v>196</v>
      </c>
      <c r="G120" s="358">
        <v>24</v>
      </c>
      <c r="H120" s="315">
        <v>475000</v>
      </c>
      <c r="I120" s="315">
        <f t="shared" si="0"/>
        <v>11400000</v>
      </c>
      <c r="J120" s="199"/>
      <c r="K120" s="316">
        <v>0.5</v>
      </c>
      <c r="L120" s="315">
        <f>I120*(1-K120)</f>
        <v>5700000</v>
      </c>
      <c r="M120" s="315"/>
      <c r="N120" s="315"/>
      <c r="O120" s="315">
        <f t="shared" si="12"/>
        <v>5700000</v>
      </c>
      <c r="P120" s="358"/>
    </row>
    <row r="121" spans="1:16" x14ac:dyDescent="0.25">
      <c r="A121" s="649"/>
      <c r="B121" s="650"/>
      <c r="C121" s="192"/>
      <c r="D121" s="192"/>
      <c r="E121" s="192"/>
      <c r="F121" s="359" t="s">
        <v>183</v>
      </c>
      <c r="G121" s="359">
        <v>36</v>
      </c>
      <c r="H121" s="318">
        <v>485000</v>
      </c>
      <c r="I121" s="318">
        <f t="shared" si="0"/>
        <v>17460000</v>
      </c>
      <c r="J121" s="333"/>
      <c r="K121" s="320">
        <v>0.5</v>
      </c>
      <c r="L121" s="318">
        <f>I121*(1-K121)</f>
        <v>8730000</v>
      </c>
      <c r="M121" s="318"/>
      <c r="N121" s="318"/>
      <c r="O121" s="318">
        <f t="shared" si="12"/>
        <v>8730000</v>
      </c>
      <c r="P121" s="359"/>
    </row>
    <row r="122" spans="1:16" x14ac:dyDescent="0.25">
      <c r="A122" s="637">
        <v>781</v>
      </c>
      <c r="B122" s="412">
        <v>44072</v>
      </c>
      <c r="C122" s="201"/>
      <c r="D122" s="201" t="s">
        <v>300</v>
      </c>
      <c r="E122" s="201"/>
      <c r="F122" s="310" t="s">
        <v>185</v>
      </c>
      <c r="G122" s="310">
        <v>12</v>
      </c>
      <c r="H122" s="311">
        <v>455000</v>
      </c>
      <c r="I122" s="311">
        <f t="shared" si="0"/>
        <v>5460000</v>
      </c>
      <c r="J122" s="312"/>
      <c r="K122" s="313">
        <v>0.35</v>
      </c>
      <c r="L122" s="311">
        <f>I122*(1-K122)</f>
        <v>3549000</v>
      </c>
      <c r="M122" s="311"/>
      <c r="N122" s="311"/>
      <c r="O122" s="311">
        <f t="shared" si="12"/>
        <v>3549000</v>
      </c>
      <c r="P122" s="487"/>
    </row>
    <row r="123" spans="1:16" x14ac:dyDescent="0.25">
      <c r="A123" s="649"/>
      <c r="B123" s="650"/>
      <c r="C123" s="192"/>
      <c r="D123" s="192"/>
      <c r="E123" s="192"/>
      <c r="F123" s="314"/>
      <c r="G123" s="314"/>
      <c r="H123" s="315"/>
      <c r="I123" s="315"/>
      <c r="J123" s="199"/>
      <c r="K123" s="316"/>
      <c r="L123" s="315"/>
      <c r="M123" s="315"/>
      <c r="N123" s="315"/>
      <c r="O123" s="315"/>
      <c r="P123" s="488"/>
    </row>
    <row r="124" spans="1:16" x14ac:dyDescent="0.25">
      <c r="A124" s="637"/>
      <c r="B124" s="412"/>
      <c r="C124" s="201"/>
      <c r="D124" s="201"/>
      <c r="E124" s="201"/>
      <c r="F124" s="314"/>
      <c r="G124" s="314"/>
      <c r="H124" s="315"/>
      <c r="I124" s="315"/>
      <c r="J124" s="199"/>
      <c r="K124" s="316"/>
      <c r="L124" s="315"/>
      <c r="M124" s="315"/>
      <c r="N124" s="315"/>
      <c r="O124" s="315"/>
      <c r="P124" s="488"/>
    </row>
    <row r="125" spans="1:16" x14ac:dyDescent="0.25">
      <c r="A125" s="649"/>
      <c r="B125" s="650"/>
      <c r="C125" s="192"/>
      <c r="D125" s="192"/>
      <c r="E125" s="192"/>
      <c r="F125" s="314"/>
      <c r="G125" s="314"/>
      <c r="H125" s="315"/>
      <c r="I125" s="315"/>
      <c r="J125" s="199"/>
      <c r="K125" s="316"/>
      <c r="L125" s="315"/>
      <c r="M125" s="315"/>
      <c r="N125" s="315"/>
      <c r="O125" s="315"/>
      <c r="P125" s="488"/>
    </row>
    <row r="126" spans="1:16" x14ac:dyDescent="0.25">
      <c r="A126" s="637"/>
      <c r="B126" s="412"/>
      <c r="C126" s="201"/>
      <c r="D126" s="201"/>
      <c r="E126" s="201"/>
      <c r="F126" s="314"/>
      <c r="G126" s="314"/>
      <c r="H126" s="315"/>
      <c r="I126" s="315"/>
      <c r="J126" s="199"/>
      <c r="K126" s="316"/>
      <c r="L126" s="315"/>
      <c r="M126" s="315"/>
      <c r="N126" s="315"/>
      <c r="O126" s="315"/>
      <c r="P126" s="488"/>
    </row>
    <row r="127" spans="1:16" x14ac:dyDescent="0.25">
      <c r="A127" s="649"/>
      <c r="B127" s="650"/>
      <c r="C127" s="192"/>
      <c r="D127" s="192"/>
      <c r="E127" s="192"/>
      <c r="F127" s="363"/>
      <c r="G127" s="363"/>
      <c r="H127" s="364"/>
      <c r="I127" s="364"/>
      <c r="J127" s="355"/>
      <c r="K127" s="365"/>
      <c r="L127" s="364"/>
      <c r="M127" s="364"/>
      <c r="N127" s="364"/>
      <c r="O127" s="364"/>
      <c r="P127" s="488"/>
    </row>
    <row r="128" spans="1:16" x14ac:dyDescent="0.25">
      <c r="A128" s="629"/>
      <c r="B128" s="493"/>
      <c r="C128" s="477"/>
      <c r="D128" s="477"/>
      <c r="E128" s="477"/>
      <c r="F128" s="357"/>
      <c r="G128" s="357"/>
      <c r="H128" s="311"/>
      <c r="I128" s="311"/>
      <c r="J128" s="312"/>
      <c r="K128" s="313"/>
      <c r="L128" s="311"/>
      <c r="M128" s="311"/>
      <c r="N128" s="311"/>
      <c r="O128" s="311"/>
      <c r="P128" s="360"/>
    </row>
    <row r="129" spans="1:17" x14ac:dyDescent="0.25">
      <c r="A129" s="631"/>
      <c r="B129" s="495"/>
      <c r="C129" s="479"/>
      <c r="D129" s="479"/>
      <c r="E129" s="479"/>
      <c r="F129" s="359"/>
      <c r="G129" s="359"/>
      <c r="H129" s="318"/>
      <c r="I129" s="318"/>
      <c r="J129" s="319"/>
      <c r="K129" s="320"/>
      <c r="L129" s="318"/>
      <c r="M129" s="318"/>
      <c r="N129" s="318"/>
      <c r="O129" s="318"/>
      <c r="P129" s="361"/>
    </row>
    <row r="130" spans="1:17" x14ac:dyDescent="0.25">
      <c r="A130" s="629"/>
      <c r="B130" s="493"/>
      <c r="C130" s="477"/>
      <c r="D130" s="477"/>
      <c r="E130" s="477"/>
      <c r="F130" s="357"/>
      <c r="G130" s="357"/>
      <c r="H130" s="311"/>
      <c r="I130" s="311"/>
      <c r="J130" s="312"/>
      <c r="K130" s="313"/>
      <c r="L130" s="311"/>
      <c r="M130" s="311"/>
      <c r="N130" s="311"/>
      <c r="O130" s="311"/>
      <c r="P130" s="360"/>
    </row>
    <row r="131" spans="1:17" x14ac:dyDescent="0.25">
      <c r="A131" s="631"/>
      <c r="B131" s="495"/>
      <c r="C131" s="479"/>
      <c r="D131" s="479"/>
      <c r="E131" s="479"/>
      <c r="F131" s="359"/>
      <c r="G131" s="359"/>
      <c r="H131" s="318"/>
      <c r="I131" s="318"/>
      <c r="J131" s="319"/>
      <c r="K131" s="320"/>
      <c r="L131" s="318"/>
      <c r="M131" s="318"/>
      <c r="N131" s="318"/>
      <c r="O131" s="318"/>
      <c r="P131" s="361"/>
    </row>
    <row r="132" spans="1:17" x14ac:dyDescent="0.25">
      <c r="A132" s="635"/>
      <c r="B132" s="286"/>
      <c r="C132" s="208"/>
      <c r="D132" s="208"/>
      <c r="E132" s="208"/>
      <c r="F132" s="208"/>
      <c r="G132" s="208"/>
      <c r="H132" s="280"/>
      <c r="I132" s="280"/>
      <c r="J132" s="350"/>
      <c r="K132" s="281"/>
      <c r="L132" s="280"/>
      <c r="M132" s="280"/>
      <c r="N132" s="280"/>
      <c r="O132" s="280"/>
      <c r="P132" s="285"/>
    </row>
    <row r="133" spans="1:17" x14ac:dyDescent="0.25">
      <c r="A133" s="636"/>
      <c r="B133" s="491"/>
      <c r="C133" s="484"/>
      <c r="D133" s="503"/>
      <c r="E133" s="503"/>
      <c r="F133" s="362"/>
      <c r="G133" s="362"/>
      <c r="H133" s="339"/>
      <c r="I133" s="339"/>
      <c r="J133" s="341"/>
      <c r="K133" s="340"/>
      <c r="L133" s="339"/>
      <c r="M133" s="339"/>
      <c r="N133" s="339"/>
      <c r="O133" s="339"/>
      <c r="P133" s="487"/>
    </row>
    <row r="134" spans="1:17" x14ac:dyDescent="0.25">
      <c r="A134" s="636"/>
      <c r="B134" s="491"/>
      <c r="C134" s="484"/>
      <c r="D134" s="478"/>
      <c r="E134" s="478"/>
      <c r="F134" s="358"/>
      <c r="G134" s="358"/>
      <c r="H134" s="315"/>
      <c r="I134" s="315"/>
      <c r="J134" s="199"/>
      <c r="K134" s="316"/>
      <c r="L134" s="315"/>
      <c r="M134" s="315"/>
      <c r="N134" s="315"/>
      <c r="O134" s="315"/>
      <c r="P134" s="488"/>
    </row>
    <row r="135" spans="1:17" x14ac:dyDescent="0.25">
      <c r="A135" s="636"/>
      <c r="B135" s="491"/>
      <c r="C135" s="484"/>
      <c r="D135" s="478"/>
      <c r="E135" s="478"/>
      <c r="F135" s="358"/>
      <c r="G135" s="358"/>
      <c r="H135" s="315"/>
      <c r="I135" s="315"/>
      <c r="J135" s="199"/>
      <c r="K135" s="316"/>
      <c r="L135" s="315"/>
      <c r="M135" s="315"/>
      <c r="N135" s="315"/>
      <c r="O135" s="315"/>
      <c r="P135" s="488"/>
    </row>
    <row r="136" spans="1:17" x14ac:dyDescent="0.25">
      <c r="A136" s="636"/>
      <c r="B136" s="491"/>
      <c r="C136" s="484"/>
      <c r="D136" s="479"/>
      <c r="E136" s="479"/>
      <c r="F136" s="359"/>
      <c r="G136" s="359"/>
      <c r="H136" s="318"/>
      <c r="I136" s="318"/>
      <c r="J136" s="319"/>
      <c r="K136" s="320"/>
      <c r="L136" s="318"/>
      <c r="M136" s="318"/>
      <c r="N136" s="318"/>
      <c r="O136" s="318"/>
      <c r="P136" s="502"/>
    </row>
    <row r="137" spans="1:17" x14ac:dyDescent="0.25">
      <c r="A137" s="629"/>
      <c r="B137" s="493"/>
      <c r="C137" s="477"/>
      <c r="D137" s="477"/>
      <c r="E137" s="477"/>
      <c r="F137" s="357"/>
      <c r="G137" s="357"/>
      <c r="H137" s="311"/>
      <c r="I137" s="311"/>
      <c r="J137" s="312"/>
      <c r="K137" s="313"/>
      <c r="L137" s="311"/>
      <c r="M137" s="311"/>
      <c r="N137" s="311"/>
      <c r="O137" s="311"/>
      <c r="P137" s="360"/>
    </row>
    <row r="138" spans="1:17" x14ac:dyDescent="0.25">
      <c r="A138" s="631"/>
      <c r="B138" s="495"/>
      <c r="C138" s="479"/>
      <c r="D138" s="479"/>
      <c r="E138" s="479"/>
      <c r="F138" s="359"/>
      <c r="G138" s="359"/>
      <c r="H138" s="318"/>
      <c r="I138" s="318"/>
      <c r="J138" s="319"/>
      <c r="K138" s="320"/>
      <c r="L138" s="318"/>
      <c r="M138" s="318"/>
      <c r="N138" s="318"/>
      <c r="O138" s="318"/>
      <c r="P138" s="359"/>
    </row>
    <row r="139" spans="1:17" s="293" customFormat="1" ht="12" x14ac:dyDescent="0.25">
      <c r="A139" s="500" t="s">
        <v>77</v>
      </c>
      <c r="B139" s="500"/>
      <c r="C139" s="500"/>
      <c r="D139" s="500"/>
      <c r="E139" s="500"/>
      <c r="F139" s="500"/>
      <c r="G139" s="366">
        <f>SUM(G13:G138)</f>
        <v>3212</v>
      </c>
      <c r="H139" s="367"/>
      <c r="I139" s="368">
        <f>SUM(I13:I138)</f>
        <v>1435540000</v>
      </c>
      <c r="J139" s="369"/>
      <c r="K139" s="370"/>
      <c r="L139" s="371">
        <f>SUM(L13:L138)</f>
        <v>779700100</v>
      </c>
      <c r="M139" s="372"/>
      <c r="N139" s="372"/>
      <c r="O139" s="372"/>
      <c r="P139" s="501"/>
      <c r="Q139" s="496"/>
    </row>
    <row r="140" spans="1:17" s="293" customFormat="1" ht="12" x14ac:dyDescent="0.25">
      <c r="A140" s="497" t="s">
        <v>135</v>
      </c>
      <c r="B140" s="497"/>
      <c r="C140" s="497"/>
      <c r="D140" s="497"/>
      <c r="E140" s="497"/>
      <c r="F140" s="497"/>
      <c r="G140" s="287">
        <f>G139</f>
        <v>3212</v>
      </c>
      <c r="H140" s="335"/>
      <c r="I140" s="289"/>
      <c r="J140" s="290"/>
      <c r="K140" s="291"/>
      <c r="L140" s="292">
        <f>L139</f>
        <v>779700100</v>
      </c>
      <c r="M140" s="290"/>
      <c r="N140" s="290"/>
      <c r="O140" s="290"/>
      <c r="P140" s="501"/>
      <c r="Q140" s="496"/>
    </row>
    <row r="141" spans="1:17" s="293" customFormat="1" ht="12" x14ac:dyDescent="0.25">
      <c r="A141" s="497" t="s">
        <v>78</v>
      </c>
      <c r="B141" s="497"/>
      <c r="C141" s="497"/>
      <c r="D141" s="497"/>
      <c r="E141" s="497"/>
      <c r="F141" s="497"/>
      <c r="G141" s="294" t="s">
        <v>49</v>
      </c>
      <c r="H141" s="335"/>
      <c r="I141" s="290"/>
      <c r="J141" s="290"/>
      <c r="K141" s="294"/>
      <c r="L141" s="292">
        <f>SUM(M13:M138)</f>
        <v>101244200</v>
      </c>
      <c r="M141" s="290"/>
      <c r="N141" s="290"/>
      <c r="O141" s="290"/>
    </row>
    <row r="142" spans="1:17" s="293" customFormat="1" ht="12" x14ac:dyDescent="0.25">
      <c r="A142" s="497" t="s">
        <v>79</v>
      </c>
      <c r="B142" s="497"/>
      <c r="C142" s="497"/>
      <c r="D142" s="497"/>
      <c r="E142" s="497"/>
      <c r="F142" s="497"/>
      <c r="G142" s="294"/>
      <c r="H142" s="335"/>
      <c r="I142" s="288"/>
      <c r="J142" s="290"/>
      <c r="K142" s="291"/>
      <c r="L142" s="292">
        <f>SUM(N13:N138)</f>
        <v>22518400.000000004</v>
      </c>
      <c r="M142" s="290"/>
      <c r="N142" s="290"/>
      <c r="O142" s="290"/>
    </row>
    <row r="143" spans="1:17" s="293" customFormat="1" ht="12" x14ac:dyDescent="0.25">
      <c r="A143" s="497" t="s">
        <v>80</v>
      </c>
      <c r="B143" s="497"/>
      <c r="C143" s="497"/>
      <c r="D143" s="497"/>
      <c r="E143" s="497"/>
      <c r="F143" s="497"/>
      <c r="G143" s="294"/>
      <c r="H143" s="335"/>
      <c r="I143" s="288"/>
      <c r="J143" s="290"/>
      <c r="K143" s="291"/>
      <c r="L143" s="292">
        <f>SUM(O13:O138)</f>
        <v>655937500</v>
      </c>
      <c r="M143" s="290"/>
      <c r="N143" s="290"/>
      <c r="O143" s="290"/>
    </row>
    <row r="146" spans="1:15" x14ac:dyDescent="0.25">
      <c r="C146" s="296"/>
      <c r="E146" s="296" t="s">
        <v>109</v>
      </c>
      <c r="F146" s="296"/>
      <c r="G146" s="296"/>
      <c r="H146" s="336"/>
      <c r="I146" s="297"/>
      <c r="J146" s="298"/>
      <c r="K146" s="282"/>
      <c r="L146" s="205" t="s">
        <v>14</v>
      </c>
      <c r="M146" s="298"/>
      <c r="N146" s="298"/>
      <c r="O146" s="298"/>
    </row>
    <row r="147" spans="1:15" x14ac:dyDescent="0.25">
      <c r="C147" s="299"/>
      <c r="E147" s="299" t="s">
        <v>15</v>
      </c>
      <c r="F147" s="299"/>
      <c r="G147" s="299"/>
      <c r="H147" s="337"/>
      <c r="I147" s="300"/>
      <c r="J147" s="298"/>
      <c r="K147" s="282"/>
      <c r="L147" s="13" t="s">
        <v>16</v>
      </c>
      <c r="M147" s="298"/>
      <c r="N147" s="298"/>
      <c r="O147" s="298"/>
    </row>
    <row r="150" spans="1:15" s="301" customFormat="1" x14ac:dyDescent="0.25">
      <c r="A150" s="269"/>
      <c r="B150" s="302"/>
      <c r="C150" s="296"/>
      <c r="E150" s="296"/>
      <c r="F150" s="303"/>
      <c r="G150" s="303"/>
      <c r="H150" s="338"/>
      <c r="I150" s="304"/>
      <c r="J150" s="304"/>
      <c r="L150" s="304"/>
      <c r="M150" s="304"/>
      <c r="N150" s="304"/>
      <c r="O150" s="304"/>
    </row>
  </sheetData>
  <autoFilter ref="A6:P143">
    <filterColumn colId="3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2" showButton="0"/>
    <filterColumn colId="13" showButton="0"/>
  </autoFilter>
  <mergeCells count="167">
    <mergeCell ref="A13:A14"/>
    <mergeCell ref="B13:B14"/>
    <mergeCell ref="C13:C14"/>
    <mergeCell ref="D13:D14"/>
    <mergeCell ref="E13:E14"/>
    <mergeCell ref="A105:A106"/>
    <mergeCell ref="B105:B106"/>
    <mergeCell ref="C105:C106"/>
    <mergeCell ref="D105:D106"/>
    <mergeCell ref="E105:E106"/>
    <mergeCell ref="A38:A45"/>
    <mergeCell ref="B38:B45"/>
    <mergeCell ref="C38:C45"/>
    <mergeCell ref="D38:D45"/>
    <mergeCell ref="E38:E45"/>
    <mergeCell ref="A34:A35"/>
    <mergeCell ref="B34:B35"/>
    <mergeCell ref="C34:C35"/>
    <mergeCell ref="D34:D35"/>
    <mergeCell ref="E34:E35"/>
    <mergeCell ref="A95:A97"/>
    <mergeCell ref="C95:C97"/>
    <mergeCell ref="D95:D97"/>
    <mergeCell ref="E95:E97"/>
    <mergeCell ref="A98:A101"/>
    <mergeCell ref="B98:B101"/>
    <mergeCell ref="C98:C101"/>
    <mergeCell ref="D98:D101"/>
    <mergeCell ref="E98:E101"/>
    <mergeCell ref="B107:B112"/>
    <mergeCell ref="A107:A112"/>
    <mergeCell ref="E102:E104"/>
    <mergeCell ref="D102:D104"/>
    <mergeCell ref="C102:C104"/>
    <mergeCell ref="B102:B104"/>
    <mergeCell ref="A102:A104"/>
    <mergeCell ref="D133:D136"/>
    <mergeCell ref="C133:C136"/>
    <mergeCell ref="B133:B136"/>
    <mergeCell ref="A133:A136"/>
    <mergeCell ref="E107:E112"/>
    <mergeCell ref="D47:D48"/>
    <mergeCell ref="E47:E48"/>
    <mergeCell ref="C47:C48"/>
    <mergeCell ref="B47:B48"/>
    <mergeCell ref="A47:A48"/>
    <mergeCell ref="E49:E50"/>
    <mergeCell ref="D49:D50"/>
    <mergeCell ref="C49:C50"/>
    <mergeCell ref="B49:B50"/>
    <mergeCell ref="A49:A50"/>
    <mergeCell ref="E36:E37"/>
    <mergeCell ref="E51:E59"/>
    <mergeCell ref="D51:D59"/>
    <mergeCell ref="C51:C59"/>
    <mergeCell ref="B51:B59"/>
    <mergeCell ref="A51:A59"/>
    <mergeCell ref="A61:A67"/>
    <mergeCell ref="E9:E12"/>
    <mergeCell ref="D9:D12"/>
    <mergeCell ref="C9:C12"/>
    <mergeCell ref="B9:B12"/>
    <mergeCell ref="A9:A12"/>
    <mergeCell ref="E27:E33"/>
    <mergeCell ref="D27:D33"/>
    <mergeCell ref="C27:C33"/>
    <mergeCell ref="B27:B33"/>
    <mergeCell ref="A27:A33"/>
    <mergeCell ref="E17:E18"/>
    <mergeCell ref="D17:D18"/>
    <mergeCell ref="C17:C18"/>
    <mergeCell ref="B17:B18"/>
    <mergeCell ref="A17:A18"/>
    <mergeCell ref="A19:A26"/>
    <mergeCell ref="B19:B26"/>
    <mergeCell ref="C19:C26"/>
    <mergeCell ref="D19:D26"/>
    <mergeCell ref="E19:E26"/>
    <mergeCell ref="A1:E1"/>
    <mergeCell ref="A3:P3"/>
    <mergeCell ref="A4:P4"/>
    <mergeCell ref="A5:L5"/>
    <mergeCell ref="A6:A8"/>
    <mergeCell ref="B6:B8"/>
    <mergeCell ref="N7:N8"/>
    <mergeCell ref="L7:L8"/>
    <mergeCell ref="M7:M8"/>
    <mergeCell ref="C6:C8"/>
    <mergeCell ref="D6:E6"/>
    <mergeCell ref="F6:L6"/>
    <mergeCell ref="M6:O6"/>
    <mergeCell ref="P6:P8"/>
    <mergeCell ref="O7:O8"/>
    <mergeCell ref="D7:D8"/>
    <mergeCell ref="H7:H8"/>
    <mergeCell ref="E7:E8"/>
    <mergeCell ref="I7:I8"/>
    <mergeCell ref="J7:K7"/>
    <mergeCell ref="F7:F8"/>
    <mergeCell ref="G7:G8"/>
    <mergeCell ref="A142:F142"/>
    <mergeCell ref="A143:F143"/>
    <mergeCell ref="A139:F139"/>
    <mergeCell ref="P139:P140"/>
    <mergeCell ref="E128:E129"/>
    <mergeCell ref="D128:D129"/>
    <mergeCell ref="B128:B129"/>
    <mergeCell ref="A128:A129"/>
    <mergeCell ref="C128:C129"/>
    <mergeCell ref="A130:A131"/>
    <mergeCell ref="B130:B131"/>
    <mergeCell ref="D130:D131"/>
    <mergeCell ref="E130:E131"/>
    <mergeCell ref="C130:C131"/>
    <mergeCell ref="P133:P136"/>
    <mergeCell ref="E133:E136"/>
    <mergeCell ref="Q139:Q140"/>
    <mergeCell ref="A140:F140"/>
    <mergeCell ref="A141:F141"/>
    <mergeCell ref="B95:B97"/>
    <mergeCell ref="P122:P127"/>
    <mergeCell ref="A137:A138"/>
    <mergeCell ref="B137:B138"/>
    <mergeCell ref="C137:C138"/>
    <mergeCell ref="D137:D138"/>
    <mergeCell ref="E137:E138"/>
    <mergeCell ref="D107:D112"/>
    <mergeCell ref="C107:C112"/>
    <mergeCell ref="E91:E94"/>
    <mergeCell ref="C83:C88"/>
    <mergeCell ref="B83:B88"/>
    <mergeCell ref="A83:A88"/>
    <mergeCell ref="E89:E90"/>
    <mergeCell ref="P68:P69"/>
    <mergeCell ref="A68:A69"/>
    <mergeCell ref="B68:B69"/>
    <mergeCell ref="C68:C69"/>
    <mergeCell ref="D68:D69"/>
    <mergeCell ref="E68:E69"/>
    <mergeCell ref="D89:D90"/>
    <mergeCell ref="C89:C90"/>
    <mergeCell ref="B89:B90"/>
    <mergeCell ref="A89:A90"/>
    <mergeCell ref="B61:B67"/>
    <mergeCell ref="C61:C67"/>
    <mergeCell ref="D61:D67"/>
    <mergeCell ref="E61:E67"/>
    <mergeCell ref="A36:A37"/>
    <mergeCell ref="B36:B37"/>
    <mergeCell ref="C36:C37"/>
    <mergeCell ref="D36:D37"/>
    <mergeCell ref="A91:A94"/>
    <mergeCell ref="B91:B94"/>
    <mergeCell ref="C91:C94"/>
    <mergeCell ref="D91:D94"/>
    <mergeCell ref="E71:E76"/>
    <mergeCell ref="D71:D76"/>
    <mergeCell ref="C71:C76"/>
    <mergeCell ref="B71:B76"/>
    <mergeCell ref="A71:A76"/>
    <mergeCell ref="A77:A80"/>
    <mergeCell ref="B77:B80"/>
    <mergeCell ref="C77:C80"/>
    <mergeCell ref="D77:D80"/>
    <mergeCell ref="E77:E80"/>
    <mergeCell ref="E83:E88"/>
    <mergeCell ref="D83:D88"/>
  </mergeCells>
  <pageMargins left="0.7" right="0.7" top="0.75" bottom="0.75" header="0.3" footer="0.3"/>
  <pageSetup paperSize="9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1"/>
  <sheetViews>
    <sheetView topLeftCell="A10" workbookViewId="0">
      <selection activeCell="I21" sqref="I21"/>
    </sheetView>
  </sheetViews>
  <sheetFormatPr defaultColWidth="9.140625" defaultRowHeight="15" x14ac:dyDescent="0.25"/>
  <cols>
    <col min="1" max="1" width="9.140625" style="209"/>
    <col min="2" max="2" width="12" style="83" bestFit="1" customWidth="1"/>
    <col min="3" max="3" width="9.140625" style="83"/>
    <col min="4" max="4" width="20.140625" style="83" bestFit="1" customWidth="1"/>
    <col min="5" max="5" width="9.140625" style="83"/>
    <col min="6" max="6" width="9.28515625" style="83" bestFit="1" customWidth="1"/>
    <col min="7" max="8" width="14" style="83" bestFit="1" customWidth="1"/>
    <col min="9" max="9" width="9.140625" style="95"/>
    <col min="10" max="10" width="17" style="123" bestFit="1" customWidth="1"/>
    <col min="11" max="12" width="9.140625" style="83"/>
    <col min="13" max="13" width="13.140625" style="83" bestFit="1" customWidth="1"/>
    <col min="14" max="16384" width="9.140625" style="83"/>
  </cols>
  <sheetData>
    <row r="1" spans="1:17" x14ac:dyDescent="0.25">
      <c r="A1" s="518" t="s">
        <v>0</v>
      </c>
      <c r="B1" s="518"/>
      <c r="C1" s="518"/>
      <c r="D1" s="518"/>
    </row>
    <row r="2" spans="1:17" x14ac:dyDescent="0.25">
      <c r="A2" s="519" t="s">
        <v>2</v>
      </c>
      <c r="B2" s="519"/>
      <c r="C2" s="519"/>
      <c r="D2" s="519"/>
    </row>
    <row r="3" spans="1:17" ht="15.75" x14ac:dyDescent="0.25">
      <c r="A3" s="521" t="s">
        <v>57</v>
      </c>
      <c r="B3" s="521"/>
      <c r="C3" s="521"/>
      <c r="D3" s="521"/>
      <c r="E3" s="521"/>
      <c r="F3" s="521"/>
      <c r="G3" s="521"/>
      <c r="H3" s="521"/>
      <c r="I3" s="521"/>
      <c r="J3" s="521"/>
      <c r="K3" s="521"/>
      <c r="L3" s="521"/>
      <c r="M3" s="521"/>
      <c r="N3" s="521"/>
    </row>
    <row r="4" spans="1:17" ht="15.75" x14ac:dyDescent="0.25">
      <c r="A4" s="522" t="s">
        <v>134</v>
      </c>
      <c r="B4" s="522"/>
      <c r="C4" s="522"/>
      <c r="D4" s="522"/>
      <c r="E4" s="522"/>
      <c r="F4" s="522"/>
      <c r="G4" s="522"/>
      <c r="H4" s="522"/>
      <c r="I4" s="523"/>
      <c r="J4" s="522"/>
      <c r="K4" s="522"/>
      <c r="L4" s="522"/>
      <c r="M4" s="522"/>
      <c r="N4" s="522"/>
    </row>
    <row r="5" spans="1:17" ht="14.45" customHeight="1" x14ac:dyDescent="0.25">
      <c r="A5" s="524" t="s">
        <v>18</v>
      </c>
      <c r="B5" s="525" t="s">
        <v>27</v>
      </c>
      <c r="C5" s="526" t="s">
        <v>28</v>
      </c>
      <c r="D5" s="329" t="s">
        <v>40</v>
      </c>
      <c r="E5" s="527" t="s">
        <v>29</v>
      </c>
      <c r="F5" s="527"/>
      <c r="G5" s="527"/>
      <c r="H5" s="527"/>
      <c r="I5" s="528"/>
      <c r="J5" s="529" t="s">
        <v>30</v>
      </c>
      <c r="K5" s="527" t="s">
        <v>58</v>
      </c>
      <c r="L5" s="527"/>
      <c r="M5" s="527"/>
      <c r="N5" s="526" t="s">
        <v>20</v>
      </c>
    </row>
    <row r="6" spans="1:17" ht="42.75" x14ac:dyDescent="0.25">
      <c r="A6" s="524"/>
      <c r="B6" s="525"/>
      <c r="C6" s="526"/>
      <c r="D6" s="326" t="s">
        <v>41</v>
      </c>
      <c r="E6" s="326" t="s">
        <v>31</v>
      </c>
      <c r="F6" s="326" t="s">
        <v>32</v>
      </c>
      <c r="G6" s="327" t="s">
        <v>33</v>
      </c>
      <c r="H6" s="324" t="s">
        <v>34</v>
      </c>
      <c r="I6" s="328" t="s">
        <v>35</v>
      </c>
      <c r="J6" s="529"/>
      <c r="K6" s="326" t="s">
        <v>45</v>
      </c>
      <c r="L6" s="326" t="s">
        <v>46</v>
      </c>
      <c r="M6" s="326" t="s">
        <v>47</v>
      </c>
      <c r="N6" s="526"/>
    </row>
    <row r="7" spans="1:17" x14ac:dyDescent="0.25">
      <c r="A7" s="628">
        <v>631</v>
      </c>
      <c r="B7" s="392">
        <v>44046</v>
      </c>
      <c r="C7" s="386" t="s">
        <v>180</v>
      </c>
      <c r="D7" s="386" t="s">
        <v>188</v>
      </c>
      <c r="E7" s="386" t="s">
        <v>189</v>
      </c>
      <c r="F7" s="386">
        <v>22</v>
      </c>
      <c r="G7" s="400">
        <v>550000</v>
      </c>
      <c r="H7" s="400">
        <f>F7*G7</f>
        <v>12100000</v>
      </c>
      <c r="I7" s="401">
        <v>0.41</v>
      </c>
      <c r="J7" s="402">
        <f>H7*(1-I7)</f>
        <v>7139000.0000000009</v>
      </c>
      <c r="K7" s="386"/>
      <c r="L7" s="386"/>
      <c r="M7" s="403"/>
      <c r="N7" s="404"/>
    </row>
    <row r="8" spans="1:17" s="282" customFormat="1" ht="14.45" customHeight="1" x14ac:dyDescent="0.25">
      <c r="A8" s="629">
        <v>656</v>
      </c>
      <c r="B8" s="474">
        <v>44053</v>
      </c>
      <c r="C8" s="622" t="s">
        <v>287</v>
      </c>
      <c r="D8" s="622" t="s">
        <v>192</v>
      </c>
      <c r="E8" s="450" t="s">
        <v>185</v>
      </c>
      <c r="F8" s="450">
        <v>1</v>
      </c>
      <c r="G8" s="311">
        <v>455000</v>
      </c>
      <c r="H8" s="311">
        <f t="shared" ref="H8:H16" si="0">F8*G8</f>
        <v>455000</v>
      </c>
      <c r="I8" s="313">
        <v>0.5</v>
      </c>
      <c r="J8" s="311">
        <f>H8*(1-I8)</f>
        <v>227500</v>
      </c>
      <c r="K8" s="311"/>
      <c r="L8" s="311"/>
      <c r="M8" s="311"/>
      <c r="N8" s="450"/>
      <c r="Q8" s="283"/>
    </row>
    <row r="9" spans="1:17" s="282" customFormat="1" ht="14.45" customHeight="1" x14ac:dyDescent="0.25">
      <c r="A9" s="630"/>
      <c r="B9" s="475"/>
      <c r="C9" s="623"/>
      <c r="D9" s="623"/>
      <c r="E9" s="451" t="s">
        <v>186</v>
      </c>
      <c r="F9" s="451">
        <v>1</v>
      </c>
      <c r="G9" s="315">
        <v>465000</v>
      </c>
      <c r="H9" s="315">
        <f t="shared" si="0"/>
        <v>465000</v>
      </c>
      <c r="I9" s="316">
        <v>0.5</v>
      </c>
      <c r="J9" s="315">
        <f>H9*(1-I9)</f>
        <v>232500</v>
      </c>
      <c r="K9" s="315"/>
      <c r="L9" s="315"/>
      <c r="M9" s="315"/>
      <c r="N9" s="451"/>
      <c r="Q9" s="283"/>
    </row>
    <row r="10" spans="1:17" s="282" customFormat="1" ht="14.45" customHeight="1" x14ac:dyDescent="0.25">
      <c r="A10" s="630"/>
      <c r="B10" s="475"/>
      <c r="C10" s="623"/>
      <c r="D10" s="623"/>
      <c r="E10" s="451" t="s">
        <v>196</v>
      </c>
      <c r="F10" s="451">
        <v>1</v>
      </c>
      <c r="G10" s="315">
        <v>475000</v>
      </c>
      <c r="H10" s="315">
        <f t="shared" si="0"/>
        <v>475000</v>
      </c>
      <c r="I10" s="316">
        <v>0.5</v>
      </c>
      <c r="J10" s="315">
        <f>H10*(1-I10)</f>
        <v>237500</v>
      </c>
      <c r="K10" s="315"/>
      <c r="L10" s="315"/>
      <c r="M10" s="315"/>
      <c r="N10" s="451"/>
      <c r="Q10" s="283"/>
    </row>
    <row r="11" spans="1:17" s="282" customFormat="1" ht="14.45" customHeight="1" x14ac:dyDescent="0.25">
      <c r="A11" s="630"/>
      <c r="B11" s="475"/>
      <c r="C11" s="623"/>
      <c r="D11" s="623"/>
      <c r="E11" s="451" t="s">
        <v>183</v>
      </c>
      <c r="F11" s="451">
        <v>1</v>
      </c>
      <c r="G11" s="315">
        <v>485000</v>
      </c>
      <c r="H11" s="315">
        <f t="shared" si="0"/>
        <v>485000</v>
      </c>
      <c r="I11" s="316">
        <v>0.5</v>
      </c>
      <c r="J11" s="315">
        <f>H11*(1-I11)</f>
        <v>242500</v>
      </c>
      <c r="K11" s="315"/>
      <c r="L11" s="315"/>
      <c r="M11" s="315"/>
      <c r="N11" s="451"/>
      <c r="Q11" s="283"/>
    </row>
    <row r="12" spans="1:17" s="282" customFormat="1" ht="14.45" customHeight="1" x14ac:dyDescent="0.25">
      <c r="A12" s="630"/>
      <c r="B12" s="475"/>
      <c r="C12" s="623"/>
      <c r="D12" s="623"/>
      <c r="E12" s="451" t="s">
        <v>187</v>
      </c>
      <c r="F12" s="451">
        <v>1</v>
      </c>
      <c r="G12" s="315">
        <v>485000</v>
      </c>
      <c r="H12" s="315">
        <f t="shared" si="0"/>
        <v>485000</v>
      </c>
      <c r="I12" s="316">
        <v>0.5</v>
      </c>
      <c r="J12" s="315">
        <f>H12*(1-I12)</f>
        <v>242500</v>
      </c>
      <c r="K12" s="315"/>
      <c r="L12" s="315"/>
      <c r="M12" s="315"/>
      <c r="N12" s="451"/>
      <c r="Q12" s="283"/>
    </row>
    <row r="13" spans="1:17" s="282" customFormat="1" ht="14.45" customHeight="1" x14ac:dyDescent="0.25">
      <c r="A13" s="630"/>
      <c r="B13" s="475"/>
      <c r="C13" s="623"/>
      <c r="D13" s="623"/>
      <c r="E13" s="451" t="s">
        <v>189</v>
      </c>
      <c r="F13" s="451">
        <v>1</v>
      </c>
      <c r="G13" s="315">
        <v>550000</v>
      </c>
      <c r="H13" s="315">
        <f t="shared" si="0"/>
        <v>550000</v>
      </c>
      <c r="I13" s="316">
        <v>0.5</v>
      </c>
      <c r="J13" s="315">
        <f>H13*(1-I13)</f>
        <v>275000</v>
      </c>
      <c r="K13" s="315"/>
      <c r="L13" s="315"/>
      <c r="M13" s="315"/>
      <c r="N13" s="451"/>
      <c r="Q13" s="283"/>
    </row>
    <row r="14" spans="1:17" s="282" customFormat="1" ht="14.45" customHeight="1" x14ac:dyDescent="0.25">
      <c r="A14" s="630"/>
      <c r="B14" s="475"/>
      <c r="C14" s="623"/>
      <c r="D14" s="623"/>
      <c r="E14" s="451" t="s">
        <v>197</v>
      </c>
      <c r="F14" s="451">
        <v>1</v>
      </c>
      <c r="G14" s="315">
        <v>455000</v>
      </c>
      <c r="H14" s="315">
        <f t="shared" si="0"/>
        <v>455000</v>
      </c>
      <c r="I14" s="316">
        <v>0.5</v>
      </c>
      <c r="J14" s="315">
        <f>H14*(1-I14)</f>
        <v>227500</v>
      </c>
      <c r="K14" s="315"/>
      <c r="L14" s="315"/>
      <c r="M14" s="315"/>
      <c r="N14" s="451"/>
      <c r="Q14" s="283"/>
    </row>
    <row r="15" spans="1:17" s="282" customFormat="1" ht="14.45" customHeight="1" x14ac:dyDescent="0.25">
      <c r="A15" s="631"/>
      <c r="B15" s="476"/>
      <c r="C15" s="624"/>
      <c r="D15" s="624"/>
      <c r="E15" s="452" t="s">
        <v>198</v>
      </c>
      <c r="F15" s="452">
        <v>1</v>
      </c>
      <c r="G15" s="318">
        <v>455000</v>
      </c>
      <c r="H15" s="318">
        <f t="shared" si="0"/>
        <v>455000</v>
      </c>
      <c r="I15" s="320">
        <v>0.5</v>
      </c>
      <c r="J15" s="318">
        <f>H15*(1-I15)</f>
        <v>227500</v>
      </c>
      <c r="K15" s="318"/>
      <c r="L15" s="318"/>
      <c r="M15" s="318"/>
      <c r="N15" s="452"/>
      <c r="Q15" s="283"/>
    </row>
    <row r="16" spans="1:17" s="282" customFormat="1" ht="14.45" customHeight="1" x14ac:dyDescent="0.25">
      <c r="A16" s="632">
        <v>654</v>
      </c>
      <c r="B16" s="456">
        <v>44053</v>
      </c>
      <c r="C16" s="627"/>
      <c r="D16" s="627" t="s">
        <v>192</v>
      </c>
      <c r="E16" s="453" t="s">
        <v>185</v>
      </c>
      <c r="F16" s="453">
        <v>24</v>
      </c>
      <c r="G16" s="409">
        <v>455000</v>
      </c>
      <c r="H16" s="409">
        <f t="shared" si="0"/>
        <v>10920000</v>
      </c>
      <c r="I16" s="410">
        <v>0.5</v>
      </c>
      <c r="J16" s="409">
        <f>H16*(1-I16)</f>
        <v>5460000</v>
      </c>
      <c r="K16" s="409"/>
      <c r="L16" s="409"/>
      <c r="M16" s="409"/>
      <c r="N16" s="453"/>
      <c r="Q16" s="283"/>
    </row>
    <row r="17" spans="1:14" x14ac:dyDescent="0.25">
      <c r="A17" s="629">
        <v>642</v>
      </c>
      <c r="B17" s="474">
        <v>44056</v>
      </c>
      <c r="C17" s="477"/>
      <c r="D17" s="477" t="s">
        <v>192</v>
      </c>
      <c r="E17" s="192" t="s">
        <v>183</v>
      </c>
      <c r="F17" s="192">
        <v>24</v>
      </c>
      <c r="G17" s="193">
        <v>485000</v>
      </c>
      <c r="H17" s="193">
        <f t="shared" ref="H17:H18" si="1">F17*G17</f>
        <v>11640000</v>
      </c>
      <c r="I17" s="194">
        <v>0.5</v>
      </c>
      <c r="J17" s="312">
        <f t="shared" ref="J17:J18" si="2">H17*(1-I17)</f>
        <v>5820000</v>
      </c>
      <c r="K17" s="192"/>
      <c r="L17" s="192"/>
      <c r="M17" s="342"/>
      <c r="N17" s="195"/>
    </row>
    <row r="18" spans="1:14" x14ac:dyDescent="0.25">
      <c r="A18" s="631"/>
      <c r="B18" s="476"/>
      <c r="C18" s="479"/>
      <c r="D18" s="479"/>
      <c r="E18" s="201" t="s">
        <v>197</v>
      </c>
      <c r="F18" s="201">
        <v>5</v>
      </c>
      <c r="G18" s="202">
        <v>455000</v>
      </c>
      <c r="H18" s="202">
        <f t="shared" si="1"/>
        <v>2275000</v>
      </c>
      <c r="I18" s="203">
        <v>0.5</v>
      </c>
      <c r="J18" s="319">
        <f t="shared" si="2"/>
        <v>1137500</v>
      </c>
      <c r="K18" s="201"/>
      <c r="L18" s="201"/>
      <c r="M18" s="344"/>
      <c r="N18" s="204"/>
    </row>
    <row r="19" spans="1:14" x14ac:dyDescent="0.25">
      <c r="A19" s="633">
        <v>643</v>
      </c>
      <c r="B19" s="397">
        <v>44056</v>
      </c>
      <c r="C19" s="388" t="s">
        <v>180</v>
      </c>
      <c r="D19" s="388" t="s">
        <v>208</v>
      </c>
      <c r="E19" s="388" t="s">
        <v>186</v>
      </c>
      <c r="F19" s="388">
        <v>12</v>
      </c>
      <c r="G19" s="405">
        <v>465000</v>
      </c>
      <c r="H19" s="405">
        <f>F19*G19</f>
        <v>5580000</v>
      </c>
      <c r="I19" s="406">
        <v>0.41</v>
      </c>
      <c r="J19" s="341">
        <f>H19*(1-I19)</f>
        <v>3292200.0000000005</v>
      </c>
      <c r="K19" s="388"/>
      <c r="L19" s="388"/>
      <c r="M19" s="407"/>
      <c r="N19" s="398"/>
    </row>
    <row r="20" spans="1:14" x14ac:dyDescent="0.25">
      <c r="A20" s="634">
        <v>767</v>
      </c>
      <c r="B20" s="389">
        <v>44065</v>
      </c>
      <c r="C20" s="196"/>
      <c r="D20" s="196" t="s">
        <v>192</v>
      </c>
      <c r="E20" s="196" t="s">
        <v>187</v>
      </c>
      <c r="F20" s="196">
        <v>12</v>
      </c>
      <c r="G20" s="197">
        <v>485000</v>
      </c>
      <c r="H20" s="197">
        <f>F20*G20</f>
        <v>5820000</v>
      </c>
      <c r="I20" s="198">
        <v>0.5</v>
      </c>
      <c r="J20" s="199">
        <f>H20*(1-I20)</f>
        <v>2910000</v>
      </c>
      <c r="K20" s="196"/>
      <c r="L20" s="196"/>
      <c r="M20" s="342"/>
      <c r="N20" s="196"/>
    </row>
    <row r="21" spans="1:14" x14ac:dyDescent="0.25">
      <c r="A21" s="647">
        <v>776</v>
      </c>
      <c r="B21" s="645">
        <v>44070</v>
      </c>
      <c r="C21" s="644"/>
      <c r="D21" s="644" t="s">
        <v>295</v>
      </c>
      <c r="E21" s="196" t="s">
        <v>234</v>
      </c>
      <c r="F21" s="196">
        <v>5</v>
      </c>
      <c r="G21" s="197">
        <v>255000</v>
      </c>
      <c r="H21" s="197">
        <f>F21*G21</f>
        <v>1275000</v>
      </c>
      <c r="I21" s="198"/>
      <c r="J21" s="199"/>
      <c r="K21" s="196"/>
      <c r="L21" s="196"/>
      <c r="M21" s="342"/>
      <c r="N21" s="196"/>
    </row>
    <row r="22" spans="1:14" x14ac:dyDescent="0.25">
      <c r="A22" s="648"/>
      <c r="B22" s="646"/>
      <c r="C22" s="503"/>
      <c r="D22" s="503"/>
      <c r="E22" s="196" t="s">
        <v>189</v>
      </c>
      <c r="F22" s="196">
        <v>7</v>
      </c>
      <c r="G22" s="197">
        <v>550000</v>
      </c>
      <c r="H22" s="197">
        <f>F22*G22</f>
        <v>3850000</v>
      </c>
      <c r="I22" s="198"/>
      <c r="J22" s="199"/>
      <c r="K22" s="196"/>
      <c r="L22" s="196"/>
      <c r="M22" s="342"/>
      <c r="N22" s="196"/>
    </row>
    <row r="23" spans="1:14" x14ac:dyDescent="0.25">
      <c r="A23" s="634">
        <v>782</v>
      </c>
      <c r="B23" s="389">
        <v>44072</v>
      </c>
      <c r="C23" s="196"/>
      <c r="D23" s="196" t="s">
        <v>290</v>
      </c>
      <c r="E23" s="196" t="s">
        <v>197</v>
      </c>
      <c r="F23" s="196">
        <v>12</v>
      </c>
      <c r="G23" s="197">
        <v>455000</v>
      </c>
      <c r="H23" s="197">
        <f>F23*G23</f>
        <v>5460000</v>
      </c>
      <c r="I23" s="198">
        <v>0.35</v>
      </c>
      <c r="J23" s="199">
        <f>H23*(1-I23)</f>
        <v>3549000</v>
      </c>
      <c r="K23" s="196"/>
      <c r="L23" s="196"/>
      <c r="M23" s="342"/>
      <c r="N23" s="200"/>
    </row>
    <row r="24" spans="1:14" x14ac:dyDescent="0.25">
      <c r="A24" s="352"/>
      <c r="B24" s="390"/>
      <c r="C24" s="352"/>
      <c r="D24" s="352"/>
      <c r="E24" s="352"/>
      <c r="F24" s="352"/>
      <c r="G24" s="353"/>
      <c r="H24" s="353"/>
      <c r="I24" s="354"/>
      <c r="J24" s="355"/>
      <c r="K24" s="352"/>
      <c r="L24" s="352"/>
      <c r="M24" s="342"/>
      <c r="N24" s="356"/>
    </row>
    <row r="25" spans="1:14" x14ac:dyDescent="0.25">
      <c r="A25" s="201"/>
      <c r="B25" s="385"/>
      <c r="C25" s="201"/>
      <c r="D25" s="201"/>
      <c r="E25" s="201"/>
      <c r="F25" s="201"/>
      <c r="G25" s="202"/>
      <c r="H25" s="202"/>
      <c r="I25" s="203"/>
      <c r="J25" s="319"/>
      <c r="K25" s="201"/>
      <c r="L25" s="201"/>
      <c r="M25" s="342"/>
      <c r="N25" s="204"/>
    </row>
    <row r="26" spans="1:14" x14ac:dyDescent="0.25">
      <c r="A26" s="477"/>
      <c r="B26" s="474"/>
      <c r="C26" s="477"/>
      <c r="D26" s="477"/>
      <c r="E26" s="192"/>
      <c r="F26" s="192"/>
      <c r="G26" s="193"/>
      <c r="H26" s="193"/>
      <c r="I26" s="194"/>
      <c r="J26" s="312"/>
      <c r="K26" s="192"/>
      <c r="L26" s="192"/>
      <c r="M26" s="342"/>
      <c r="N26" s="195"/>
    </row>
    <row r="27" spans="1:14" x14ac:dyDescent="0.25">
      <c r="A27" s="478"/>
      <c r="B27" s="475"/>
      <c r="C27" s="478"/>
      <c r="D27" s="478"/>
      <c r="E27" s="196"/>
      <c r="F27" s="196"/>
      <c r="G27" s="197"/>
      <c r="H27" s="197"/>
      <c r="I27" s="198"/>
      <c r="J27" s="199"/>
      <c r="K27" s="196"/>
      <c r="L27" s="196"/>
      <c r="M27" s="343"/>
      <c r="N27" s="200"/>
    </row>
    <row r="28" spans="1:14" x14ac:dyDescent="0.25">
      <c r="A28" s="479"/>
      <c r="B28" s="476"/>
      <c r="C28" s="479"/>
      <c r="D28" s="479"/>
      <c r="E28" s="201"/>
      <c r="F28" s="201"/>
      <c r="G28" s="202"/>
      <c r="H28" s="202"/>
      <c r="I28" s="203"/>
      <c r="J28" s="319"/>
      <c r="K28" s="201"/>
      <c r="L28" s="201"/>
      <c r="M28" s="344"/>
      <c r="N28" s="204"/>
    </row>
    <row r="29" spans="1:14" x14ac:dyDescent="0.25">
      <c r="A29" s="477"/>
      <c r="B29" s="474"/>
      <c r="C29" s="477"/>
      <c r="D29" s="477"/>
      <c r="E29" s="192"/>
      <c r="F29" s="192"/>
      <c r="G29" s="193"/>
      <c r="H29" s="193"/>
      <c r="I29" s="194"/>
      <c r="J29" s="312"/>
      <c r="K29" s="192"/>
      <c r="L29" s="192"/>
      <c r="M29" s="342"/>
      <c r="N29" s="195"/>
    </row>
    <row r="30" spans="1:14" x14ac:dyDescent="0.25">
      <c r="A30" s="478"/>
      <c r="B30" s="475"/>
      <c r="C30" s="478"/>
      <c r="D30" s="478"/>
      <c r="E30" s="196"/>
      <c r="F30" s="196"/>
      <c r="G30" s="197"/>
      <c r="H30" s="197"/>
      <c r="I30" s="198"/>
      <c r="J30" s="199"/>
      <c r="K30" s="196"/>
      <c r="L30" s="196"/>
      <c r="M30" s="343"/>
      <c r="N30" s="200"/>
    </row>
    <row r="31" spans="1:14" x14ac:dyDescent="0.25">
      <c r="A31" s="478"/>
      <c r="B31" s="475"/>
      <c r="C31" s="478"/>
      <c r="D31" s="478"/>
      <c r="E31" s="196"/>
      <c r="F31" s="196"/>
      <c r="G31" s="197"/>
      <c r="H31" s="197"/>
      <c r="I31" s="198"/>
      <c r="J31" s="199"/>
      <c r="K31" s="196"/>
      <c r="L31" s="196"/>
      <c r="M31" s="343"/>
      <c r="N31" s="200"/>
    </row>
    <row r="32" spans="1:14" x14ac:dyDescent="0.25">
      <c r="A32" s="479"/>
      <c r="B32" s="476"/>
      <c r="C32" s="479"/>
      <c r="D32" s="479"/>
      <c r="E32" s="201"/>
      <c r="F32" s="201"/>
      <c r="G32" s="202"/>
      <c r="H32" s="202"/>
      <c r="I32" s="203"/>
      <c r="J32" s="319"/>
      <c r="K32" s="201"/>
      <c r="L32" s="201"/>
      <c r="M32" s="344"/>
      <c r="N32" s="204"/>
    </row>
    <row r="33" spans="1:14" x14ac:dyDescent="0.25">
      <c r="A33" s="208"/>
      <c r="B33" s="330"/>
      <c r="C33" s="208"/>
      <c r="D33" s="208"/>
      <c r="E33" s="135"/>
      <c r="F33" s="135"/>
      <c r="G33" s="348"/>
      <c r="H33" s="348"/>
      <c r="I33" s="349"/>
      <c r="J33" s="350"/>
      <c r="K33" s="135"/>
      <c r="L33" s="135"/>
      <c r="M33" s="351"/>
      <c r="N33" s="136"/>
    </row>
    <row r="34" spans="1:14" x14ac:dyDescent="0.25">
      <c r="A34" s="208"/>
      <c r="B34" s="330"/>
      <c r="C34" s="208"/>
      <c r="D34" s="208"/>
      <c r="E34" s="135"/>
      <c r="F34" s="135"/>
      <c r="G34" s="348"/>
      <c r="H34" s="348"/>
      <c r="I34" s="349"/>
      <c r="J34" s="350"/>
      <c r="K34" s="135"/>
      <c r="L34" s="135"/>
      <c r="M34" s="351"/>
      <c r="N34" s="136"/>
    </row>
    <row r="35" spans="1:14" x14ac:dyDescent="0.25">
      <c r="A35" s="208"/>
      <c r="B35" s="330"/>
      <c r="C35" s="208"/>
      <c r="D35" s="208"/>
      <c r="E35" s="135"/>
      <c r="F35" s="135"/>
      <c r="G35" s="348"/>
      <c r="H35" s="348"/>
      <c r="I35" s="349"/>
      <c r="J35" s="350"/>
      <c r="K35" s="135"/>
      <c r="L35" s="135"/>
      <c r="M35" s="351"/>
      <c r="N35" s="136"/>
    </row>
    <row r="36" spans="1:14" x14ac:dyDescent="0.25">
      <c r="A36" s="208"/>
      <c r="B36" s="330"/>
      <c r="C36" s="208"/>
      <c r="D36" s="208"/>
      <c r="E36" s="135"/>
      <c r="F36" s="135"/>
      <c r="G36" s="348"/>
      <c r="H36" s="348"/>
      <c r="I36" s="349"/>
      <c r="J36" s="350"/>
      <c r="K36" s="135"/>
      <c r="L36" s="135"/>
      <c r="M36" s="351"/>
      <c r="N36" s="136"/>
    </row>
    <row r="37" spans="1:14" x14ac:dyDescent="0.25">
      <c r="A37" s="477"/>
      <c r="B37" s="474"/>
      <c r="C37" s="477"/>
      <c r="D37" s="477"/>
      <c r="E37" s="192"/>
      <c r="F37" s="192"/>
      <c r="G37" s="193"/>
      <c r="H37" s="193"/>
      <c r="I37" s="194"/>
      <c r="J37" s="312"/>
      <c r="K37" s="192"/>
      <c r="L37" s="192"/>
      <c r="M37" s="342"/>
      <c r="N37" s="195"/>
    </row>
    <row r="38" spans="1:14" x14ac:dyDescent="0.25">
      <c r="A38" s="479"/>
      <c r="B38" s="476"/>
      <c r="C38" s="479"/>
      <c r="D38" s="479"/>
      <c r="E38" s="201"/>
      <c r="F38" s="201"/>
      <c r="G38" s="202"/>
      <c r="H38" s="202"/>
      <c r="I38" s="203"/>
      <c r="J38" s="319"/>
      <c r="K38" s="201"/>
      <c r="L38" s="201"/>
      <c r="M38" s="344"/>
      <c r="N38" s="204"/>
    </row>
    <row r="39" spans="1:14" x14ac:dyDescent="0.25">
      <c r="A39" s="208"/>
      <c r="B39" s="330"/>
      <c r="C39" s="208"/>
      <c r="D39" s="208"/>
      <c r="E39" s="135"/>
      <c r="F39" s="135"/>
      <c r="G39" s="348"/>
      <c r="H39" s="348"/>
      <c r="I39" s="349"/>
      <c r="J39" s="350"/>
      <c r="K39" s="135"/>
      <c r="L39" s="135"/>
      <c r="M39" s="351"/>
      <c r="N39" s="136"/>
    </row>
    <row r="40" spans="1:14" x14ac:dyDescent="0.25">
      <c r="A40" s="208"/>
      <c r="B40" s="330"/>
      <c r="C40" s="208"/>
      <c r="D40" s="208"/>
      <c r="E40" s="135"/>
      <c r="F40" s="135"/>
      <c r="G40" s="348"/>
      <c r="H40" s="348"/>
      <c r="I40" s="349"/>
      <c r="J40" s="350"/>
      <c r="K40" s="135"/>
      <c r="L40" s="135"/>
      <c r="M40" s="351"/>
      <c r="N40" s="136"/>
    </row>
    <row r="41" spans="1:14" s="130" customFormat="1" ht="30" customHeight="1" x14ac:dyDescent="0.25">
      <c r="A41" s="520" t="s">
        <v>59</v>
      </c>
      <c r="B41" s="520"/>
      <c r="C41" s="520"/>
      <c r="D41" s="520"/>
      <c r="E41" s="126"/>
      <c r="F41" s="126">
        <f>SUM(F7:F40)</f>
        <v>131</v>
      </c>
      <c r="G41" s="127">
        <f>SUM(G7:G40)</f>
        <v>7980000</v>
      </c>
      <c r="H41" s="127">
        <f>SUM(H7:H40)</f>
        <v>62745000</v>
      </c>
      <c r="I41" s="128"/>
      <c r="J41" s="129">
        <f>SUM(J7:J40)</f>
        <v>31220200</v>
      </c>
      <c r="K41" s="126"/>
      <c r="L41" s="126"/>
      <c r="M41" s="126"/>
      <c r="N41" s="126"/>
    </row>
    <row r="42" spans="1:14" x14ac:dyDescent="0.25">
      <c r="F42" s="84"/>
      <c r="G42" s="84"/>
    </row>
    <row r="43" spans="1:14" x14ac:dyDescent="0.25">
      <c r="F43" s="84"/>
      <c r="G43" s="84"/>
    </row>
    <row r="44" spans="1:14" s="191" customFormat="1" x14ac:dyDescent="0.25">
      <c r="A44" s="210"/>
      <c r="C44" s="186"/>
      <c r="D44" s="296" t="s">
        <v>109</v>
      </c>
      <c r="E44" s="186"/>
      <c r="F44" s="186"/>
      <c r="G44" s="186"/>
      <c r="J44" s="205" t="s">
        <v>14</v>
      </c>
    </row>
    <row r="45" spans="1:14" s="191" customFormat="1" x14ac:dyDescent="0.25">
      <c r="A45" s="210"/>
      <c r="C45" s="11"/>
      <c r="D45" s="299" t="s">
        <v>15</v>
      </c>
      <c r="E45" s="11"/>
      <c r="F45" s="11"/>
      <c r="G45" s="11"/>
      <c r="J45" s="13" t="s">
        <v>16</v>
      </c>
    </row>
    <row r="46" spans="1:14" x14ac:dyDescent="0.25">
      <c r="F46" s="84"/>
      <c r="G46" s="84"/>
      <c r="J46" s="206"/>
    </row>
    <row r="47" spans="1:14" x14ac:dyDescent="0.25">
      <c r="F47" s="84"/>
      <c r="G47" s="84"/>
      <c r="J47" s="206"/>
    </row>
    <row r="48" spans="1:14" s="110" customFormat="1" x14ac:dyDescent="0.25">
      <c r="A48" s="112"/>
      <c r="C48" s="186"/>
      <c r="E48" s="109"/>
      <c r="J48" s="207"/>
    </row>
    <row r="49" spans="6:7" x14ac:dyDescent="0.25">
      <c r="F49" s="84"/>
      <c r="G49" s="84"/>
    </row>
    <row r="50" spans="6:7" x14ac:dyDescent="0.25">
      <c r="F50" s="84"/>
      <c r="G50" s="84"/>
    </row>
    <row r="51" spans="6:7" x14ac:dyDescent="0.25">
      <c r="F51" s="84"/>
      <c r="G51" s="84"/>
    </row>
  </sheetData>
  <mergeCells count="36">
    <mergeCell ref="D21:D22"/>
    <mergeCell ref="C21:C22"/>
    <mergeCell ref="B21:B22"/>
    <mergeCell ref="A21:A22"/>
    <mergeCell ref="A41:D41"/>
    <mergeCell ref="A3:N3"/>
    <mergeCell ref="A4:N4"/>
    <mergeCell ref="A5:A6"/>
    <mergeCell ref="B5:B6"/>
    <mergeCell ref="C5:C6"/>
    <mergeCell ref="E5:I5"/>
    <mergeCell ref="J5:J6"/>
    <mergeCell ref="K5:M5"/>
    <mergeCell ref="N5:N6"/>
    <mergeCell ref="A29:A32"/>
    <mergeCell ref="A26:A28"/>
    <mergeCell ref="D37:D38"/>
    <mergeCell ref="B37:B38"/>
    <mergeCell ref="C37:C38"/>
    <mergeCell ref="A37:A38"/>
    <mergeCell ref="B29:B32"/>
    <mergeCell ref="C29:C32"/>
    <mergeCell ref="D29:D32"/>
    <mergeCell ref="A1:D1"/>
    <mergeCell ref="A2:D2"/>
    <mergeCell ref="B26:B28"/>
    <mergeCell ref="C26:C28"/>
    <mergeCell ref="D26:D28"/>
    <mergeCell ref="D17:D18"/>
    <mergeCell ref="C17:C18"/>
    <mergeCell ref="B17:B18"/>
    <mergeCell ref="A17:A18"/>
    <mergeCell ref="A8:A15"/>
    <mergeCell ref="B8:B15"/>
    <mergeCell ref="C8:C15"/>
    <mergeCell ref="D8:D1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topLeftCell="A25" workbookViewId="0">
      <selection activeCell="D37" sqref="D37"/>
    </sheetView>
  </sheetViews>
  <sheetFormatPr defaultColWidth="9.140625" defaultRowHeight="15" x14ac:dyDescent="0.25"/>
  <cols>
    <col min="1" max="1" width="9.5703125" style="1" customWidth="1"/>
    <col min="2" max="2" width="53.85546875" style="1" customWidth="1"/>
    <col min="3" max="3" width="16.28515625" style="1" customWidth="1"/>
    <col min="4" max="4" width="19.85546875" style="34" customWidth="1"/>
    <col min="5" max="5" width="26.140625" style="1" customWidth="1"/>
    <col min="6" max="16384" width="9.140625" style="1"/>
  </cols>
  <sheetData>
    <row r="1" spans="1:17" ht="16.5" x14ac:dyDescent="0.25">
      <c r="A1" s="6" t="s">
        <v>0</v>
      </c>
      <c r="B1" s="7"/>
      <c r="C1" s="8"/>
      <c r="D1" s="9" t="s">
        <v>1</v>
      </c>
      <c r="E1" s="10"/>
      <c r="G1" s="9"/>
      <c r="H1" s="9"/>
      <c r="I1" s="9"/>
      <c r="J1" s="9"/>
      <c r="K1" s="9"/>
      <c r="L1" s="9"/>
      <c r="M1" s="9"/>
      <c r="N1" s="9"/>
      <c r="O1" s="9"/>
      <c r="P1" s="9"/>
      <c r="Q1" s="9"/>
    </row>
    <row r="2" spans="1:17" ht="15.75" x14ac:dyDescent="0.25">
      <c r="A2" s="11" t="s">
        <v>2</v>
      </c>
      <c r="B2" s="12"/>
      <c r="C2" s="13"/>
      <c r="D2" s="14" t="s">
        <v>3</v>
      </c>
      <c r="E2" s="15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</row>
    <row r="3" spans="1:17" ht="15.75" x14ac:dyDescent="0.25">
      <c r="A3" s="11"/>
      <c r="B3" s="12"/>
      <c r="C3" s="13"/>
      <c r="D3" s="16"/>
      <c r="E3" s="15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</row>
    <row r="4" spans="1:17" ht="20.25" x14ac:dyDescent="0.3">
      <c r="A4" s="530" t="s">
        <v>17</v>
      </c>
      <c r="B4" s="530"/>
      <c r="C4" s="530"/>
      <c r="D4" s="530"/>
      <c r="E4" s="530"/>
      <c r="F4" s="530"/>
      <c r="G4" s="18"/>
      <c r="H4" s="18"/>
      <c r="I4" s="19"/>
      <c r="J4" s="18"/>
      <c r="K4" s="18"/>
      <c r="L4" s="18"/>
      <c r="M4" s="18"/>
      <c r="N4" s="18"/>
      <c r="O4" s="18"/>
      <c r="P4" s="18"/>
      <c r="Q4" s="18"/>
    </row>
    <row r="5" spans="1:17" x14ac:dyDescent="0.25">
      <c r="A5" s="531" t="s">
        <v>130</v>
      </c>
      <c r="B5" s="531"/>
      <c r="C5" s="531"/>
      <c r="D5" s="531"/>
      <c r="E5" s="531"/>
      <c r="F5" s="531"/>
      <c r="G5" s="3"/>
      <c r="H5" s="3"/>
      <c r="I5" s="20"/>
      <c r="J5" s="3"/>
      <c r="K5" s="3"/>
      <c r="L5" s="3"/>
      <c r="M5" s="3"/>
      <c r="N5" s="3"/>
      <c r="O5" s="3"/>
      <c r="P5" s="3"/>
      <c r="Q5" s="3"/>
    </row>
    <row r="6" spans="1:17" s="66" customFormat="1" x14ac:dyDescent="0.25">
      <c r="A6" s="71"/>
      <c r="B6" s="71"/>
      <c r="C6" s="71"/>
      <c r="D6" s="71"/>
      <c r="E6" s="71"/>
      <c r="F6" s="71"/>
      <c r="G6" s="68"/>
      <c r="H6" s="68"/>
      <c r="I6" s="20"/>
      <c r="J6" s="68"/>
      <c r="K6" s="68"/>
      <c r="L6" s="68"/>
      <c r="M6" s="68"/>
      <c r="N6" s="68"/>
      <c r="O6" s="68"/>
      <c r="P6" s="68"/>
      <c r="Q6" s="68"/>
    </row>
    <row r="7" spans="1:17" ht="15.75" x14ac:dyDescent="0.25">
      <c r="A7" s="69" t="s">
        <v>18</v>
      </c>
      <c r="B7" s="69" t="s">
        <v>19</v>
      </c>
      <c r="C7" s="69" t="s">
        <v>51</v>
      </c>
      <c r="D7" s="70" t="s">
        <v>50</v>
      </c>
      <c r="E7" s="69" t="s">
        <v>20</v>
      </c>
      <c r="F7" s="67"/>
      <c r="G7" s="67"/>
      <c r="H7" s="67"/>
      <c r="I7" s="67"/>
      <c r="J7" s="67"/>
      <c r="K7" s="67"/>
      <c r="L7" s="67"/>
      <c r="M7" s="67"/>
      <c r="N7" s="67"/>
      <c r="O7" s="67"/>
      <c r="P7" s="67"/>
      <c r="Q7" s="67"/>
    </row>
    <row r="8" spans="1:17" ht="15.75" x14ac:dyDescent="0.25">
      <c r="A8" s="72">
        <v>1</v>
      </c>
      <c r="B8" s="73" t="s">
        <v>52</v>
      </c>
      <c r="C8" s="64">
        <f>'DOANH THU'!G140</f>
        <v>3212</v>
      </c>
      <c r="D8" s="74">
        <f>'DOANH THU'!L140</f>
        <v>779700100</v>
      </c>
      <c r="E8" s="73"/>
      <c r="F8" s="65"/>
      <c r="G8" s="65"/>
      <c r="H8" s="65"/>
      <c r="I8" s="65"/>
      <c r="J8" s="65"/>
      <c r="K8" s="65"/>
      <c r="L8" s="65"/>
      <c r="M8" s="65"/>
      <c r="N8" s="65"/>
      <c r="O8" s="65"/>
      <c r="P8" s="65"/>
      <c r="Q8" s="65"/>
    </row>
    <row r="9" spans="1:17" ht="15.75" x14ac:dyDescent="0.25">
      <c r="A9" s="75">
        <v>2</v>
      </c>
      <c r="B9" s="76" t="s">
        <v>53</v>
      </c>
      <c r="C9" s="76"/>
      <c r="D9" s="77">
        <f>'DOANH THU'!L141</f>
        <v>101244200</v>
      </c>
      <c r="E9" s="76"/>
      <c r="F9" s="65"/>
      <c r="G9" s="65"/>
      <c r="H9" s="65"/>
      <c r="I9" s="65"/>
      <c r="J9" s="65"/>
      <c r="K9" s="65"/>
      <c r="L9" s="65"/>
      <c r="M9" s="65"/>
      <c r="N9" s="65"/>
      <c r="O9" s="65"/>
      <c r="P9" s="65"/>
      <c r="Q9" s="65"/>
    </row>
    <row r="10" spans="1:17" ht="15.75" x14ac:dyDescent="0.25">
      <c r="A10" s="75">
        <v>3</v>
      </c>
      <c r="B10" s="76" t="s">
        <v>54</v>
      </c>
      <c r="C10" s="76"/>
      <c r="D10" s="77">
        <f>'DOANH THU'!L142</f>
        <v>22518400.000000004</v>
      </c>
      <c r="E10" s="76"/>
      <c r="F10" s="65"/>
      <c r="G10" s="65"/>
      <c r="H10" s="65"/>
      <c r="I10" s="65"/>
      <c r="J10" s="65"/>
      <c r="K10" s="65"/>
      <c r="L10" s="65"/>
      <c r="M10" s="65"/>
      <c r="N10" s="65"/>
      <c r="O10" s="65"/>
      <c r="P10" s="65"/>
      <c r="Q10" s="65"/>
    </row>
    <row r="11" spans="1:17" s="66" customFormat="1" ht="15.75" x14ac:dyDescent="0.25">
      <c r="A11" s="124"/>
      <c r="B11" s="131" t="s">
        <v>83</v>
      </c>
      <c r="C11" s="133"/>
      <c r="D11" s="132">
        <f>'Hàng khách trả'!J41</f>
        <v>31220200</v>
      </c>
      <c r="E11" s="125"/>
      <c r="F11" s="65"/>
      <c r="G11" s="65"/>
      <c r="H11" s="65"/>
      <c r="I11" s="65"/>
      <c r="J11" s="65"/>
      <c r="K11" s="65"/>
      <c r="L11" s="65"/>
      <c r="M11" s="65"/>
      <c r="N11" s="65"/>
      <c r="O11" s="65"/>
      <c r="P11" s="65"/>
      <c r="Q11" s="65"/>
    </row>
    <row r="12" spans="1:17" s="66" customFormat="1" ht="15.75" x14ac:dyDescent="0.25">
      <c r="A12" s="78"/>
      <c r="B12" s="80" t="s">
        <v>55</v>
      </c>
      <c r="C12" s="81"/>
      <c r="D12" s="82">
        <f>D8-D9-D10</f>
        <v>655937500</v>
      </c>
      <c r="E12" s="79"/>
      <c r="F12" s="65"/>
      <c r="G12" s="65"/>
      <c r="H12" s="65"/>
      <c r="I12" s="65"/>
      <c r="J12" s="65"/>
      <c r="K12" s="65"/>
      <c r="L12" s="65"/>
      <c r="M12" s="65"/>
      <c r="N12" s="65"/>
      <c r="O12" s="65"/>
      <c r="P12" s="65"/>
      <c r="Q12" s="65"/>
    </row>
    <row r="13" spans="1:17" x14ac:dyDescent="0.25">
      <c r="A13" s="38"/>
      <c r="B13" s="38"/>
      <c r="C13" s="38"/>
      <c r="D13" s="1"/>
      <c r="E13" s="38"/>
      <c r="F13" s="38"/>
      <c r="G13" s="3"/>
      <c r="H13" s="3"/>
      <c r="I13" s="20"/>
      <c r="J13" s="3"/>
      <c r="K13" s="3"/>
      <c r="L13" s="3"/>
      <c r="M13" s="3"/>
      <c r="N13" s="3"/>
      <c r="O13" s="3"/>
      <c r="P13" s="3"/>
      <c r="Q13" s="3"/>
    </row>
    <row r="14" spans="1:17" x14ac:dyDescent="0.25">
      <c r="A14" s="38"/>
      <c r="B14" s="38"/>
      <c r="C14" s="38"/>
      <c r="D14" s="38"/>
      <c r="E14" s="38"/>
      <c r="F14" s="38"/>
      <c r="G14" s="3"/>
      <c r="H14" s="3"/>
      <c r="I14" s="20"/>
      <c r="J14" s="3"/>
      <c r="K14" s="3"/>
      <c r="L14" s="3"/>
      <c r="M14" s="3"/>
      <c r="N14" s="3"/>
      <c r="O14" s="3"/>
      <c r="P14" s="3"/>
      <c r="Q14" s="3"/>
    </row>
    <row r="15" spans="1:17" s="27" customFormat="1" x14ac:dyDescent="0.25">
      <c r="A15" s="21" t="s">
        <v>18</v>
      </c>
      <c r="B15" s="21" t="s">
        <v>19</v>
      </c>
      <c r="C15" s="25" t="s">
        <v>21</v>
      </c>
      <c r="D15" s="26" t="s">
        <v>22</v>
      </c>
      <c r="E15" s="25" t="s">
        <v>20</v>
      </c>
    </row>
    <row r="16" spans="1:17" x14ac:dyDescent="0.25">
      <c r="A16" s="28">
        <v>1</v>
      </c>
      <c r="B16" s="29" t="s">
        <v>23</v>
      </c>
      <c r="C16" s="30"/>
      <c r="D16" s="223"/>
      <c r="E16" s="35"/>
    </row>
    <row r="17" spans="1:9" s="66" customFormat="1" x14ac:dyDescent="0.25">
      <c r="A17" s="28"/>
      <c r="B17" s="220" t="s">
        <v>116</v>
      </c>
      <c r="C17" s="221"/>
      <c r="D17" s="224"/>
      <c r="E17" s="222"/>
    </row>
    <row r="18" spans="1:9" x14ac:dyDescent="0.25">
      <c r="A18" s="28">
        <v>3</v>
      </c>
      <c r="B18" s="23" t="s">
        <v>9</v>
      </c>
      <c r="C18" s="23"/>
      <c r="D18" s="224"/>
      <c r="E18" s="36"/>
    </row>
    <row r="19" spans="1:9" x14ac:dyDescent="0.25">
      <c r="A19" s="22">
        <v>4</v>
      </c>
      <c r="B19" s="23" t="s">
        <v>11</v>
      </c>
      <c r="C19" s="23"/>
      <c r="D19" s="224"/>
      <c r="E19" s="36"/>
    </row>
    <row r="20" spans="1:9" x14ac:dyDescent="0.25">
      <c r="A20" s="28">
        <v>5</v>
      </c>
      <c r="B20" s="23" t="s">
        <v>117</v>
      </c>
      <c r="C20" s="23"/>
      <c r="D20" s="224"/>
      <c r="E20" s="36"/>
    </row>
    <row r="21" spans="1:9" x14ac:dyDescent="0.25">
      <c r="A21" s="28">
        <v>7</v>
      </c>
      <c r="B21" s="23" t="s">
        <v>12</v>
      </c>
      <c r="C21" s="23"/>
      <c r="D21" s="224"/>
      <c r="E21" s="36"/>
    </row>
    <row r="22" spans="1:9" x14ac:dyDescent="0.25">
      <c r="A22" s="22">
        <v>8</v>
      </c>
      <c r="B22" s="23" t="s">
        <v>13</v>
      </c>
      <c r="C22" s="23"/>
      <c r="D22" s="224"/>
      <c r="E22" s="36"/>
    </row>
    <row r="23" spans="1:9" x14ac:dyDescent="0.25">
      <c r="A23" s="28">
        <v>9</v>
      </c>
      <c r="B23" s="24" t="s">
        <v>24</v>
      </c>
      <c r="C23" s="24"/>
      <c r="D23" s="225"/>
      <c r="E23" s="37"/>
    </row>
    <row r="24" spans="1:9" ht="15.75" x14ac:dyDescent="0.25">
      <c r="A24" s="31"/>
      <c r="B24" s="32" t="s">
        <v>25</v>
      </c>
      <c r="C24" s="33">
        <f>SUM(C16:C23)</f>
        <v>0</v>
      </c>
      <c r="D24" s="226">
        <f>SUM(D16:D23)</f>
        <v>0</v>
      </c>
      <c r="E24" s="31"/>
    </row>
    <row r="25" spans="1:9" x14ac:dyDescent="0.25">
      <c r="A25" s="532" t="s">
        <v>26</v>
      </c>
      <c r="B25" s="532"/>
      <c r="C25" s="31"/>
      <c r="D25" s="226">
        <f>C24-D24</f>
        <v>0</v>
      </c>
      <c r="E25" s="31"/>
    </row>
    <row r="28" spans="1:9" x14ac:dyDescent="0.25">
      <c r="B28" s="2" t="s">
        <v>109</v>
      </c>
      <c r="C28" s="3"/>
      <c r="D28" s="2" t="s">
        <v>14</v>
      </c>
      <c r="E28" s="3"/>
      <c r="F28" s="3"/>
      <c r="G28" s="3"/>
      <c r="H28" s="3"/>
      <c r="I28" s="3"/>
    </row>
    <row r="29" spans="1:9" x14ac:dyDescent="0.25">
      <c r="B29" s="4" t="s">
        <v>15</v>
      </c>
      <c r="C29" s="5"/>
      <c r="D29" s="4" t="s">
        <v>16</v>
      </c>
      <c r="E29" s="5"/>
      <c r="F29" s="5"/>
      <c r="G29" s="5"/>
      <c r="H29" s="5"/>
      <c r="I29" s="5"/>
    </row>
    <row r="32" spans="1:9" s="27" customFormat="1" x14ac:dyDescent="0.25">
      <c r="B32" s="92"/>
      <c r="C32" s="92"/>
      <c r="D32" s="134"/>
    </row>
  </sheetData>
  <mergeCells count="3">
    <mergeCell ref="A4:F4"/>
    <mergeCell ref="A5:F5"/>
    <mergeCell ref="A25:B25"/>
  </mergeCells>
  <pageMargins left="0.7" right="0.7" top="0.75" bottom="0.75" header="0.3" footer="0.3"/>
  <pageSetup paperSize="9" orientation="landscape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7"/>
  <sheetViews>
    <sheetView topLeftCell="A13" zoomScaleNormal="100" workbookViewId="0">
      <selection activeCell="L45" sqref="L45"/>
    </sheetView>
  </sheetViews>
  <sheetFormatPr defaultColWidth="9.140625" defaultRowHeight="15.75" x14ac:dyDescent="0.25"/>
  <cols>
    <col min="1" max="1" width="5.28515625" style="67" customWidth="1"/>
    <col min="2" max="2" width="10.140625" style="94" customWidth="1"/>
    <col min="3" max="3" width="10.42578125" style="14" bestFit="1" customWidth="1"/>
    <col min="4" max="4" width="14.140625" style="14" customWidth="1"/>
    <col min="5" max="5" width="9.42578125" style="14" customWidth="1"/>
    <col min="6" max="6" width="8.28515625" style="14" customWidth="1"/>
    <col min="7" max="7" width="11.28515625" style="14" customWidth="1"/>
    <col min="8" max="8" width="10.7109375" style="14" bestFit="1" customWidth="1"/>
    <col min="9" max="9" width="14.28515625" style="14" customWidth="1"/>
    <col min="10" max="10" width="10" style="14" customWidth="1"/>
    <col min="11" max="11" width="8.140625" style="14" customWidth="1"/>
    <col min="12" max="12" width="16.140625" style="14" customWidth="1"/>
    <col min="13" max="13" width="13.42578125" style="14" bestFit="1" customWidth="1"/>
    <col min="14" max="16384" width="9.140625" style="14"/>
  </cols>
  <sheetData>
    <row r="1" spans="1:12" x14ac:dyDescent="0.25">
      <c r="A1" s="556" t="s">
        <v>0</v>
      </c>
      <c r="B1" s="556"/>
      <c r="C1" s="556"/>
      <c r="D1" s="556"/>
      <c r="E1" s="556"/>
      <c r="F1" s="67"/>
      <c r="G1" s="67"/>
      <c r="H1" s="67"/>
      <c r="I1" s="67"/>
    </row>
    <row r="2" spans="1:12" x14ac:dyDescent="0.25">
      <c r="A2" s="39" t="s">
        <v>2</v>
      </c>
      <c r="B2" s="39"/>
      <c r="C2" s="39"/>
      <c r="D2" s="39"/>
      <c r="E2" s="39"/>
      <c r="F2" s="67"/>
      <c r="G2" s="67"/>
      <c r="H2" s="67"/>
      <c r="I2" s="67"/>
    </row>
    <row r="3" spans="1:12" x14ac:dyDescent="0.25">
      <c r="A3" s="540" t="s">
        <v>132</v>
      </c>
      <c r="B3" s="540"/>
      <c r="C3" s="540"/>
      <c r="D3" s="540"/>
      <c r="E3" s="540"/>
      <c r="F3" s="540"/>
      <c r="G3" s="540"/>
      <c r="H3" s="540"/>
      <c r="I3" s="540"/>
      <c r="J3" s="540"/>
      <c r="K3" s="540"/>
      <c r="L3" s="540"/>
    </row>
    <row r="4" spans="1:12" s="137" customFormat="1" ht="42" customHeight="1" x14ac:dyDescent="0.25">
      <c r="A4" s="539" t="s">
        <v>76</v>
      </c>
      <c r="B4" s="555" t="s">
        <v>27</v>
      </c>
      <c r="C4" s="539" t="s">
        <v>28</v>
      </c>
      <c r="D4" s="539" t="s">
        <v>40</v>
      </c>
      <c r="E4" s="539"/>
      <c r="F4" s="538" t="s">
        <v>29</v>
      </c>
      <c r="G4" s="538"/>
      <c r="H4" s="538"/>
      <c r="I4" s="538"/>
      <c r="J4" s="538"/>
      <c r="K4" s="538"/>
      <c r="L4" s="538"/>
    </row>
    <row r="5" spans="1:12" s="137" customFormat="1" ht="16.5" customHeight="1" x14ac:dyDescent="0.25">
      <c r="A5" s="539"/>
      <c r="B5" s="555"/>
      <c r="C5" s="539"/>
      <c r="D5" s="539" t="s">
        <v>41</v>
      </c>
      <c r="E5" s="539" t="s">
        <v>42</v>
      </c>
      <c r="F5" s="539" t="s">
        <v>31</v>
      </c>
      <c r="G5" s="539" t="s">
        <v>232</v>
      </c>
      <c r="H5" s="542" t="s">
        <v>33</v>
      </c>
      <c r="I5" s="542" t="s">
        <v>43</v>
      </c>
      <c r="J5" s="541" t="s">
        <v>35</v>
      </c>
      <c r="K5" s="541"/>
      <c r="L5" s="542" t="s">
        <v>44</v>
      </c>
    </row>
    <row r="6" spans="1:12" s="137" customFormat="1" ht="12.75" x14ac:dyDescent="0.25">
      <c r="A6" s="539"/>
      <c r="B6" s="555"/>
      <c r="C6" s="539"/>
      <c r="D6" s="539"/>
      <c r="E6" s="539"/>
      <c r="F6" s="539"/>
      <c r="G6" s="539"/>
      <c r="H6" s="542"/>
      <c r="I6" s="542"/>
      <c r="J6" s="146" t="s">
        <v>84</v>
      </c>
      <c r="K6" s="145" t="s">
        <v>48</v>
      </c>
      <c r="L6" s="542"/>
    </row>
    <row r="7" spans="1:12" s="282" customFormat="1" ht="15" x14ac:dyDescent="0.25">
      <c r="A7" s="477">
        <v>630</v>
      </c>
      <c r="B7" s="474">
        <v>44044</v>
      </c>
      <c r="C7" s="477" t="s">
        <v>184</v>
      </c>
      <c r="D7" s="477"/>
      <c r="E7" s="477"/>
      <c r="F7" s="373" t="s">
        <v>185</v>
      </c>
      <c r="G7" s="373">
        <v>1</v>
      </c>
      <c r="H7" s="311">
        <v>455000</v>
      </c>
      <c r="I7" s="311">
        <v>455000</v>
      </c>
      <c r="J7" s="311"/>
      <c r="K7" s="313">
        <v>0.41</v>
      </c>
      <c r="L7" s="311">
        <v>268450.00000000006</v>
      </c>
    </row>
    <row r="8" spans="1:12" s="282" customFormat="1" ht="15" x14ac:dyDescent="0.25">
      <c r="A8" s="478"/>
      <c r="B8" s="475"/>
      <c r="C8" s="478"/>
      <c r="D8" s="478"/>
      <c r="E8" s="478"/>
      <c r="F8" s="374" t="s">
        <v>186</v>
      </c>
      <c r="G8" s="374">
        <v>1</v>
      </c>
      <c r="H8" s="315">
        <v>465000</v>
      </c>
      <c r="I8" s="315">
        <v>465000</v>
      </c>
      <c r="J8" s="315"/>
      <c r="K8" s="316">
        <v>0.41</v>
      </c>
      <c r="L8" s="315">
        <v>274350.00000000006</v>
      </c>
    </row>
    <row r="9" spans="1:12" s="282" customFormat="1" ht="14.45" customHeight="1" x14ac:dyDescent="0.25">
      <c r="A9" s="478"/>
      <c r="B9" s="475"/>
      <c r="C9" s="478"/>
      <c r="D9" s="478"/>
      <c r="E9" s="478"/>
      <c r="F9" s="374" t="s">
        <v>183</v>
      </c>
      <c r="G9" s="374">
        <v>4</v>
      </c>
      <c r="H9" s="315">
        <v>485000</v>
      </c>
      <c r="I9" s="315">
        <v>1940000</v>
      </c>
      <c r="J9" s="315"/>
      <c r="K9" s="316">
        <v>0.41</v>
      </c>
      <c r="L9" s="315">
        <v>1144600.0000000002</v>
      </c>
    </row>
    <row r="10" spans="1:12" s="282" customFormat="1" ht="15" x14ac:dyDescent="0.25">
      <c r="A10" s="479"/>
      <c r="B10" s="476"/>
      <c r="C10" s="479"/>
      <c r="D10" s="479"/>
      <c r="E10" s="479"/>
      <c r="F10" s="375" t="s">
        <v>187</v>
      </c>
      <c r="G10" s="375">
        <v>1</v>
      </c>
      <c r="H10" s="318">
        <v>485000</v>
      </c>
      <c r="I10" s="318">
        <v>485000</v>
      </c>
      <c r="J10" s="318"/>
      <c r="K10" s="320">
        <v>0.41</v>
      </c>
      <c r="L10" s="318">
        <v>286150.00000000006</v>
      </c>
    </row>
    <row r="11" spans="1:12" s="282" customFormat="1" ht="15" x14ac:dyDescent="0.25">
      <c r="A11" s="380">
        <v>632</v>
      </c>
      <c r="B11" s="394">
        <v>44046</v>
      </c>
      <c r="C11" s="391" t="s">
        <v>184</v>
      </c>
      <c r="D11" s="391"/>
      <c r="E11" s="391"/>
      <c r="F11" s="380" t="s">
        <v>183</v>
      </c>
      <c r="G11" s="380">
        <v>2</v>
      </c>
      <c r="H11" s="396">
        <v>485000</v>
      </c>
      <c r="I11" s="331">
        <v>970000</v>
      </c>
      <c r="J11" s="331"/>
      <c r="K11" s="332">
        <v>0.41</v>
      </c>
      <c r="L11" s="331">
        <v>572300.00000000012</v>
      </c>
    </row>
    <row r="12" spans="1:12" s="282" customFormat="1" ht="15" x14ac:dyDescent="0.25">
      <c r="A12" s="483">
        <v>646</v>
      </c>
      <c r="B12" s="485">
        <v>44053</v>
      </c>
      <c r="C12" s="483" t="s">
        <v>184</v>
      </c>
      <c r="D12" s="487"/>
      <c r="E12" s="483"/>
      <c r="F12" s="282" t="s">
        <v>185</v>
      </c>
      <c r="G12" s="282">
        <v>1</v>
      </c>
      <c r="H12" s="339">
        <v>455000</v>
      </c>
      <c r="I12" s="339">
        <v>455000</v>
      </c>
      <c r="J12" s="339"/>
      <c r="K12" s="340">
        <v>0.41</v>
      </c>
      <c r="L12" s="339">
        <v>268450.00000000006</v>
      </c>
    </row>
    <row r="13" spans="1:12" s="282" customFormat="1" ht="14.45" customHeight="1" x14ac:dyDescent="0.25">
      <c r="A13" s="484"/>
      <c r="B13" s="486"/>
      <c r="C13" s="484"/>
      <c r="D13" s="488"/>
      <c r="E13" s="484"/>
      <c r="F13" s="382" t="s">
        <v>186</v>
      </c>
      <c r="G13" s="382">
        <v>1</v>
      </c>
      <c r="H13" s="364">
        <v>455000</v>
      </c>
      <c r="I13" s="364">
        <v>455000</v>
      </c>
      <c r="J13" s="364"/>
      <c r="K13" s="365">
        <v>0.41</v>
      </c>
      <c r="L13" s="364">
        <v>268450.00000000006</v>
      </c>
    </row>
    <row r="14" spans="1:12" x14ac:dyDescent="0.25">
      <c r="A14" s="545" t="s">
        <v>36</v>
      </c>
      <c r="B14" s="546"/>
      <c r="C14" s="546"/>
      <c r="D14" s="546"/>
      <c r="E14" s="546"/>
      <c r="F14" s="547"/>
      <c r="G14" s="414">
        <f>SUM(G7:G13)</f>
        <v>11</v>
      </c>
      <c r="H14" s="414"/>
      <c r="I14" s="415">
        <f>SUM(I7:I13)</f>
        <v>5225000</v>
      </c>
      <c r="J14" s="416"/>
      <c r="K14" s="416"/>
      <c r="L14" s="415">
        <f>SUM(L7:L13)</f>
        <v>3082750.0000000005</v>
      </c>
    </row>
    <row r="15" spans="1:12" x14ac:dyDescent="0.25">
      <c r="A15" s="437"/>
      <c r="B15" s="437"/>
      <c r="C15" s="437"/>
      <c r="D15" s="437"/>
      <c r="E15" s="437"/>
      <c r="F15" s="437"/>
      <c r="G15" s="437"/>
      <c r="H15" s="437"/>
      <c r="I15" s="440"/>
      <c r="J15" s="441"/>
      <c r="K15" s="441"/>
      <c r="L15" s="440"/>
    </row>
    <row r="16" spans="1:12" x14ac:dyDescent="0.25">
      <c r="A16" s="437"/>
      <c r="B16" s="437"/>
      <c r="C16" s="437"/>
      <c r="D16" s="437"/>
      <c r="E16" s="437"/>
      <c r="F16" s="437"/>
      <c r="G16" s="437"/>
      <c r="H16" s="437"/>
      <c r="I16" s="440"/>
      <c r="J16" s="441"/>
      <c r="K16" s="441"/>
      <c r="L16" s="440"/>
    </row>
    <row r="17" spans="1:13" x14ac:dyDescent="0.25">
      <c r="A17" s="540" t="s">
        <v>222</v>
      </c>
      <c r="B17" s="540"/>
      <c r="C17" s="540"/>
      <c r="D17" s="540"/>
      <c r="E17" s="540"/>
      <c r="F17" s="540"/>
      <c r="G17" s="540"/>
      <c r="H17" s="540"/>
      <c r="I17" s="540"/>
      <c r="J17" s="540"/>
      <c r="K17" s="540"/>
      <c r="L17" s="540"/>
    </row>
    <row r="18" spans="1:13" s="137" customFormat="1" ht="42" customHeight="1" x14ac:dyDescent="0.25">
      <c r="A18" s="539" t="s">
        <v>76</v>
      </c>
      <c r="B18" s="555" t="s">
        <v>27</v>
      </c>
      <c r="C18" s="539" t="s">
        <v>28</v>
      </c>
      <c r="D18" s="539" t="s">
        <v>40</v>
      </c>
      <c r="E18" s="539"/>
      <c r="F18" s="538" t="s">
        <v>29</v>
      </c>
      <c r="G18" s="538"/>
      <c r="H18" s="538"/>
      <c r="I18" s="538"/>
      <c r="J18" s="538"/>
      <c r="K18" s="538"/>
      <c r="L18" s="538"/>
    </row>
    <row r="19" spans="1:13" s="137" customFormat="1" ht="13.5" customHeight="1" x14ac:dyDescent="0.25">
      <c r="A19" s="539"/>
      <c r="B19" s="555"/>
      <c r="C19" s="539"/>
      <c r="D19" s="539" t="s">
        <v>41</v>
      </c>
      <c r="E19" s="539" t="s">
        <v>42</v>
      </c>
      <c r="F19" s="539" t="s">
        <v>31</v>
      </c>
      <c r="G19" s="539" t="s">
        <v>32</v>
      </c>
      <c r="H19" s="542" t="s">
        <v>33</v>
      </c>
      <c r="I19" s="542" t="s">
        <v>43</v>
      </c>
      <c r="J19" s="541" t="s">
        <v>35</v>
      </c>
      <c r="K19" s="541"/>
      <c r="L19" s="542" t="s">
        <v>44</v>
      </c>
    </row>
    <row r="20" spans="1:13" s="137" customFormat="1" ht="12.75" x14ac:dyDescent="0.25">
      <c r="A20" s="539"/>
      <c r="B20" s="555"/>
      <c r="C20" s="539"/>
      <c r="D20" s="539"/>
      <c r="E20" s="539"/>
      <c r="F20" s="539"/>
      <c r="G20" s="539"/>
      <c r="H20" s="542"/>
      <c r="I20" s="542"/>
      <c r="J20" s="384" t="s">
        <v>84</v>
      </c>
      <c r="K20" s="145" t="s">
        <v>48</v>
      </c>
      <c r="L20" s="542"/>
    </row>
    <row r="21" spans="1:13" s="282" customFormat="1" ht="14.45" customHeight="1" x14ac:dyDescent="0.25">
      <c r="A21" s="477">
        <v>647</v>
      </c>
      <c r="B21" s="474">
        <v>44056</v>
      </c>
      <c r="C21" s="477" t="s">
        <v>180</v>
      </c>
      <c r="D21" s="480" t="s">
        <v>210</v>
      </c>
      <c r="E21" s="477" t="s">
        <v>211</v>
      </c>
      <c r="F21" s="373" t="s">
        <v>185</v>
      </c>
      <c r="G21" s="373">
        <v>3</v>
      </c>
      <c r="H21" s="311">
        <v>455000</v>
      </c>
      <c r="I21" s="311">
        <f t="shared" ref="I21:I22" si="0">G21*H21</f>
        <v>1365000</v>
      </c>
      <c r="J21" s="311"/>
      <c r="K21" s="313">
        <v>0.35</v>
      </c>
      <c r="L21" s="311">
        <f>I21*(1-K21)</f>
        <v>887250</v>
      </c>
      <c r="M21" s="283"/>
    </row>
    <row r="22" spans="1:13" s="282" customFormat="1" ht="14.45" customHeight="1" x14ac:dyDescent="0.25">
      <c r="A22" s="479"/>
      <c r="B22" s="476"/>
      <c r="C22" s="479"/>
      <c r="D22" s="482"/>
      <c r="E22" s="479"/>
      <c r="F22" s="375" t="s">
        <v>186</v>
      </c>
      <c r="G22" s="375">
        <v>2</v>
      </c>
      <c r="H22" s="318">
        <v>465000</v>
      </c>
      <c r="I22" s="318">
        <f t="shared" si="0"/>
        <v>930000</v>
      </c>
      <c r="J22" s="318"/>
      <c r="K22" s="320">
        <v>0.35</v>
      </c>
      <c r="L22" s="318">
        <f>I22*(1-K22)</f>
        <v>604500</v>
      </c>
      <c r="M22" s="283"/>
    </row>
    <row r="23" spans="1:13" x14ac:dyDescent="0.25">
      <c r="A23" s="417"/>
      <c r="B23" s="418"/>
      <c r="C23" s="416"/>
      <c r="D23" s="416"/>
      <c r="E23" s="416"/>
      <c r="F23" s="416"/>
      <c r="G23" s="416"/>
      <c r="H23" s="416"/>
      <c r="I23" s="544" t="s">
        <v>223</v>
      </c>
      <c r="J23" s="544"/>
      <c r="K23" s="544"/>
      <c r="L23" s="416">
        <v>382000</v>
      </c>
    </row>
    <row r="24" spans="1:13" x14ac:dyDescent="0.25">
      <c r="A24" s="545" t="s">
        <v>36</v>
      </c>
      <c r="B24" s="546"/>
      <c r="C24" s="546"/>
      <c r="D24" s="546"/>
      <c r="E24" s="547"/>
      <c r="F24" s="419"/>
      <c r="G24" s="419">
        <f>SUM(G21:G23)</f>
        <v>5</v>
      </c>
      <c r="H24" s="419"/>
      <c r="I24" s="420">
        <f>SUM(I21:I22)</f>
        <v>2295000</v>
      </c>
      <c r="J24" s="419"/>
      <c r="K24" s="419"/>
      <c r="L24" s="420">
        <f>L21+L22-L23</f>
        <v>1109750</v>
      </c>
    </row>
    <row r="25" spans="1:13" ht="18" customHeight="1" x14ac:dyDescent="0.25">
      <c r="A25" s="437"/>
      <c r="B25" s="437"/>
      <c r="C25" s="437"/>
      <c r="D25" s="437"/>
      <c r="E25" s="437"/>
      <c r="F25" s="438"/>
      <c r="G25" s="438"/>
      <c r="H25" s="438"/>
      <c r="I25" s="439"/>
      <c r="J25" s="438"/>
      <c r="K25" s="438"/>
      <c r="L25" s="439"/>
    </row>
    <row r="26" spans="1:13" ht="18" customHeight="1" x14ac:dyDescent="0.25">
      <c r="A26" s="540" t="s">
        <v>281</v>
      </c>
      <c r="B26" s="540"/>
      <c r="C26" s="540"/>
      <c r="D26" s="540"/>
      <c r="E26" s="540"/>
      <c r="F26" s="540"/>
      <c r="G26" s="540"/>
      <c r="H26" s="540"/>
      <c r="I26" s="540"/>
      <c r="J26" s="540"/>
      <c r="K26" s="540"/>
      <c r="L26" s="540"/>
    </row>
    <row r="27" spans="1:13" s="137" customFormat="1" ht="18" customHeight="1" x14ac:dyDescent="0.25">
      <c r="A27" s="539" t="s">
        <v>76</v>
      </c>
      <c r="B27" s="543" t="s">
        <v>27</v>
      </c>
      <c r="C27" s="539" t="s">
        <v>28</v>
      </c>
      <c r="D27" s="539" t="s">
        <v>40</v>
      </c>
      <c r="E27" s="539"/>
      <c r="F27" s="538" t="s">
        <v>29</v>
      </c>
      <c r="G27" s="538"/>
      <c r="H27" s="538"/>
      <c r="I27" s="538"/>
      <c r="J27" s="538"/>
      <c r="K27" s="538"/>
      <c r="L27" s="538"/>
    </row>
    <row r="28" spans="1:13" s="137" customFormat="1" ht="18" customHeight="1" x14ac:dyDescent="0.25">
      <c r="A28" s="539"/>
      <c r="B28" s="543"/>
      <c r="C28" s="539"/>
      <c r="D28" s="539" t="s">
        <v>41</v>
      </c>
      <c r="E28" s="539" t="s">
        <v>42</v>
      </c>
      <c r="F28" s="539" t="s">
        <v>31</v>
      </c>
      <c r="G28" s="539" t="s">
        <v>32</v>
      </c>
      <c r="H28" s="542" t="s">
        <v>33</v>
      </c>
      <c r="I28" s="542" t="s">
        <v>43</v>
      </c>
      <c r="J28" s="541" t="s">
        <v>35</v>
      </c>
      <c r="K28" s="541"/>
      <c r="L28" s="542" t="s">
        <v>44</v>
      </c>
    </row>
    <row r="29" spans="1:13" s="137" customFormat="1" ht="18" customHeight="1" x14ac:dyDescent="0.25">
      <c r="A29" s="539"/>
      <c r="B29" s="543"/>
      <c r="C29" s="539"/>
      <c r="D29" s="539"/>
      <c r="E29" s="539"/>
      <c r="F29" s="539"/>
      <c r="G29" s="539"/>
      <c r="H29" s="542"/>
      <c r="I29" s="542"/>
      <c r="J29" s="448" t="s">
        <v>84</v>
      </c>
      <c r="K29" s="145" t="s">
        <v>48</v>
      </c>
      <c r="L29" s="542"/>
    </row>
    <row r="30" spans="1:13" s="282" customFormat="1" ht="18" customHeight="1" x14ac:dyDescent="0.25">
      <c r="A30" s="208">
        <v>1175</v>
      </c>
      <c r="B30" s="330">
        <v>44013</v>
      </c>
      <c r="C30" s="208" t="s">
        <v>184</v>
      </c>
      <c r="D30" s="208" t="s">
        <v>282</v>
      </c>
      <c r="E30" s="208" t="s">
        <v>283</v>
      </c>
      <c r="F30" s="208" t="s">
        <v>202</v>
      </c>
      <c r="G30" s="208">
        <v>1</v>
      </c>
      <c r="H30" s="280">
        <v>225000</v>
      </c>
      <c r="I30" s="280">
        <f>G30*H30</f>
        <v>225000</v>
      </c>
      <c r="J30" s="280"/>
      <c r="K30" s="281"/>
      <c r="L30" s="280">
        <f>I30-J30</f>
        <v>225000</v>
      </c>
    </row>
    <row r="31" spans="1:13" s="422" customFormat="1" ht="18" customHeight="1" x14ac:dyDescent="0.25">
      <c r="A31" s="449"/>
      <c r="B31" s="457"/>
      <c r="C31" s="458"/>
      <c r="D31" s="459"/>
      <c r="E31" s="459"/>
      <c r="F31" s="460"/>
      <c r="G31" s="460"/>
      <c r="H31" s="461"/>
      <c r="I31" s="461"/>
      <c r="J31" s="461"/>
      <c r="K31" s="462"/>
      <c r="L31" s="463">
        <f>SUM(L30:L30)</f>
        <v>225000</v>
      </c>
    </row>
    <row r="32" spans="1:13" s="422" customFormat="1" x14ac:dyDescent="0.25">
      <c r="A32" s="540" t="s">
        <v>224</v>
      </c>
      <c r="B32" s="540"/>
      <c r="C32" s="540"/>
      <c r="D32" s="436"/>
      <c r="E32" s="436"/>
      <c r="F32" s="436"/>
      <c r="G32" s="436"/>
      <c r="H32" s="436"/>
      <c r="I32" s="421"/>
      <c r="L32" s="421"/>
    </row>
    <row r="33" spans="1:14" s="422" customFormat="1" x14ac:dyDescent="0.25">
      <c r="A33" s="383"/>
      <c r="B33" s="383"/>
      <c r="C33" s="383"/>
      <c r="D33" s="552" t="s">
        <v>225</v>
      </c>
      <c r="E33" s="553"/>
      <c r="F33" s="553"/>
      <c r="G33" s="553"/>
      <c r="H33" s="553"/>
      <c r="I33" s="554"/>
      <c r="J33" s="550" t="s">
        <v>50</v>
      </c>
      <c r="K33" s="551"/>
      <c r="L33" s="421"/>
    </row>
    <row r="34" spans="1:14" s="422" customFormat="1" x14ac:dyDescent="0.25">
      <c r="A34" s="383"/>
      <c r="B34" s="383"/>
      <c r="C34" s="383"/>
      <c r="D34" s="533" t="s">
        <v>226</v>
      </c>
      <c r="E34" s="534"/>
      <c r="F34" s="534"/>
      <c r="G34" s="534"/>
      <c r="H34" s="534"/>
      <c r="I34" s="535"/>
      <c r="J34" s="536">
        <v>550415</v>
      </c>
      <c r="K34" s="537"/>
      <c r="L34" s="421"/>
    </row>
    <row r="35" spans="1:14" s="422" customFormat="1" x14ac:dyDescent="0.25">
      <c r="A35" s="383"/>
      <c r="B35" s="383"/>
      <c r="C35" s="383"/>
      <c r="D35" s="533" t="s">
        <v>227</v>
      </c>
      <c r="E35" s="534"/>
      <c r="F35" s="534"/>
      <c r="G35" s="534"/>
      <c r="H35" s="534"/>
      <c r="I35" s="535"/>
      <c r="J35" s="536">
        <f>L14</f>
        <v>3082750.0000000005</v>
      </c>
      <c r="K35" s="537"/>
      <c r="L35" s="421"/>
    </row>
    <row r="36" spans="1:14" s="422" customFormat="1" x14ac:dyDescent="0.25">
      <c r="A36" s="383"/>
      <c r="B36" s="383"/>
      <c r="C36" s="383"/>
      <c r="D36" s="533" t="s">
        <v>228</v>
      </c>
      <c r="E36" s="534"/>
      <c r="F36" s="534"/>
      <c r="G36" s="534"/>
      <c r="H36" s="534"/>
      <c r="I36" s="535"/>
      <c r="J36" s="536">
        <f>L24</f>
        <v>1109750</v>
      </c>
      <c r="K36" s="537"/>
      <c r="N36" s="423"/>
    </row>
    <row r="37" spans="1:14" s="422" customFormat="1" x14ac:dyDescent="0.25">
      <c r="A37" s="447"/>
      <c r="B37" s="447"/>
      <c r="C37" s="447"/>
      <c r="D37" s="533" t="s">
        <v>284</v>
      </c>
      <c r="E37" s="534"/>
      <c r="F37" s="534"/>
      <c r="G37" s="534"/>
      <c r="H37" s="534"/>
      <c r="I37" s="535"/>
      <c r="J37" s="536">
        <f>L31</f>
        <v>225000</v>
      </c>
      <c r="K37" s="537"/>
      <c r="N37" s="423"/>
    </row>
    <row r="38" spans="1:14" s="422" customFormat="1" x14ac:dyDescent="0.25">
      <c r="A38" s="446"/>
      <c r="B38" s="446"/>
      <c r="C38" s="446"/>
      <c r="D38" s="533" t="s">
        <v>265</v>
      </c>
      <c r="E38" s="534"/>
      <c r="F38" s="534"/>
      <c r="G38" s="534"/>
      <c r="H38" s="534"/>
      <c r="I38" s="535"/>
      <c r="J38" s="536">
        <v>5000000</v>
      </c>
      <c r="K38" s="537"/>
      <c r="N38" s="423"/>
    </row>
    <row r="39" spans="1:14" s="422" customFormat="1" x14ac:dyDescent="0.25">
      <c r="A39" s="446"/>
      <c r="B39" s="446"/>
      <c r="C39" s="446"/>
      <c r="D39" s="545" t="s">
        <v>235</v>
      </c>
      <c r="E39" s="546"/>
      <c r="F39" s="546"/>
      <c r="G39" s="546"/>
      <c r="H39" s="546"/>
      <c r="I39" s="547"/>
      <c r="J39" s="548">
        <f>SUM(J34:K38)</f>
        <v>9967915</v>
      </c>
      <c r="K39" s="549"/>
      <c r="N39" s="423"/>
    </row>
    <row r="40" spans="1:14" s="422" customFormat="1" x14ac:dyDescent="0.25">
      <c r="A40" s="383"/>
      <c r="B40" s="383"/>
      <c r="C40" s="383"/>
      <c r="D40" s="533" t="s">
        <v>229</v>
      </c>
      <c r="E40" s="534"/>
      <c r="F40" s="534"/>
      <c r="G40" s="534"/>
      <c r="H40" s="534"/>
      <c r="I40" s="535"/>
      <c r="J40" s="536">
        <f>'Bảng lương'!K15</f>
        <v>6080000</v>
      </c>
      <c r="K40" s="537"/>
      <c r="L40" s="421"/>
    </row>
    <row r="41" spans="1:14" s="422" customFormat="1" x14ac:dyDescent="0.25">
      <c r="A41" s="446"/>
      <c r="B41" s="446"/>
      <c r="C41" s="446"/>
      <c r="D41" s="533" t="s">
        <v>260</v>
      </c>
      <c r="E41" s="534"/>
      <c r="F41" s="534"/>
      <c r="G41" s="534"/>
      <c r="H41" s="534"/>
      <c r="I41" s="535"/>
      <c r="J41" s="536">
        <f>'Chi phí văn phòng'!D9</f>
        <v>674000</v>
      </c>
      <c r="K41" s="537"/>
      <c r="L41" s="421"/>
    </row>
    <row r="42" spans="1:14" s="422" customFormat="1" x14ac:dyDescent="0.25">
      <c r="A42" s="446"/>
      <c r="B42" s="446"/>
      <c r="C42" s="446"/>
      <c r="D42" s="533" t="s">
        <v>261</v>
      </c>
      <c r="E42" s="534"/>
      <c r="F42" s="534"/>
      <c r="G42" s="534"/>
      <c r="H42" s="534"/>
      <c r="I42" s="535"/>
      <c r="J42" s="536">
        <f>'Chi phí văn phòng'!D21</f>
        <v>1289000</v>
      </c>
      <c r="K42" s="537"/>
      <c r="L42" s="421"/>
    </row>
    <row r="43" spans="1:14" s="422" customFormat="1" x14ac:dyDescent="0.25">
      <c r="A43" s="446"/>
      <c r="B43" s="446"/>
      <c r="C43" s="446"/>
      <c r="D43" s="545" t="s">
        <v>236</v>
      </c>
      <c r="E43" s="546"/>
      <c r="F43" s="546"/>
      <c r="G43" s="546"/>
      <c r="H43" s="546"/>
      <c r="I43" s="547"/>
      <c r="J43" s="548">
        <f>SUM(J40:K42)</f>
        <v>8043000</v>
      </c>
      <c r="K43" s="549"/>
      <c r="L43" s="421"/>
    </row>
    <row r="44" spans="1:14" s="422" customFormat="1" x14ac:dyDescent="0.25">
      <c r="A44" s="383"/>
      <c r="B44" s="383"/>
      <c r="C44" s="383"/>
      <c r="D44" s="561" t="s">
        <v>264</v>
      </c>
      <c r="E44" s="561"/>
      <c r="F44" s="561"/>
      <c r="G44" s="561"/>
      <c r="H44" s="561"/>
      <c r="I44" s="561"/>
      <c r="J44" s="562">
        <f>J39-J43</f>
        <v>1924915</v>
      </c>
      <c r="K44" s="562"/>
    </row>
    <row r="45" spans="1:14" s="422" customFormat="1" x14ac:dyDescent="0.25">
      <c r="A45" s="446"/>
      <c r="B45" s="446"/>
      <c r="C45" s="446"/>
      <c r="D45" s="428"/>
      <c r="E45" s="428"/>
      <c r="F45" s="428"/>
      <c r="G45" s="428"/>
      <c r="H45" s="557" t="s">
        <v>262</v>
      </c>
      <c r="I45" s="557"/>
      <c r="J45" s="558">
        <v>2500000</v>
      </c>
      <c r="K45" s="558"/>
    </row>
    <row r="46" spans="1:14" s="422" customFormat="1" x14ac:dyDescent="0.25">
      <c r="A46" s="442"/>
      <c r="B46" s="442"/>
      <c r="C46" s="442"/>
      <c r="D46" s="428"/>
      <c r="E46" s="428"/>
      <c r="F46" s="428"/>
      <c r="G46" s="428"/>
      <c r="H46" s="560" t="s">
        <v>263</v>
      </c>
      <c r="I46" s="560"/>
      <c r="J46" s="559">
        <f>J44+J45</f>
        <v>4424915</v>
      </c>
      <c r="K46" s="559"/>
    </row>
    <row r="47" spans="1:14" x14ac:dyDescent="0.25">
      <c r="A47" s="93"/>
      <c r="B47" s="540" t="s">
        <v>109</v>
      </c>
      <c r="C47" s="540"/>
      <c r="D47" s="540"/>
      <c r="E47" s="93"/>
      <c r="F47" s="93"/>
      <c r="G47" s="93"/>
      <c r="H47" s="93"/>
      <c r="I47" s="540" t="s">
        <v>114</v>
      </c>
      <c r="J47" s="540"/>
    </row>
  </sheetData>
  <mergeCells count="92">
    <mergeCell ref="H45:I45"/>
    <mergeCell ref="J45:K45"/>
    <mergeCell ref="J46:K46"/>
    <mergeCell ref="H46:I46"/>
    <mergeCell ref="D38:I38"/>
    <mergeCell ref="D39:I39"/>
    <mergeCell ref="D43:I43"/>
    <mergeCell ref="D41:I41"/>
    <mergeCell ref="D42:I42"/>
    <mergeCell ref="D44:I44"/>
    <mergeCell ref="J44:K44"/>
    <mergeCell ref="J41:K41"/>
    <mergeCell ref="J42:K42"/>
    <mergeCell ref="J43:K43"/>
    <mergeCell ref="A1:E1"/>
    <mergeCell ref="A3:L3"/>
    <mergeCell ref="D5:D6"/>
    <mergeCell ref="E5:E6"/>
    <mergeCell ref="F5:F6"/>
    <mergeCell ref="G5:G6"/>
    <mergeCell ref="H5:H6"/>
    <mergeCell ref="I5:I6"/>
    <mergeCell ref="L5:L6"/>
    <mergeCell ref="J5:K5"/>
    <mergeCell ref="B47:D47"/>
    <mergeCell ref="I47:J47"/>
    <mergeCell ref="D4:E4"/>
    <mergeCell ref="F4:L4"/>
    <mergeCell ref="A4:A6"/>
    <mergeCell ref="B4:B6"/>
    <mergeCell ref="C4:C6"/>
    <mergeCell ref="A7:A10"/>
    <mergeCell ref="B7:B10"/>
    <mergeCell ref="C7:C10"/>
    <mergeCell ref="D7:D10"/>
    <mergeCell ref="E7:E10"/>
    <mergeCell ref="A12:A13"/>
    <mergeCell ref="B12:B13"/>
    <mergeCell ref="C12:C13"/>
    <mergeCell ref="D12:D13"/>
    <mergeCell ref="E12:E13"/>
    <mergeCell ref="A14:F14"/>
    <mergeCell ref="A17:L17"/>
    <mergeCell ref="A18:A20"/>
    <mergeCell ref="B18:B20"/>
    <mergeCell ref="C18:C20"/>
    <mergeCell ref="D18:E18"/>
    <mergeCell ref="F18:L18"/>
    <mergeCell ref="D19:D20"/>
    <mergeCell ref="E19:E20"/>
    <mergeCell ref="F19:F20"/>
    <mergeCell ref="G19:G20"/>
    <mergeCell ref="H19:H20"/>
    <mergeCell ref="I19:I20"/>
    <mergeCell ref="J19:K19"/>
    <mergeCell ref="L19:L20"/>
    <mergeCell ref="A21:A22"/>
    <mergeCell ref="B21:B22"/>
    <mergeCell ref="C21:C22"/>
    <mergeCell ref="D21:D22"/>
    <mergeCell ref="E21:E22"/>
    <mergeCell ref="I23:K23"/>
    <mergeCell ref="A24:E24"/>
    <mergeCell ref="A32:C32"/>
    <mergeCell ref="J40:K40"/>
    <mergeCell ref="D40:I40"/>
    <mergeCell ref="J39:K39"/>
    <mergeCell ref="J38:K38"/>
    <mergeCell ref="J33:K33"/>
    <mergeCell ref="D33:I33"/>
    <mergeCell ref="J36:K36"/>
    <mergeCell ref="D36:I36"/>
    <mergeCell ref="J35:K35"/>
    <mergeCell ref="D35:I35"/>
    <mergeCell ref="J34:K34"/>
    <mergeCell ref="D34:I34"/>
    <mergeCell ref="D27:E27"/>
    <mergeCell ref="A26:L26"/>
    <mergeCell ref="J28:K28"/>
    <mergeCell ref="L28:L29"/>
    <mergeCell ref="H28:H29"/>
    <mergeCell ref="I28:I29"/>
    <mergeCell ref="G28:G29"/>
    <mergeCell ref="A27:A29"/>
    <mergeCell ref="B27:B29"/>
    <mergeCell ref="C27:C29"/>
    <mergeCell ref="D37:I37"/>
    <mergeCell ref="J37:K37"/>
    <mergeCell ref="F27:L27"/>
    <mergeCell ref="D28:D29"/>
    <mergeCell ref="E28:E29"/>
    <mergeCell ref="F28:F29"/>
  </mergeCells>
  <pageMargins left="0.91" right="0.2" top="0.37" bottom="0.33" header="0.3" footer="0.3"/>
  <pageSetup paperSize="9" orientation="landscape" horizont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topLeftCell="A18" workbookViewId="0">
      <selection activeCell="H18" sqref="H18"/>
    </sheetView>
  </sheetViews>
  <sheetFormatPr defaultRowHeight="15" x14ac:dyDescent="0.25"/>
  <cols>
    <col min="1" max="1" width="9.140625" style="65"/>
    <col min="2" max="2" width="17.28515625" customWidth="1"/>
    <col min="3" max="3" width="25.5703125" customWidth="1"/>
    <col min="4" max="4" width="14.85546875" bestFit="1" customWidth="1"/>
  </cols>
  <sheetData>
    <row r="1" spans="2:10" s="14" customFormat="1" ht="15.75" x14ac:dyDescent="0.25">
      <c r="B1" s="556" t="s">
        <v>0</v>
      </c>
      <c r="C1" s="556"/>
      <c r="D1" s="556"/>
      <c r="E1" s="556"/>
      <c r="F1" s="556"/>
      <c r="G1" s="67"/>
      <c r="H1" s="67"/>
      <c r="I1" s="67"/>
      <c r="J1" s="67"/>
    </row>
    <row r="2" spans="2:10" s="14" customFormat="1" ht="15.75" x14ac:dyDescent="0.25">
      <c r="B2" s="39" t="s">
        <v>2</v>
      </c>
      <c r="C2" s="39"/>
      <c r="D2" s="39"/>
      <c r="E2" s="39"/>
      <c r="F2" s="39"/>
      <c r="G2" s="67"/>
      <c r="H2" s="67"/>
      <c r="I2" s="67"/>
      <c r="J2" s="67"/>
    </row>
    <row r="4" spans="2:10" ht="15.75" x14ac:dyDescent="0.25">
      <c r="B4" s="521" t="s">
        <v>242</v>
      </c>
      <c r="C4" s="521"/>
      <c r="D4" s="521"/>
      <c r="E4" s="233"/>
      <c r="F4" s="233"/>
    </row>
    <row r="5" spans="2:10" x14ac:dyDescent="0.25">
      <c r="B5" s="429" t="s">
        <v>49</v>
      </c>
      <c r="C5" s="429"/>
      <c r="D5" s="429"/>
      <c r="E5" s="429"/>
      <c r="F5" s="429"/>
    </row>
    <row r="6" spans="2:10" x14ac:dyDescent="0.25">
      <c r="B6" s="565" t="s">
        <v>243</v>
      </c>
      <c r="C6" s="566"/>
      <c r="D6" s="567"/>
      <c r="E6" s="429"/>
      <c r="F6" s="429"/>
    </row>
    <row r="7" spans="2:10" x14ac:dyDescent="0.25">
      <c r="B7" s="433" t="s">
        <v>244</v>
      </c>
      <c r="C7" s="568">
        <v>1071000</v>
      </c>
      <c r="D7" s="569"/>
      <c r="E7" s="429"/>
      <c r="F7" s="429"/>
    </row>
    <row r="8" spans="2:10" x14ac:dyDescent="0.25">
      <c r="B8" s="430"/>
      <c r="C8" s="435" t="s">
        <v>245</v>
      </c>
      <c r="D8" s="435">
        <v>397000</v>
      </c>
      <c r="E8" s="429"/>
      <c r="F8" s="429"/>
    </row>
    <row r="9" spans="2:10" x14ac:dyDescent="0.25">
      <c r="B9" s="430"/>
      <c r="C9" s="435" t="s">
        <v>246</v>
      </c>
      <c r="D9" s="435">
        <v>674000</v>
      </c>
      <c r="E9" s="429"/>
      <c r="F9" s="429"/>
    </row>
    <row r="10" spans="2:10" x14ac:dyDescent="0.25">
      <c r="B10" s="434" t="s">
        <v>247</v>
      </c>
      <c r="C10" s="431"/>
      <c r="D10" s="431"/>
      <c r="E10" s="429"/>
      <c r="F10" s="429"/>
    </row>
    <row r="11" spans="2:10" x14ac:dyDescent="0.25">
      <c r="B11" s="430"/>
      <c r="C11" s="431" t="s">
        <v>248</v>
      </c>
      <c r="D11" s="431">
        <v>0</v>
      </c>
      <c r="E11" s="429"/>
      <c r="F11" s="429"/>
    </row>
    <row r="12" spans="2:10" x14ac:dyDescent="0.25">
      <c r="B12" s="430"/>
      <c r="C12" s="431" t="s">
        <v>13</v>
      </c>
      <c r="D12" s="431">
        <v>190000</v>
      </c>
      <c r="E12" s="429"/>
      <c r="F12" s="429"/>
    </row>
    <row r="13" spans="2:10" x14ac:dyDescent="0.25">
      <c r="B13" s="430"/>
      <c r="C13" s="431" t="s">
        <v>249</v>
      </c>
      <c r="D13" s="431">
        <v>165000</v>
      </c>
      <c r="E13" s="429"/>
      <c r="F13" s="429"/>
    </row>
    <row r="14" spans="2:10" x14ac:dyDescent="0.25">
      <c r="B14" s="430"/>
      <c r="C14" s="431" t="s">
        <v>253</v>
      </c>
      <c r="D14" s="431">
        <v>544000</v>
      </c>
      <c r="E14" s="429"/>
      <c r="F14" s="429"/>
    </row>
    <row r="15" spans="2:10" x14ac:dyDescent="0.25">
      <c r="B15" s="430"/>
      <c r="C15" s="431" t="s">
        <v>250</v>
      </c>
      <c r="D15" s="431">
        <v>172000</v>
      </c>
      <c r="E15" s="429"/>
      <c r="F15" s="429"/>
    </row>
    <row r="16" spans="2:10" s="65" customFormat="1" x14ac:dyDescent="0.25">
      <c r="B16" s="429"/>
      <c r="C16" s="432"/>
      <c r="D16" s="432"/>
      <c r="E16" s="429"/>
      <c r="F16" s="429"/>
    </row>
    <row r="17" spans="1:6" s="65" customFormat="1" x14ac:dyDescent="0.25">
      <c r="B17" s="429"/>
      <c r="C17" s="432"/>
      <c r="D17" s="432"/>
      <c r="E17" s="429"/>
      <c r="F17" s="429"/>
    </row>
    <row r="18" spans="1:6" s="65" customFormat="1" x14ac:dyDescent="0.25">
      <c r="B18" s="565" t="s">
        <v>251</v>
      </c>
      <c r="C18" s="566"/>
      <c r="D18" s="567"/>
      <c r="E18" s="429"/>
      <c r="F18" s="429"/>
    </row>
    <row r="19" spans="1:6" s="65" customFormat="1" x14ac:dyDescent="0.25">
      <c r="B19" s="433" t="s">
        <v>244</v>
      </c>
      <c r="C19" s="568">
        <f>D23+D24+D25+D26+D27+D28</f>
        <v>3692000</v>
      </c>
      <c r="D19" s="569"/>
      <c r="E19" s="429"/>
      <c r="F19" s="429"/>
    </row>
    <row r="20" spans="1:6" s="65" customFormat="1" x14ac:dyDescent="0.25">
      <c r="B20" s="430"/>
      <c r="C20" s="435" t="s">
        <v>245</v>
      </c>
      <c r="D20" s="435">
        <v>2403000</v>
      </c>
      <c r="E20" s="429"/>
      <c r="F20" s="429"/>
    </row>
    <row r="21" spans="1:6" s="65" customFormat="1" x14ac:dyDescent="0.25">
      <c r="B21" s="430"/>
      <c r="C21" s="435" t="s">
        <v>246</v>
      </c>
      <c r="D21" s="435">
        <f>C19-D20</f>
        <v>1289000</v>
      </c>
      <c r="E21" s="429"/>
      <c r="F21" s="429"/>
    </row>
    <row r="22" spans="1:6" s="65" customFormat="1" x14ac:dyDescent="0.25">
      <c r="B22" s="434" t="s">
        <v>247</v>
      </c>
      <c r="C22" s="431"/>
      <c r="D22" s="431"/>
      <c r="E22" s="429"/>
      <c r="F22" s="429"/>
    </row>
    <row r="23" spans="1:6" s="65" customFormat="1" x14ac:dyDescent="0.25">
      <c r="B23" s="434"/>
      <c r="C23" s="431" t="s">
        <v>259</v>
      </c>
      <c r="D23" s="431">
        <v>400000</v>
      </c>
      <c r="E23" s="429"/>
      <c r="F23" s="429"/>
    </row>
    <row r="24" spans="1:6" s="65" customFormat="1" x14ac:dyDescent="0.25">
      <c r="B24" s="430"/>
      <c r="C24" s="431" t="s">
        <v>248</v>
      </c>
      <c r="D24" s="431">
        <v>990000</v>
      </c>
      <c r="E24" s="429"/>
      <c r="F24" s="429"/>
    </row>
    <row r="25" spans="1:6" s="65" customFormat="1" x14ac:dyDescent="0.25">
      <c r="B25" s="430"/>
      <c r="C25" s="431" t="s">
        <v>13</v>
      </c>
      <c r="D25" s="431">
        <v>345000</v>
      </c>
      <c r="E25" s="429"/>
      <c r="F25" s="429"/>
    </row>
    <row r="26" spans="1:6" ht="14.25" customHeight="1" x14ac:dyDescent="0.25">
      <c r="B26" s="430"/>
      <c r="C26" s="431" t="s">
        <v>249</v>
      </c>
      <c r="D26" s="431">
        <v>304000</v>
      </c>
      <c r="E26" s="429"/>
      <c r="F26" s="429"/>
    </row>
    <row r="27" spans="1:6" x14ac:dyDescent="0.25">
      <c r="B27" s="430"/>
      <c r="C27" s="431" t="s">
        <v>252</v>
      </c>
      <c r="D27" s="431">
        <v>1453000</v>
      </c>
      <c r="E27" s="429"/>
      <c r="F27" s="429"/>
    </row>
    <row r="28" spans="1:6" x14ac:dyDescent="0.25">
      <c r="B28" s="430"/>
      <c r="C28" s="431" t="s">
        <v>250</v>
      </c>
      <c r="D28" s="431">
        <v>200000</v>
      </c>
      <c r="E28" s="429"/>
      <c r="F28" s="429"/>
    </row>
    <row r="31" spans="1:6" x14ac:dyDescent="0.25">
      <c r="A31" s="443" t="s">
        <v>255</v>
      </c>
      <c r="B31" s="443"/>
      <c r="C31" s="443"/>
      <c r="D31" s="443"/>
    </row>
    <row r="32" spans="1:6" x14ac:dyDescent="0.25">
      <c r="A32" s="443"/>
      <c r="B32" s="564" t="s">
        <v>256</v>
      </c>
      <c r="C32" s="564"/>
      <c r="D32" s="444">
        <f>C7+C19</f>
        <v>4763000</v>
      </c>
    </row>
    <row r="33" spans="1:4" x14ac:dyDescent="0.25">
      <c r="A33" s="443"/>
      <c r="B33" s="563" t="s">
        <v>257</v>
      </c>
      <c r="C33" s="445" t="s">
        <v>258</v>
      </c>
      <c r="D33" s="444">
        <f>D8+D20</f>
        <v>2800000</v>
      </c>
    </row>
    <row r="34" spans="1:4" x14ac:dyDescent="0.25">
      <c r="A34" s="443"/>
      <c r="B34" s="563"/>
      <c r="C34" s="445" t="s">
        <v>184</v>
      </c>
      <c r="D34" s="444">
        <f>D21+D9</f>
        <v>1963000</v>
      </c>
    </row>
  </sheetData>
  <mergeCells count="8">
    <mergeCell ref="B33:B34"/>
    <mergeCell ref="B32:C32"/>
    <mergeCell ref="B1:F1"/>
    <mergeCell ref="B6:D6"/>
    <mergeCell ref="B4:D4"/>
    <mergeCell ref="C7:D7"/>
    <mergeCell ref="C19:D19"/>
    <mergeCell ref="B18:D18"/>
  </mergeCells>
  <pageMargins left="0.7" right="0.7" top="0.75" bottom="0.75" header="0.3" footer="0.3"/>
  <pageSetup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activeCell="G10" sqref="G10:H10"/>
    </sheetView>
  </sheetViews>
  <sheetFormatPr defaultRowHeight="15" x14ac:dyDescent="0.25"/>
  <sheetData>
    <row r="1" spans="1:9" s="14" customFormat="1" ht="15.75" x14ac:dyDescent="0.25">
      <c r="A1" s="556" t="s">
        <v>0</v>
      </c>
      <c r="B1" s="556"/>
      <c r="C1" s="556"/>
      <c r="D1" s="556"/>
      <c r="E1" s="556"/>
      <c r="F1" s="67"/>
      <c r="G1" s="67"/>
      <c r="H1" s="67"/>
      <c r="I1" s="67"/>
    </row>
    <row r="2" spans="1:9" s="14" customFormat="1" ht="15.75" x14ac:dyDescent="0.25">
      <c r="A2" s="39" t="s">
        <v>2</v>
      </c>
      <c r="B2" s="39"/>
      <c r="C2" s="39"/>
      <c r="D2" s="39"/>
      <c r="E2" s="39"/>
      <c r="F2" s="67"/>
      <c r="G2" s="67"/>
      <c r="H2" s="67"/>
      <c r="I2" s="67"/>
    </row>
    <row r="4" spans="1:9" x14ac:dyDescent="0.25">
      <c r="A4" s="572" t="s">
        <v>254</v>
      </c>
      <c r="B4" s="572"/>
      <c r="C4" s="572"/>
      <c r="D4" s="572"/>
      <c r="E4" s="572"/>
      <c r="F4" s="572"/>
      <c r="G4" s="572"/>
      <c r="H4" s="572"/>
    </row>
    <row r="6" spans="1:9" ht="15.75" x14ac:dyDescent="0.25">
      <c r="A6" s="573" t="s">
        <v>225</v>
      </c>
      <c r="B6" s="573"/>
      <c r="C6" s="573"/>
      <c r="D6" s="573"/>
      <c r="E6" s="573"/>
      <c r="F6" s="573"/>
      <c r="G6" s="574" t="s">
        <v>50</v>
      </c>
      <c r="H6" s="574"/>
    </row>
    <row r="7" spans="1:9" ht="15.75" x14ac:dyDescent="0.25">
      <c r="A7" s="570" t="s">
        <v>239</v>
      </c>
      <c r="B7" s="570"/>
      <c r="C7" s="570"/>
      <c r="D7" s="570"/>
      <c r="E7" s="570"/>
      <c r="F7" s="570"/>
      <c r="G7" s="571">
        <v>397000</v>
      </c>
      <c r="H7" s="571"/>
    </row>
    <row r="8" spans="1:9" ht="15.75" x14ac:dyDescent="0.25">
      <c r="A8" s="570" t="s">
        <v>240</v>
      </c>
      <c r="B8" s="570"/>
      <c r="C8" s="570"/>
      <c r="D8" s="570"/>
      <c r="E8" s="570"/>
      <c r="F8" s="570"/>
      <c r="G8" s="571">
        <v>2403000</v>
      </c>
      <c r="H8" s="571"/>
    </row>
    <row r="9" spans="1:9" ht="15.75" x14ac:dyDescent="0.25">
      <c r="A9" s="533" t="s">
        <v>229</v>
      </c>
      <c r="B9" s="534"/>
      <c r="C9" s="534"/>
      <c r="D9" s="534"/>
      <c r="E9" s="534"/>
      <c r="F9" s="535"/>
      <c r="G9" s="536">
        <f>'Bảng lương'!K12</f>
        <v>7135000</v>
      </c>
      <c r="H9" s="537"/>
    </row>
    <row r="10" spans="1:9" ht="15.75" x14ac:dyDescent="0.25">
      <c r="A10" s="561" t="s">
        <v>241</v>
      </c>
      <c r="B10" s="561"/>
      <c r="C10" s="561"/>
      <c r="D10" s="561"/>
      <c r="E10" s="561"/>
      <c r="F10" s="561"/>
      <c r="G10" s="562">
        <f>SUM(G7:H9)</f>
        <v>9935000</v>
      </c>
      <c r="H10" s="562"/>
    </row>
  </sheetData>
  <mergeCells count="12">
    <mergeCell ref="A10:F10"/>
    <mergeCell ref="G10:H10"/>
    <mergeCell ref="A8:F8"/>
    <mergeCell ref="G8:H8"/>
    <mergeCell ref="A1:E1"/>
    <mergeCell ref="A4:H4"/>
    <mergeCell ref="A6:F6"/>
    <mergeCell ref="G6:H6"/>
    <mergeCell ref="A7:F7"/>
    <mergeCell ref="G7:H7"/>
    <mergeCell ref="A9:F9"/>
    <mergeCell ref="G9:H9"/>
  </mergeCells>
  <pageMargins left="0.7" right="0.7" top="0.75" bottom="0.75" header="0.3" footer="0.3"/>
  <pageSetup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0"/>
  <sheetViews>
    <sheetView topLeftCell="A4" zoomScale="130" zoomScaleNormal="130" workbookViewId="0">
      <selection activeCell="AC17" sqref="AC17"/>
    </sheetView>
  </sheetViews>
  <sheetFormatPr defaultColWidth="9" defaultRowHeight="15" x14ac:dyDescent="0.25"/>
  <cols>
    <col min="1" max="1" width="2.5703125" style="149" customWidth="1"/>
    <col min="2" max="2" width="17.7109375" style="149" customWidth="1"/>
    <col min="3" max="3" width="10.28515625" style="150" customWidth="1"/>
    <col min="4" max="4" width="3.28515625" style="150" customWidth="1"/>
    <col min="5" max="34" width="2.5703125" style="149" customWidth="1"/>
    <col min="35" max="35" width="7.42578125" style="149" customWidth="1"/>
    <col min="36" max="38" width="2.5703125" style="149" customWidth="1"/>
    <col min="39" max="39" width="4.42578125" style="149" customWidth="1"/>
    <col min="40" max="40" width="19.42578125" style="150" customWidth="1"/>
    <col min="41" max="260" width="9" style="149"/>
    <col min="261" max="261" width="3.28515625" style="149" customWidth="1"/>
    <col min="262" max="262" width="20" style="149" customWidth="1"/>
    <col min="263" max="263" width="24.5703125" style="149" customWidth="1"/>
    <col min="264" max="293" width="4.42578125" style="149" customWidth="1"/>
    <col min="294" max="294" width="2.5703125" style="149" customWidth="1"/>
    <col min="295" max="295" width="6.140625" style="149" customWidth="1"/>
    <col min="296" max="296" width="19.42578125" style="149" customWidth="1"/>
    <col min="297" max="516" width="9" style="149"/>
    <col min="517" max="517" width="3.28515625" style="149" customWidth="1"/>
    <col min="518" max="518" width="20" style="149" customWidth="1"/>
    <col min="519" max="519" width="24.5703125" style="149" customWidth="1"/>
    <col min="520" max="549" width="4.42578125" style="149" customWidth="1"/>
    <col min="550" max="550" width="2.5703125" style="149" customWidth="1"/>
    <col min="551" max="551" width="6.140625" style="149" customWidth="1"/>
    <col min="552" max="552" width="19.42578125" style="149" customWidth="1"/>
    <col min="553" max="772" width="9" style="149"/>
    <col min="773" max="773" width="3.28515625" style="149" customWidth="1"/>
    <col min="774" max="774" width="20" style="149" customWidth="1"/>
    <col min="775" max="775" width="24.5703125" style="149" customWidth="1"/>
    <col min="776" max="805" width="4.42578125" style="149" customWidth="1"/>
    <col min="806" max="806" width="2.5703125" style="149" customWidth="1"/>
    <col min="807" max="807" width="6.140625" style="149" customWidth="1"/>
    <col min="808" max="808" width="19.42578125" style="149" customWidth="1"/>
    <col min="809" max="1028" width="9" style="149"/>
    <col min="1029" max="1029" width="3.28515625" style="149" customWidth="1"/>
    <col min="1030" max="1030" width="20" style="149" customWidth="1"/>
    <col min="1031" max="1031" width="24.5703125" style="149" customWidth="1"/>
    <col min="1032" max="1061" width="4.42578125" style="149" customWidth="1"/>
    <col min="1062" max="1062" width="2.5703125" style="149" customWidth="1"/>
    <col min="1063" max="1063" width="6.140625" style="149" customWidth="1"/>
    <col min="1064" max="1064" width="19.42578125" style="149" customWidth="1"/>
    <col min="1065" max="1284" width="9" style="149"/>
    <col min="1285" max="1285" width="3.28515625" style="149" customWidth="1"/>
    <col min="1286" max="1286" width="20" style="149" customWidth="1"/>
    <col min="1287" max="1287" width="24.5703125" style="149" customWidth="1"/>
    <col min="1288" max="1317" width="4.42578125" style="149" customWidth="1"/>
    <col min="1318" max="1318" width="2.5703125" style="149" customWidth="1"/>
    <col min="1319" max="1319" width="6.140625" style="149" customWidth="1"/>
    <col min="1320" max="1320" width="19.42578125" style="149" customWidth="1"/>
    <col min="1321" max="1540" width="9" style="149"/>
    <col min="1541" max="1541" width="3.28515625" style="149" customWidth="1"/>
    <col min="1542" max="1542" width="20" style="149" customWidth="1"/>
    <col min="1543" max="1543" width="24.5703125" style="149" customWidth="1"/>
    <col min="1544" max="1573" width="4.42578125" style="149" customWidth="1"/>
    <col min="1574" max="1574" width="2.5703125" style="149" customWidth="1"/>
    <col min="1575" max="1575" width="6.140625" style="149" customWidth="1"/>
    <col min="1576" max="1576" width="19.42578125" style="149" customWidth="1"/>
    <col min="1577" max="1796" width="9" style="149"/>
    <col min="1797" max="1797" width="3.28515625" style="149" customWidth="1"/>
    <col min="1798" max="1798" width="20" style="149" customWidth="1"/>
    <col min="1799" max="1799" width="24.5703125" style="149" customWidth="1"/>
    <col min="1800" max="1829" width="4.42578125" style="149" customWidth="1"/>
    <col min="1830" max="1830" width="2.5703125" style="149" customWidth="1"/>
    <col min="1831" max="1831" width="6.140625" style="149" customWidth="1"/>
    <col min="1832" max="1832" width="19.42578125" style="149" customWidth="1"/>
    <col min="1833" max="2052" width="9" style="149"/>
    <col min="2053" max="2053" width="3.28515625" style="149" customWidth="1"/>
    <col min="2054" max="2054" width="20" style="149" customWidth="1"/>
    <col min="2055" max="2055" width="24.5703125" style="149" customWidth="1"/>
    <col min="2056" max="2085" width="4.42578125" style="149" customWidth="1"/>
    <col min="2086" max="2086" width="2.5703125" style="149" customWidth="1"/>
    <col min="2087" max="2087" width="6.140625" style="149" customWidth="1"/>
    <col min="2088" max="2088" width="19.42578125" style="149" customWidth="1"/>
    <col min="2089" max="2308" width="9" style="149"/>
    <col min="2309" max="2309" width="3.28515625" style="149" customWidth="1"/>
    <col min="2310" max="2310" width="20" style="149" customWidth="1"/>
    <col min="2311" max="2311" width="24.5703125" style="149" customWidth="1"/>
    <col min="2312" max="2341" width="4.42578125" style="149" customWidth="1"/>
    <col min="2342" max="2342" width="2.5703125" style="149" customWidth="1"/>
    <col min="2343" max="2343" width="6.140625" style="149" customWidth="1"/>
    <col min="2344" max="2344" width="19.42578125" style="149" customWidth="1"/>
    <col min="2345" max="2564" width="9" style="149"/>
    <col min="2565" max="2565" width="3.28515625" style="149" customWidth="1"/>
    <col min="2566" max="2566" width="20" style="149" customWidth="1"/>
    <col min="2567" max="2567" width="24.5703125" style="149" customWidth="1"/>
    <col min="2568" max="2597" width="4.42578125" style="149" customWidth="1"/>
    <col min="2598" max="2598" width="2.5703125" style="149" customWidth="1"/>
    <col min="2599" max="2599" width="6.140625" style="149" customWidth="1"/>
    <col min="2600" max="2600" width="19.42578125" style="149" customWidth="1"/>
    <col min="2601" max="2820" width="9" style="149"/>
    <col min="2821" max="2821" width="3.28515625" style="149" customWidth="1"/>
    <col min="2822" max="2822" width="20" style="149" customWidth="1"/>
    <col min="2823" max="2823" width="24.5703125" style="149" customWidth="1"/>
    <col min="2824" max="2853" width="4.42578125" style="149" customWidth="1"/>
    <col min="2854" max="2854" width="2.5703125" style="149" customWidth="1"/>
    <col min="2855" max="2855" width="6.140625" style="149" customWidth="1"/>
    <col min="2856" max="2856" width="19.42578125" style="149" customWidth="1"/>
    <col min="2857" max="3076" width="9" style="149"/>
    <col min="3077" max="3077" width="3.28515625" style="149" customWidth="1"/>
    <col min="3078" max="3078" width="20" style="149" customWidth="1"/>
    <col min="3079" max="3079" width="24.5703125" style="149" customWidth="1"/>
    <col min="3080" max="3109" width="4.42578125" style="149" customWidth="1"/>
    <col min="3110" max="3110" width="2.5703125" style="149" customWidth="1"/>
    <col min="3111" max="3111" width="6.140625" style="149" customWidth="1"/>
    <col min="3112" max="3112" width="19.42578125" style="149" customWidth="1"/>
    <col min="3113" max="3332" width="9" style="149"/>
    <col min="3333" max="3333" width="3.28515625" style="149" customWidth="1"/>
    <col min="3334" max="3334" width="20" style="149" customWidth="1"/>
    <col min="3335" max="3335" width="24.5703125" style="149" customWidth="1"/>
    <col min="3336" max="3365" width="4.42578125" style="149" customWidth="1"/>
    <col min="3366" max="3366" width="2.5703125" style="149" customWidth="1"/>
    <col min="3367" max="3367" width="6.140625" style="149" customWidth="1"/>
    <col min="3368" max="3368" width="19.42578125" style="149" customWidth="1"/>
    <col min="3369" max="3588" width="9" style="149"/>
    <col min="3589" max="3589" width="3.28515625" style="149" customWidth="1"/>
    <col min="3590" max="3590" width="20" style="149" customWidth="1"/>
    <col min="3591" max="3591" width="24.5703125" style="149" customWidth="1"/>
    <col min="3592" max="3621" width="4.42578125" style="149" customWidth="1"/>
    <col min="3622" max="3622" width="2.5703125" style="149" customWidth="1"/>
    <col min="3623" max="3623" width="6.140625" style="149" customWidth="1"/>
    <col min="3624" max="3624" width="19.42578125" style="149" customWidth="1"/>
    <col min="3625" max="3844" width="9" style="149"/>
    <col min="3845" max="3845" width="3.28515625" style="149" customWidth="1"/>
    <col min="3846" max="3846" width="20" style="149" customWidth="1"/>
    <col min="3847" max="3847" width="24.5703125" style="149" customWidth="1"/>
    <col min="3848" max="3877" width="4.42578125" style="149" customWidth="1"/>
    <col min="3878" max="3878" width="2.5703125" style="149" customWidth="1"/>
    <col min="3879" max="3879" width="6.140625" style="149" customWidth="1"/>
    <col min="3880" max="3880" width="19.42578125" style="149" customWidth="1"/>
    <col min="3881" max="4100" width="9" style="149"/>
    <col min="4101" max="4101" width="3.28515625" style="149" customWidth="1"/>
    <col min="4102" max="4102" width="20" style="149" customWidth="1"/>
    <col min="4103" max="4103" width="24.5703125" style="149" customWidth="1"/>
    <col min="4104" max="4133" width="4.42578125" style="149" customWidth="1"/>
    <col min="4134" max="4134" width="2.5703125" style="149" customWidth="1"/>
    <col min="4135" max="4135" width="6.140625" style="149" customWidth="1"/>
    <col min="4136" max="4136" width="19.42578125" style="149" customWidth="1"/>
    <col min="4137" max="4356" width="9" style="149"/>
    <col min="4357" max="4357" width="3.28515625" style="149" customWidth="1"/>
    <col min="4358" max="4358" width="20" style="149" customWidth="1"/>
    <col min="4359" max="4359" width="24.5703125" style="149" customWidth="1"/>
    <col min="4360" max="4389" width="4.42578125" style="149" customWidth="1"/>
    <col min="4390" max="4390" width="2.5703125" style="149" customWidth="1"/>
    <col min="4391" max="4391" width="6.140625" style="149" customWidth="1"/>
    <col min="4392" max="4392" width="19.42578125" style="149" customWidth="1"/>
    <col min="4393" max="4612" width="9" style="149"/>
    <col min="4613" max="4613" width="3.28515625" style="149" customWidth="1"/>
    <col min="4614" max="4614" width="20" style="149" customWidth="1"/>
    <col min="4615" max="4615" width="24.5703125" style="149" customWidth="1"/>
    <col min="4616" max="4645" width="4.42578125" style="149" customWidth="1"/>
    <col min="4646" max="4646" width="2.5703125" style="149" customWidth="1"/>
    <col min="4647" max="4647" width="6.140625" style="149" customWidth="1"/>
    <col min="4648" max="4648" width="19.42578125" style="149" customWidth="1"/>
    <col min="4649" max="4868" width="9" style="149"/>
    <col min="4869" max="4869" width="3.28515625" style="149" customWidth="1"/>
    <col min="4870" max="4870" width="20" style="149" customWidth="1"/>
    <col min="4871" max="4871" width="24.5703125" style="149" customWidth="1"/>
    <col min="4872" max="4901" width="4.42578125" style="149" customWidth="1"/>
    <col min="4902" max="4902" width="2.5703125" style="149" customWidth="1"/>
    <col min="4903" max="4903" width="6.140625" style="149" customWidth="1"/>
    <col min="4904" max="4904" width="19.42578125" style="149" customWidth="1"/>
    <col min="4905" max="5124" width="9" style="149"/>
    <col min="5125" max="5125" width="3.28515625" style="149" customWidth="1"/>
    <col min="5126" max="5126" width="20" style="149" customWidth="1"/>
    <col min="5127" max="5127" width="24.5703125" style="149" customWidth="1"/>
    <col min="5128" max="5157" width="4.42578125" style="149" customWidth="1"/>
    <col min="5158" max="5158" width="2.5703125" style="149" customWidth="1"/>
    <col min="5159" max="5159" width="6.140625" style="149" customWidth="1"/>
    <col min="5160" max="5160" width="19.42578125" style="149" customWidth="1"/>
    <col min="5161" max="5380" width="9" style="149"/>
    <col min="5381" max="5381" width="3.28515625" style="149" customWidth="1"/>
    <col min="5382" max="5382" width="20" style="149" customWidth="1"/>
    <col min="5383" max="5383" width="24.5703125" style="149" customWidth="1"/>
    <col min="5384" max="5413" width="4.42578125" style="149" customWidth="1"/>
    <col min="5414" max="5414" width="2.5703125" style="149" customWidth="1"/>
    <col min="5415" max="5415" width="6.140625" style="149" customWidth="1"/>
    <col min="5416" max="5416" width="19.42578125" style="149" customWidth="1"/>
    <col min="5417" max="5636" width="9" style="149"/>
    <col min="5637" max="5637" width="3.28515625" style="149" customWidth="1"/>
    <col min="5638" max="5638" width="20" style="149" customWidth="1"/>
    <col min="5639" max="5639" width="24.5703125" style="149" customWidth="1"/>
    <col min="5640" max="5669" width="4.42578125" style="149" customWidth="1"/>
    <col min="5670" max="5670" width="2.5703125" style="149" customWidth="1"/>
    <col min="5671" max="5671" width="6.140625" style="149" customWidth="1"/>
    <col min="5672" max="5672" width="19.42578125" style="149" customWidth="1"/>
    <col min="5673" max="5892" width="9" style="149"/>
    <col min="5893" max="5893" width="3.28515625" style="149" customWidth="1"/>
    <col min="5894" max="5894" width="20" style="149" customWidth="1"/>
    <col min="5895" max="5895" width="24.5703125" style="149" customWidth="1"/>
    <col min="5896" max="5925" width="4.42578125" style="149" customWidth="1"/>
    <col min="5926" max="5926" width="2.5703125" style="149" customWidth="1"/>
    <col min="5927" max="5927" width="6.140625" style="149" customWidth="1"/>
    <col min="5928" max="5928" width="19.42578125" style="149" customWidth="1"/>
    <col min="5929" max="6148" width="9" style="149"/>
    <col min="6149" max="6149" width="3.28515625" style="149" customWidth="1"/>
    <col min="6150" max="6150" width="20" style="149" customWidth="1"/>
    <col min="6151" max="6151" width="24.5703125" style="149" customWidth="1"/>
    <col min="6152" max="6181" width="4.42578125" style="149" customWidth="1"/>
    <col min="6182" max="6182" width="2.5703125" style="149" customWidth="1"/>
    <col min="6183" max="6183" width="6.140625" style="149" customWidth="1"/>
    <col min="6184" max="6184" width="19.42578125" style="149" customWidth="1"/>
    <col min="6185" max="6404" width="9" style="149"/>
    <col min="6405" max="6405" width="3.28515625" style="149" customWidth="1"/>
    <col min="6406" max="6406" width="20" style="149" customWidth="1"/>
    <col min="6407" max="6407" width="24.5703125" style="149" customWidth="1"/>
    <col min="6408" max="6437" width="4.42578125" style="149" customWidth="1"/>
    <col min="6438" max="6438" width="2.5703125" style="149" customWidth="1"/>
    <col min="6439" max="6439" width="6.140625" style="149" customWidth="1"/>
    <col min="6440" max="6440" width="19.42578125" style="149" customWidth="1"/>
    <col min="6441" max="6660" width="9" style="149"/>
    <col min="6661" max="6661" width="3.28515625" style="149" customWidth="1"/>
    <col min="6662" max="6662" width="20" style="149" customWidth="1"/>
    <col min="6663" max="6663" width="24.5703125" style="149" customWidth="1"/>
    <col min="6664" max="6693" width="4.42578125" style="149" customWidth="1"/>
    <col min="6694" max="6694" width="2.5703125" style="149" customWidth="1"/>
    <col min="6695" max="6695" width="6.140625" style="149" customWidth="1"/>
    <col min="6696" max="6696" width="19.42578125" style="149" customWidth="1"/>
    <col min="6697" max="6916" width="9" style="149"/>
    <col min="6917" max="6917" width="3.28515625" style="149" customWidth="1"/>
    <col min="6918" max="6918" width="20" style="149" customWidth="1"/>
    <col min="6919" max="6919" width="24.5703125" style="149" customWidth="1"/>
    <col min="6920" max="6949" width="4.42578125" style="149" customWidth="1"/>
    <col min="6950" max="6950" width="2.5703125" style="149" customWidth="1"/>
    <col min="6951" max="6951" width="6.140625" style="149" customWidth="1"/>
    <col min="6952" max="6952" width="19.42578125" style="149" customWidth="1"/>
    <col min="6953" max="7172" width="9" style="149"/>
    <col min="7173" max="7173" width="3.28515625" style="149" customWidth="1"/>
    <col min="7174" max="7174" width="20" style="149" customWidth="1"/>
    <col min="7175" max="7175" width="24.5703125" style="149" customWidth="1"/>
    <col min="7176" max="7205" width="4.42578125" style="149" customWidth="1"/>
    <col min="7206" max="7206" width="2.5703125" style="149" customWidth="1"/>
    <col min="7207" max="7207" width="6.140625" style="149" customWidth="1"/>
    <col min="7208" max="7208" width="19.42578125" style="149" customWidth="1"/>
    <col min="7209" max="7428" width="9" style="149"/>
    <col min="7429" max="7429" width="3.28515625" style="149" customWidth="1"/>
    <col min="7430" max="7430" width="20" style="149" customWidth="1"/>
    <col min="7431" max="7431" width="24.5703125" style="149" customWidth="1"/>
    <col min="7432" max="7461" width="4.42578125" style="149" customWidth="1"/>
    <col min="7462" max="7462" width="2.5703125" style="149" customWidth="1"/>
    <col min="7463" max="7463" width="6.140625" style="149" customWidth="1"/>
    <col min="7464" max="7464" width="19.42578125" style="149" customWidth="1"/>
    <col min="7465" max="7684" width="9" style="149"/>
    <col min="7685" max="7685" width="3.28515625" style="149" customWidth="1"/>
    <col min="7686" max="7686" width="20" style="149" customWidth="1"/>
    <col min="7687" max="7687" width="24.5703125" style="149" customWidth="1"/>
    <col min="7688" max="7717" width="4.42578125" style="149" customWidth="1"/>
    <col min="7718" max="7718" width="2.5703125" style="149" customWidth="1"/>
    <col min="7719" max="7719" width="6.140625" style="149" customWidth="1"/>
    <col min="7720" max="7720" width="19.42578125" style="149" customWidth="1"/>
    <col min="7721" max="7940" width="9" style="149"/>
    <col min="7941" max="7941" width="3.28515625" style="149" customWidth="1"/>
    <col min="7942" max="7942" width="20" style="149" customWidth="1"/>
    <col min="7943" max="7943" width="24.5703125" style="149" customWidth="1"/>
    <col min="7944" max="7973" width="4.42578125" style="149" customWidth="1"/>
    <col min="7974" max="7974" width="2.5703125" style="149" customWidth="1"/>
    <col min="7975" max="7975" width="6.140625" style="149" customWidth="1"/>
    <col min="7976" max="7976" width="19.42578125" style="149" customWidth="1"/>
    <col min="7977" max="8196" width="9" style="149"/>
    <col min="8197" max="8197" width="3.28515625" style="149" customWidth="1"/>
    <col min="8198" max="8198" width="20" style="149" customWidth="1"/>
    <col min="8199" max="8199" width="24.5703125" style="149" customWidth="1"/>
    <col min="8200" max="8229" width="4.42578125" style="149" customWidth="1"/>
    <col min="8230" max="8230" width="2.5703125" style="149" customWidth="1"/>
    <col min="8231" max="8231" width="6.140625" style="149" customWidth="1"/>
    <col min="8232" max="8232" width="19.42578125" style="149" customWidth="1"/>
    <col min="8233" max="8452" width="9" style="149"/>
    <col min="8453" max="8453" width="3.28515625" style="149" customWidth="1"/>
    <col min="8454" max="8454" width="20" style="149" customWidth="1"/>
    <col min="8455" max="8455" width="24.5703125" style="149" customWidth="1"/>
    <col min="8456" max="8485" width="4.42578125" style="149" customWidth="1"/>
    <col min="8486" max="8486" width="2.5703125" style="149" customWidth="1"/>
    <col min="8487" max="8487" width="6.140625" style="149" customWidth="1"/>
    <col min="8488" max="8488" width="19.42578125" style="149" customWidth="1"/>
    <col min="8489" max="8708" width="9" style="149"/>
    <col min="8709" max="8709" width="3.28515625" style="149" customWidth="1"/>
    <col min="8710" max="8710" width="20" style="149" customWidth="1"/>
    <col min="8711" max="8711" width="24.5703125" style="149" customWidth="1"/>
    <col min="8712" max="8741" width="4.42578125" style="149" customWidth="1"/>
    <col min="8742" max="8742" width="2.5703125" style="149" customWidth="1"/>
    <col min="8743" max="8743" width="6.140625" style="149" customWidth="1"/>
    <col min="8744" max="8744" width="19.42578125" style="149" customWidth="1"/>
    <col min="8745" max="8964" width="9" style="149"/>
    <col min="8965" max="8965" width="3.28515625" style="149" customWidth="1"/>
    <col min="8966" max="8966" width="20" style="149" customWidth="1"/>
    <col min="8967" max="8967" width="24.5703125" style="149" customWidth="1"/>
    <col min="8968" max="8997" width="4.42578125" style="149" customWidth="1"/>
    <col min="8998" max="8998" width="2.5703125" style="149" customWidth="1"/>
    <col min="8999" max="8999" width="6.140625" style="149" customWidth="1"/>
    <col min="9000" max="9000" width="19.42578125" style="149" customWidth="1"/>
    <col min="9001" max="9220" width="9" style="149"/>
    <col min="9221" max="9221" width="3.28515625" style="149" customWidth="1"/>
    <col min="9222" max="9222" width="20" style="149" customWidth="1"/>
    <col min="9223" max="9223" width="24.5703125" style="149" customWidth="1"/>
    <col min="9224" max="9253" width="4.42578125" style="149" customWidth="1"/>
    <col min="9254" max="9254" width="2.5703125" style="149" customWidth="1"/>
    <col min="9255" max="9255" width="6.140625" style="149" customWidth="1"/>
    <col min="9256" max="9256" width="19.42578125" style="149" customWidth="1"/>
    <col min="9257" max="9476" width="9" style="149"/>
    <col min="9477" max="9477" width="3.28515625" style="149" customWidth="1"/>
    <col min="9478" max="9478" width="20" style="149" customWidth="1"/>
    <col min="9479" max="9479" width="24.5703125" style="149" customWidth="1"/>
    <col min="9480" max="9509" width="4.42578125" style="149" customWidth="1"/>
    <col min="9510" max="9510" width="2.5703125" style="149" customWidth="1"/>
    <col min="9511" max="9511" width="6.140625" style="149" customWidth="1"/>
    <col min="9512" max="9512" width="19.42578125" style="149" customWidth="1"/>
    <col min="9513" max="9732" width="9" style="149"/>
    <col min="9733" max="9733" width="3.28515625" style="149" customWidth="1"/>
    <col min="9734" max="9734" width="20" style="149" customWidth="1"/>
    <col min="9735" max="9735" width="24.5703125" style="149" customWidth="1"/>
    <col min="9736" max="9765" width="4.42578125" style="149" customWidth="1"/>
    <col min="9766" max="9766" width="2.5703125" style="149" customWidth="1"/>
    <col min="9767" max="9767" width="6.140625" style="149" customWidth="1"/>
    <col min="9768" max="9768" width="19.42578125" style="149" customWidth="1"/>
    <col min="9769" max="9988" width="9" style="149"/>
    <col min="9989" max="9989" width="3.28515625" style="149" customWidth="1"/>
    <col min="9990" max="9990" width="20" style="149" customWidth="1"/>
    <col min="9991" max="9991" width="24.5703125" style="149" customWidth="1"/>
    <col min="9992" max="10021" width="4.42578125" style="149" customWidth="1"/>
    <col min="10022" max="10022" width="2.5703125" style="149" customWidth="1"/>
    <col min="10023" max="10023" width="6.140625" style="149" customWidth="1"/>
    <col min="10024" max="10024" width="19.42578125" style="149" customWidth="1"/>
    <col min="10025" max="10244" width="9" style="149"/>
    <col min="10245" max="10245" width="3.28515625" style="149" customWidth="1"/>
    <col min="10246" max="10246" width="20" style="149" customWidth="1"/>
    <col min="10247" max="10247" width="24.5703125" style="149" customWidth="1"/>
    <col min="10248" max="10277" width="4.42578125" style="149" customWidth="1"/>
    <col min="10278" max="10278" width="2.5703125" style="149" customWidth="1"/>
    <col min="10279" max="10279" width="6.140625" style="149" customWidth="1"/>
    <col min="10280" max="10280" width="19.42578125" style="149" customWidth="1"/>
    <col min="10281" max="10500" width="9" style="149"/>
    <col min="10501" max="10501" width="3.28515625" style="149" customWidth="1"/>
    <col min="10502" max="10502" width="20" style="149" customWidth="1"/>
    <col min="10503" max="10503" width="24.5703125" style="149" customWidth="1"/>
    <col min="10504" max="10533" width="4.42578125" style="149" customWidth="1"/>
    <col min="10534" max="10534" width="2.5703125" style="149" customWidth="1"/>
    <col min="10535" max="10535" width="6.140625" style="149" customWidth="1"/>
    <col min="10536" max="10536" width="19.42578125" style="149" customWidth="1"/>
    <col min="10537" max="10756" width="9" style="149"/>
    <col min="10757" max="10757" width="3.28515625" style="149" customWidth="1"/>
    <col min="10758" max="10758" width="20" style="149" customWidth="1"/>
    <col min="10759" max="10759" width="24.5703125" style="149" customWidth="1"/>
    <col min="10760" max="10789" width="4.42578125" style="149" customWidth="1"/>
    <col min="10790" max="10790" width="2.5703125" style="149" customWidth="1"/>
    <col min="10791" max="10791" width="6.140625" style="149" customWidth="1"/>
    <col min="10792" max="10792" width="19.42578125" style="149" customWidth="1"/>
    <col min="10793" max="11012" width="9" style="149"/>
    <col min="11013" max="11013" width="3.28515625" style="149" customWidth="1"/>
    <col min="11014" max="11014" width="20" style="149" customWidth="1"/>
    <col min="11015" max="11015" width="24.5703125" style="149" customWidth="1"/>
    <col min="11016" max="11045" width="4.42578125" style="149" customWidth="1"/>
    <col min="11046" max="11046" width="2.5703125" style="149" customWidth="1"/>
    <col min="11047" max="11047" width="6.140625" style="149" customWidth="1"/>
    <col min="11048" max="11048" width="19.42578125" style="149" customWidth="1"/>
    <col min="11049" max="11268" width="9" style="149"/>
    <col min="11269" max="11269" width="3.28515625" style="149" customWidth="1"/>
    <col min="11270" max="11270" width="20" style="149" customWidth="1"/>
    <col min="11271" max="11271" width="24.5703125" style="149" customWidth="1"/>
    <col min="11272" max="11301" width="4.42578125" style="149" customWidth="1"/>
    <col min="11302" max="11302" width="2.5703125" style="149" customWidth="1"/>
    <col min="11303" max="11303" width="6.140625" style="149" customWidth="1"/>
    <col min="11304" max="11304" width="19.42578125" style="149" customWidth="1"/>
    <col min="11305" max="11524" width="9" style="149"/>
    <col min="11525" max="11525" width="3.28515625" style="149" customWidth="1"/>
    <col min="11526" max="11526" width="20" style="149" customWidth="1"/>
    <col min="11527" max="11527" width="24.5703125" style="149" customWidth="1"/>
    <col min="11528" max="11557" width="4.42578125" style="149" customWidth="1"/>
    <col min="11558" max="11558" width="2.5703125" style="149" customWidth="1"/>
    <col min="11559" max="11559" width="6.140625" style="149" customWidth="1"/>
    <col min="11560" max="11560" width="19.42578125" style="149" customWidth="1"/>
    <col min="11561" max="11780" width="9" style="149"/>
    <col min="11781" max="11781" width="3.28515625" style="149" customWidth="1"/>
    <col min="11782" max="11782" width="20" style="149" customWidth="1"/>
    <col min="11783" max="11783" width="24.5703125" style="149" customWidth="1"/>
    <col min="11784" max="11813" width="4.42578125" style="149" customWidth="1"/>
    <col min="11814" max="11814" width="2.5703125" style="149" customWidth="1"/>
    <col min="11815" max="11815" width="6.140625" style="149" customWidth="1"/>
    <col min="11816" max="11816" width="19.42578125" style="149" customWidth="1"/>
    <col min="11817" max="12036" width="9" style="149"/>
    <col min="12037" max="12037" width="3.28515625" style="149" customWidth="1"/>
    <col min="12038" max="12038" width="20" style="149" customWidth="1"/>
    <col min="12039" max="12039" width="24.5703125" style="149" customWidth="1"/>
    <col min="12040" max="12069" width="4.42578125" style="149" customWidth="1"/>
    <col min="12070" max="12070" width="2.5703125" style="149" customWidth="1"/>
    <col min="12071" max="12071" width="6.140625" style="149" customWidth="1"/>
    <col min="12072" max="12072" width="19.42578125" style="149" customWidth="1"/>
    <col min="12073" max="12292" width="9" style="149"/>
    <col min="12293" max="12293" width="3.28515625" style="149" customWidth="1"/>
    <col min="12294" max="12294" width="20" style="149" customWidth="1"/>
    <col min="12295" max="12295" width="24.5703125" style="149" customWidth="1"/>
    <col min="12296" max="12325" width="4.42578125" style="149" customWidth="1"/>
    <col min="12326" max="12326" width="2.5703125" style="149" customWidth="1"/>
    <col min="12327" max="12327" width="6.140625" style="149" customWidth="1"/>
    <col min="12328" max="12328" width="19.42578125" style="149" customWidth="1"/>
    <col min="12329" max="12548" width="9" style="149"/>
    <col min="12549" max="12549" width="3.28515625" style="149" customWidth="1"/>
    <col min="12550" max="12550" width="20" style="149" customWidth="1"/>
    <col min="12551" max="12551" width="24.5703125" style="149" customWidth="1"/>
    <col min="12552" max="12581" width="4.42578125" style="149" customWidth="1"/>
    <col min="12582" max="12582" width="2.5703125" style="149" customWidth="1"/>
    <col min="12583" max="12583" width="6.140625" style="149" customWidth="1"/>
    <col min="12584" max="12584" width="19.42578125" style="149" customWidth="1"/>
    <col min="12585" max="12804" width="9" style="149"/>
    <col min="12805" max="12805" width="3.28515625" style="149" customWidth="1"/>
    <col min="12806" max="12806" width="20" style="149" customWidth="1"/>
    <col min="12807" max="12807" width="24.5703125" style="149" customWidth="1"/>
    <col min="12808" max="12837" width="4.42578125" style="149" customWidth="1"/>
    <col min="12838" max="12838" width="2.5703125" style="149" customWidth="1"/>
    <col min="12839" max="12839" width="6.140625" style="149" customWidth="1"/>
    <col min="12840" max="12840" width="19.42578125" style="149" customWidth="1"/>
    <col min="12841" max="13060" width="9" style="149"/>
    <col min="13061" max="13061" width="3.28515625" style="149" customWidth="1"/>
    <col min="13062" max="13062" width="20" style="149" customWidth="1"/>
    <col min="13063" max="13063" width="24.5703125" style="149" customWidth="1"/>
    <col min="13064" max="13093" width="4.42578125" style="149" customWidth="1"/>
    <col min="13094" max="13094" width="2.5703125" style="149" customWidth="1"/>
    <col min="13095" max="13095" width="6.140625" style="149" customWidth="1"/>
    <col min="13096" max="13096" width="19.42578125" style="149" customWidth="1"/>
    <col min="13097" max="13316" width="9" style="149"/>
    <col min="13317" max="13317" width="3.28515625" style="149" customWidth="1"/>
    <col min="13318" max="13318" width="20" style="149" customWidth="1"/>
    <col min="13319" max="13319" width="24.5703125" style="149" customWidth="1"/>
    <col min="13320" max="13349" width="4.42578125" style="149" customWidth="1"/>
    <col min="13350" max="13350" width="2.5703125" style="149" customWidth="1"/>
    <col min="13351" max="13351" width="6.140625" style="149" customWidth="1"/>
    <col min="13352" max="13352" width="19.42578125" style="149" customWidth="1"/>
    <col min="13353" max="13572" width="9" style="149"/>
    <col min="13573" max="13573" width="3.28515625" style="149" customWidth="1"/>
    <col min="13574" max="13574" width="20" style="149" customWidth="1"/>
    <col min="13575" max="13575" width="24.5703125" style="149" customWidth="1"/>
    <col min="13576" max="13605" width="4.42578125" style="149" customWidth="1"/>
    <col min="13606" max="13606" width="2.5703125" style="149" customWidth="1"/>
    <col min="13607" max="13607" width="6.140625" style="149" customWidth="1"/>
    <col min="13608" max="13608" width="19.42578125" style="149" customWidth="1"/>
    <col min="13609" max="13828" width="9" style="149"/>
    <col min="13829" max="13829" width="3.28515625" style="149" customWidth="1"/>
    <col min="13830" max="13830" width="20" style="149" customWidth="1"/>
    <col min="13831" max="13831" width="24.5703125" style="149" customWidth="1"/>
    <col min="13832" max="13861" width="4.42578125" style="149" customWidth="1"/>
    <col min="13862" max="13862" width="2.5703125" style="149" customWidth="1"/>
    <col min="13863" max="13863" width="6.140625" style="149" customWidth="1"/>
    <col min="13864" max="13864" width="19.42578125" style="149" customWidth="1"/>
    <col min="13865" max="14084" width="9" style="149"/>
    <col min="14085" max="14085" width="3.28515625" style="149" customWidth="1"/>
    <col min="14086" max="14086" width="20" style="149" customWidth="1"/>
    <col min="14087" max="14087" width="24.5703125" style="149" customWidth="1"/>
    <col min="14088" max="14117" width="4.42578125" style="149" customWidth="1"/>
    <col min="14118" max="14118" width="2.5703125" style="149" customWidth="1"/>
    <col min="14119" max="14119" width="6.140625" style="149" customWidth="1"/>
    <col min="14120" max="14120" width="19.42578125" style="149" customWidth="1"/>
    <col min="14121" max="14340" width="9" style="149"/>
    <col min="14341" max="14341" width="3.28515625" style="149" customWidth="1"/>
    <col min="14342" max="14342" width="20" style="149" customWidth="1"/>
    <col min="14343" max="14343" width="24.5703125" style="149" customWidth="1"/>
    <col min="14344" max="14373" width="4.42578125" style="149" customWidth="1"/>
    <col min="14374" max="14374" width="2.5703125" style="149" customWidth="1"/>
    <col min="14375" max="14375" width="6.140625" style="149" customWidth="1"/>
    <col min="14376" max="14376" width="19.42578125" style="149" customWidth="1"/>
    <col min="14377" max="14596" width="9" style="149"/>
    <col min="14597" max="14597" width="3.28515625" style="149" customWidth="1"/>
    <col min="14598" max="14598" width="20" style="149" customWidth="1"/>
    <col min="14599" max="14599" width="24.5703125" style="149" customWidth="1"/>
    <col min="14600" max="14629" width="4.42578125" style="149" customWidth="1"/>
    <col min="14630" max="14630" width="2.5703125" style="149" customWidth="1"/>
    <col min="14631" max="14631" width="6.140625" style="149" customWidth="1"/>
    <col min="14632" max="14632" width="19.42578125" style="149" customWidth="1"/>
    <col min="14633" max="14852" width="9" style="149"/>
    <col min="14853" max="14853" width="3.28515625" style="149" customWidth="1"/>
    <col min="14854" max="14854" width="20" style="149" customWidth="1"/>
    <col min="14855" max="14855" width="24.5703125" style="149" customWidth="1"/>
    <col min="14856" max="14885" width="4.42578125" style="149" customWidth="1"/>
    <col min="14886" max="14886" width="2.5703125" style="149" customWidth="1"/>
    <col min="14887" max="14887" width="6.140625" style="149" customWidth="1"/>
    <col min="14888" max="14888" width="19.42578125" style="149" customWidth="1"/>
    <col min="14889" max="15108" width="9" style="149"/>
    <col min="15109" max="15109" width="3.28515625" style="149" customWidth="1"/>
    <col min="15110" max="15110" width="20" style="149" customWidth="1"/>
    <col min="15111" max="15111" width="24.5703125" style="149" customWidth="1"/>
    <col min="15112" max="15141" width="4.42578125" style="149" customWidth="1"/>
    <col min="15142" max="15142" width="2.5703125" style="149" customWidth="1"/>
    <col min="15143" max="15143" width="6.140625" style="149" customWidth="1"/>
    <col min="15144" max="15144" width="19.42578125" style="149" customWidth="1"/>
    <col min="15145" max="15364" width="9" style="149"/>
    <col min="15365" max="15365" width="3.28515625" style="149" customWidth="1"/>
    <col min="15366" max="15366" width="20" style="149" customWidth="1"/>
    <col min="15367" max="15367" width="24.5703125" style="149" customWidth="1"/>
    <col min="15368" max="15397" width="4.42578125" style="149" customWidth="1"/>
    <col min="15398" max="15398" width="2.5703125" style="149" customWidth="1"/>
    <col min="15399" max="15399" width="6.140625" style="149" customWidth="1"/>
    <col min="15400" max="15400" width="19.42578125" style="149" customWidth="1"/>
    <col min="15401" max="15620" width="9" style="149"/>
    <col min="15621" max="15621" width="3.28515625" style="149" customWidth="1"/>
    <col min="15622" max="15622" width="20" style="149" customWidth="1"/>
    <col min="15623" max="15623" width="24.5703125" style="149" customWidth="1"/>
    <col min="15624" max="15653" width="4.42578125" style="149" customWidth="1"/>
    <col min="15654" max="15654" width="2.5703125" style="149" customWidth="1"/>
    <col min="15655" max="15655" width="6.140625" style="149" customWidth="1"/>
    <col min="15656" max="15656" width="19.42578125" style="149" customWidth="1"/>
    <col min="15657" max="15876" width="9" style="149"/>
    <col min="15877" max="15877" width="3.28515625" style="149" customWidth="1"/>
    <col min="15878" max="15878" width="20" style="149" customWidth="1"/>
    <col min="15879" max="15879" width="24.5703125" style="149" customWidth="1"/>
    <col min="15880" max="15909" width="4.42578125" style="149" customWidth="1"/>
    <col min="15910" max="15910" width="2.5703125" style="149" customWidth="1"/>
    <col min="15911" max="15911" width="6.140625" style="149" customWidth="1"/>
    <col min="15912" max="15912" width="19.42578125" style="149" customWidth="1"/>
    <col min="15913" max="16132" width="9" style="149"/>
    <col min="16133" max="16133" width="3.28515625" style="149" customWidth="1"/>
    <col min="16134" max="16134" width="20" style="149" customWidth="1"/>
    <col min="16135" max="16135" width="24.5703125" style="149" customWidth="1"/>
    <col min="16136" max="16165" width="4.42578125" style="149" customWidth="1"/>
    <col min="16166" max="16166" width="2.5703125" style="149" customWidth="1"/>
    <col min="16167" max="16167" width="6.140625" style="149" customWidth="1"/>
    <col min="16168" max="16168" width="19.42578125" style="149" customWidth="1"/>
    <col min="16169" max="16384" width="9" style="149"/>
  </cols>
  <sheetData>
    <row r="1" spans="1:40" ht="16.5" x14ac:dyDescent="0.25">
      <c r="A1" s="147" t="s">
        <v>0</v>
      </c>
      <c r="B1" s="147"/>
      <c r="C1" s="148"/>
      <c r="D1" s="148"/>
      <c r="E1" s="148"/>
      <c r="Z1" s="580" t="s">
        <v>20</v>
      </c>
      <c r="AA1" s="581"/>
      <c r="AB1" s="581"/>
      <c r="AC1" s="581"/>
      <c r="AD1" s="581"/>
      <c r="AE1" s="581"/>
      <c r="AF1" s="581"/>
      <c r="AG1" s="582"/>
    </row>
    <row r="2" spans="1:40" x14ac:dyDescent="0.25">
      <c r="A2" s="151" t="s">
        <v>2</v>
      </c>
      <c r="B2" s="151"/>
      <c r="C2" s="152"/>
      <c r="D2" s="152"/>
      <c r="E2" s="152"/>
      <c r="Z2" s="575" t="s">
        <v>86</v>
      </c>
      <c r="AA2" s="576"/>
      <c r="AB2" s="576"/>
      <c r="AC2" s="576"/>
      <c r="AD2" s="576"/>
      <c r="AE2" s="577"/>
      <c r="AF2" s="578" t="s">
        <v>87</v>
      </c>
      <c r="AG2" s="579"/>
    </row>
    <row r="3" spans="1:40" x14ac:dyDescent="0.25">
      <c r="A3" s="151" t="s">
        <v>88</v>
      </c>
      <c r="B3" s="84"/>
      <c r="C3" s="84"/>
      <c r="D3" s="84"/>
      <c r="E3" s="84"/>
      <c r="Z3" s="575" t="s">
        <v>89</v>
      </c>
      <c r="AA3" s="576"/>
      <c r="AB3" s="576"/>
      <c r="AC3" s="576"/>
      <c r="AD3" s="576"/>
      <c r="AE3" s="577"/>
      <c r="AF3" s="578" t="s">
        <v>90</v>
      </c>
      <c r="AG3" s="579"/>
    </row>
    <row r="4" spans="1:40" x14ac:dyDescent="0.25">
      <c r="A4" s="151" t="s">
        <v>91</v>
      </c>
      <c r="B4" s="84"/>
      <c r="C4" s="84"/>
      <c r="D4" s="84"/>
      <c r="E4" s="84"/>
      <c r="T4" s="149" t="s">
        <v>49</v>
      </c>
      <c r="Z4" s="575" t="s">
        <v>92</v>
      </c>
      <c r="AA4" s="576"/>
      <c r="AB4" s="576"/>
      <c r="AC4" s="576"/>
      <c r="AD4" s="576"/>
      <c r="AE4" s="577"/>
      <c r="AF4" s="578" t="s">
        <v>93</v>
      </c>
      <c r="AG4" s="579"/>
    </row>
    <row r="5" spans="1:40" x14ac:dyDescent="0.25">
      <c r="A5" s="151" t="s">
        <v>94</v>
      </c>
      <c r="B5" s="84"/>
      <c r="C5" s="84"/>
      <c r="D5" s="84"/>
      <c r="E5" s="84"/>
      <c r="Z5" s="575" t="s">
        <v>95</v>
      </c>
      <c r="AA5" s="576"/>
      <c r="AB5" s="576"/>
      <c r="AC5" s="576"/>
      <c r="AD5" s="576"/>
      <c r="AE5" s="577"/>
      <c r="AF5" s="578" t="s">
        <v>96</v>
      </c>
      <c r="AG5" s="579"/>
    </row>
    <row r="6" spans="1:40" x14ac:dyDescent="0.25">
      <c r="A6" s="153"/>
      <c r="B6" s="153"/>
      <c r="C6" s="154"/>
      <c r="D6" s="154"/>
      <c r="E6" s="153"/>
    </row>
    <row r="7" spans="1:40" s="156" customFormat="1" ht="18.75" x14ac:dyDescent="0.25">
      <c r="A7" s="584" t="s">
        <v>131</v>
      </c>
      <c r="B7" s="584"/>
      <c r="C7" s="584"/>
      <c r="D7" s="584"/>
      <c r="E7" s="584"/>
      <c r="F7" s="584"/>
      <c r="G7" s="584"/>
      <c r="H7" s="584"/>
      <c r="I7" s="584"/>
      <c r="J7" s="584"/>
      <c r="K7" s="584"/>
      <c r="L7" s="584"/>
      <c r="M7" s="584"/>
      <c r="N7" s="584"/>
      <c r="O7" s="584"/>
      <c r="P7" s="584"/>
      <c r="Q7" s="584"/>
      <c r="R7" s="584"/>
      <c r="S7" s="584"/>
      <c r="T7" s="584"/>
      <c r="U7" s="584"/>
      <c r="V7" s="584"/>
      <c r="W7" s="584"/>
      <c r="X7" s="584"/>
      <c r="Y7" s="584"/>
      <c r="Z7" s="584"/>
      <c r="AA7" s="584"/>
      <c r="AB7" s="584"/>
      <c r="AC7" s="584"/>
      <c r="AD7" s="584"/>
      <c r="AE7" s="584"/>
      <c r="AF7" s="584"/>
      <c r="AG7" s="584"/>
      <c r="AH7" s="584"/>
      <c r="AI7" s="584"/>
      <c r="AJ7" s="584"/>
      <c r="AK7" s="584"/>
      <c r="AL7" s="584"/>
      <c r="AM7" s="584"/>
      <c r="AN7" s="155"/>
    </row>
    <row r="9" spans="1:40" s="161" customFormat="1" x14ac:dyDescent="0.25">
      <c r="A9" s="585" t="s">
        <v>97</v>
      </c>
      <c r="B9" s="585" t="s">
        <v>98</v>
      </c>
      <c r="C9" s="585" t="s">
        <v>99</v>
      </c>
      <c r="D9" s="588" t="s">
        <v>100</v>
      </c>
      <c r="E9" s="589"/>
      <c r="F9" s="589"/>
      <c r="G9" s="589"/>
      <c r="H9" s="589"/>
      <c r="I9" s="589"/>
      <c r="J9" s="589"/>
      <c r="K9" s="589"/>
      <c r="L9" s="589"/>
      <c r="M9" s="589"/>
      <c r="N9" s="589"/>
      <c r="O9" s="589"/>
      <c r="P9" s="589"/>
      <c r="Q9" s="589"/>
      <c r="R9" s="589"/>
      <c r="S9" s="589"/>
      <c r="T9" s="589"/>
      <c r="U9" s="589"/>
      <c r="V9" s="589"/>
      <c r="W9" s="589"/>
      <c r="X9" s="589"/>
      <c r="Y9" s="589"/>
      <c r="Z9" s="589"/>
      <c r="AA9" s="589"/>
      <c r="AB9" s="589"/>
      <c r="AC9" s="589"/>
      <c r="AD9" s="589"/>
      <c r="AE9" s="589"/>
      <c r="AF9" s="589"/>
      <c r="AG9" s="589"/>
      <c r="AH9" s="590"/>
      <c r="AI9" s="591" t="s">
        <v>101</v>
      </c>
      <c r="AJ9" s="157"/>
      <c r="AK9" s="158"/>
      <c r="AL9" s="158"/>
      <c r="AM9" s="159"/>
      <c r="AN9" s="160"/>
    </row>
    <row r="10" spans="1:40" s="161" customFormat="1" x14ac:dyDescent="0.25">
      <c r="A10" s="586"/>
      <c r="B10" s="586"/>
      <c r="C10" s="586"/>
      <c r="D10" s="162">
        <v>1</v>
      </c>
      <c r="E10" s="162">
        <v>2</v>
      </c>
      <c r="F10" s="162">
        <v>3</v>
      </c>
      <c r="G10" s="162">
        <v>4</v>
      </c>
      <c r="H10" s="162">
        <v>5</v>
      </c>
      <c r="I10" s="162">
        <v>6</v>
      </c>
      <c r="J10" s="162">
        <v>7</v>
      </c>
      <c r="K10" s="162">
        <v>8</v>
      </c>
      <c r="L10" s="162">
        <v>9</v>
      </c>
      <c r="M10" s="162">
        <v>10</v>
      </c>
      <c r="N10" s="162">
        <v>11</v>
      </c>
      <c r="O10" s="162">
        <v>12</v>
      </c>
      <c r="P10" s="162">
        <v>13</v>
      </c>
      <c r="Q10" s="162">
        <v>14</v>
      </c>
      <c r="R10" s="162">
        <v>15</v>
      </c>
      <c r="S10" s="162">
        <v>16</v>
      </c>
      <c r="T10" s="162">
        <v>17</v>
      </c>
      <c r="U10" s="162">
        <v>18</v>
      </c>
      <c r="V10" s="162">
        <v>19</v>
      </c>
      <c r="W10" s="162">
        <v>20</v>
      </c>
      <c r="X10" s="162">
        <v>21</v>
      </c>
      <c r="Y10" s="162">
        <v>22</v>
      </c>
      <c r="Z10" s="162">
        <v>23</v>
      </c>
      <c r="AA10" s="162">
        <v>24</v>
      </c>
      <c r="AB10" s="162">
        <v>25</v>
      </c>
      <c r="AC10" s="162">
        <v>26</v>
      </c>
      <c r="AD10" s="162">
        <v>27</v>
      </c>
      <c r="AE10" s="162">
        <v>28</v>
      </c>
      <c r="AF10" s="162">
        <v>29</v>
      </c>
      <c r="AG10" s="162">
        <v>30</v>
      </c>
      <c r="AH10" s="162">
        <v>31</v>
      </c>
      <c r="AI10" s="591"/>
      <c r="AJ10" s="163"/>
      <c r="AK10" s="159"/>
      <c r="AL10" s="159"/>
      <c r="AM10" s="159"/>
      <c r="AN10" s="160"/>
    </row>
    <row r="11" spans="1:40" s="168" customFormat="1" x14ac:dyDescent="0.25">
      <c r="A11" s="587"/>
      <c r="B11" s="587"/>
      <c r="C11" s="587"/>
      <c r="D11" s="162" t="s">
        <v>102</v>
      </c>
      <c r="E11" s="164" t="s">
        <v>103</v>
      </c>
      <c r="F11" s="165" t="s">
        <v>104</v>
      </c>
      <c r="G11" s="166" t="s">
        <v>105</v>
      </c>
      <c r="H11" s="162" t="s">
        <v>106</v>
      </c>
      <c r="I11" s="162" t="s">
        <v>107</v>
      </c>
      <c r="J11" s="164" t="s">
        <v>108</v>
      </c>
      <c r="K11" s="162" t="s">
        <v>102</v>
      </c>
      <c r="L11" s="164" t="s">
        <v>103</v>
      </c>
      <c r="M11" s="165" t="s">
        <v>104</v>
      </c>
      <c r="N11" s="166" t="s">
        <v>105</v>
      </c>
      <c r="O11" s="162" t="s">
        <v>106</v>
      </c>
      <c r="P11" s="162" t="s">
        <v>107</v>
      </c>
      <c r="Q11" s="164" t="s">
        <v>108</v>
      </c>
      <c r="R11" s="162" t="s">
        <v>102</v>
      </c>
      <c r="S11" s="164" t="s">
        <v>103</v>
      </c>
      <c r="T11" s="165" t="s">
        <v>104</v>
      </c>
      <c r="U11" s="166" t="s">
        <v>105</v>
      </c>
      <c r="V11" s="162" t="s">
        <v>106</v>
      </c>
      <c r="W11" s="164" t="s">
        <v>107</v>
      </c>
      <c r="X11" s="164" t="s">
        <v>108</v>
      </c>
      <c r="Y11" s="164" t="s">
        <v>102</v>
      </c>
      <c r="Z11" s="164" t="s">
        <v>103</v>
      </c>
      <c r="AA11" s="165" t="s">
        <v>104</v>
      </c>
      <c r="AB11" s="166" t="s">
        <v>105</v>
      </c>
      <c r="AC11" s="162" t="s">
        <v>106</v>
      </c>
      <c r="AD11" s="166" t="s">
        <v>107</v>
      </c>
      <c r="AE11" s="162" t="s">
        <v>108</v>
      </c>
      <c r="AF11" s="164" t="s">
        <v>102</v>
      </c>
      <c r="AG11" s="164" t="s">
        <v>103</v>
      </c>
      <c r="AH11" s="230" t="s">
        <v>104</v>
      </c>
      <c r="AI11" s="591"/>
      <c r="AJ11" s="167"/>
      <c r="AN11" s="169"/>
    </row>
    <row r="12" spans="1:40" s="168" customFormat="1" x14ac:dyDescent="0.25">
      <c r="A12" s="187">
        <v>1</v>
      </c>
      <c r="B12" s="187" t="s">
        <v>38</v>
      </c>
      <c r="C12" s="187" t="s">
        <v>14</v>
      </c>
      <c r="D12" s="164" t="s">
        <v>87</v>
      </c>
      <c r="E12" s="164" t="s">
        <v>87</v>
      </c>
      <c r="F12" s="230"/>
      <c r="G12" s="164" t="s">
        <v>87</v>
      </c>
      <c r="H12" s="164" t="s">
        <v>87</v>
      </c>
      <c r="I12" s="166" t="s">
        <v>87</v>
      </c>
      <c r="J12" s="164" t="s">
        <v>87</v>
      </c>
      <c r="K12" s="166" t="s">
        <v>87</v>
      </c>
      <c r="L12" s="166" t="s">
        <v>87</v>
      </c>
      <c r="M12" s="230"/>
      <c r="N12" s="166" t="s">
        <v>87</v>
      </c>
      <c r="O12" s="164" t="s">
        <v>87</v>
      </c>
      <c r="P12" s="166" t="s">
        <v>87</v>
      </c>
      <c r="Q12" s="164" t="s">
        <v>87</v>
      </c>
      <c r="R12" s="166" t="s">
        <v>87</v>
      </c>
      <c r="S12" s="166" t="s">
        <v>87</v>
      </c>
      <c r="T12" s="230"/>
      <c r="U12" s="166" t="s">
        <v>87</v>
      </c>
      <c r="V12" s="164" t="s">
        <v>87</v>
      </c>
      <c r="W12" s="166" t="s">
        <v>87</v>
      </c>
      <c r="X12" s="164" t="s">
        <v>87</v>
      </c>
      <c r="Y12" s="166" t="s">
        <v>87</v>
      </c>
      <c r="Z12" s="166" t="s">
        <v>87</v>
      </c>
      <c r="AA12" s="230"/>
      <c r="AB12" s="166" t="s">
        <v>87</v>
      </c>
      <c r="AC12" s="164" t="s">
        <v>87</v>
      </c>
      <c r="AD12" s="231" t="s">
        <v>87</v>
      </c>
      <c r="AE12" s="325" t="s">
        <v>87</v>
      </c>
      <c r="AF12" s="164" t="s">
        <v>87</v>
      </c>
      <c r="AG12" s="164" t="s">
        <v>87</v>
      </c>
      <c r="AH12" s="230"/>
      <c r="AI12" s="170">
        <f>COUNTIF(D12:AH12,"x")+ COUNTIF(D12:AH12,"x/2")/2+COUNTIF(D12:AH12,"CT")+COUNTIF(D12:AH12,"TT")</f>
        <v>26</v>
      </c>
      <c r="AJ12" s="167"/>
      <c r="AN12" s="169"/>
    </row>
    <row r="13" spans="1:40" s="168" customFormat="1" x14ac:dyDescent="0.25">
      <c r="A13" s="187">
        <v>2</v>
      </c>
      <c r="B13" s="190" t="s">
        <v>75</v>
      </c>
      <c r="C13" s="189" t="s">
        <v>137</v>
      </c>
      <c r="D13" s="164" t="s">
        <v>87</v>
      </c>
      <c r="E13" s="164" t="s">
        <v>87</v>
      </c>
      <c r="F13" s="230"/>
      <c r="G13" s="164" t="s">
        <v>87</v>
      </c>
      <c r="H13" s="164" t="s">
        <v>87</v>
      </c>
      <c r="I13" s="166" t="s">
        <v>87</v>
      </c>
      <c r="J13" s="164" t="s">
        <v>87</v>
      </c>
      <c r="K13" s="166" t="s">
        <v>87</v>
      </c>
      <c r="L13" s="166" t="s">
        <v>87</v>
      </c>
      <c r="M13" s="230"/>
      <c r="N13" s="166" t="s">
        <v>87</v>
      </c>
      <c r="O13" s="164" t="s">
        <v>87</v>
      </c>
      <c r="P13" s="166" t="s">
        <v>87</v>
      </c>
      <c r="Q13" s="164" t="s">
        <v>87</v>
      </c>
      <c r="R13" s="166" t="s">
        <v>87</v>
      </c>
      <c r="S13" s="166" t="s">
        <v>87</v>
      </c>
      <c r="T13" s="230"/>
      <c r="U13" s="166" t="s">
        <v>87</v>
      </c>
      <c r="V13" s="164" t="s">
        <v>87</v>
      </c>
      <c r="W13" s="166" t="s">
        <v>87</v>
      </c>
      <c r="X13" s="164" t="s">
        <v>87</v>
      </c>
      <c r="Y13" s="166" t="s">
        <v>87</v>
      </c>
      <c r="Z13" s="166" t="s">
        <v>87</v>
      </c>
      <c r="AA13" s="230"/>
      <c r="AB13" s="166" t="s">
        <v>87</v>
      </c>
      <c r="AC13" s="164" t="s">
        <v>87</v>
      </c>
      <c r="AD13" s="231" t="s">
        <v>87</v>
      </c>
      <c r="AE13" s="325" t="s">
        <v>87</v>
      </c>
      <c r="AF13" s="164" t="s">
        <v>87</v>
      </c>
      <c r="AG13" s="164" t="s">
        <v>87</v>
      </c>
      <c r="AH13" s="230"/>
      <c r="AI13" s="170">
        <f t="shared" ref="AI13:AI15" si="0">COUNTIF(D13:AH13,"x")+ COUNTIF(D13:AH13,"x/2")/2+COUNTIF(D13:AH13,"CT")+COUNTIF(D13:AH13,"TT")</f>
        <v>26</v>
      </c>
      <c r="AJ13" s="167"/>
      <c r="AN13" s="169"/>
    </row>
    <row r="14" spans="1:40" s="168" customFormat="1" x14ac:dyDescent="0.25">
      <c r="A14" s="187">
        <v>4</v>
      </c>
      <c r="B14" s="188" t="s">
        <v>37</v>
      </c>
      <c r="C14" s="189" t="s">
        <v>109</v>
      </c>
      <c r="D14" s="164" t="s">
        <v>87</v>
      </c>
      <c r="E14" s="164" t="s">
        <v>87</v>
      </c>
      <c r="F14" s="230"/>
      <c r="G14" s="164" t="s">
        <v>87</v>
      </c>
      <c r="H14" s="164" t="s">
        <v>87</v>
      </c>
      <c r="I14" s="166" t="s">
        <v>87</v>
      </c>
      <c r="J14" s="164" t="s">
        <v>87</v>
      </c>
      <c r="K14" s="166" t="s">
        <v>87</v>
      </c>
      <c r="L14" s="166" t="s">
        <v>87</v>
      </c>
      <c r="M14" s="230"/>
      <c r="N14" s="166" t="s">
        <v>87</v>
      </c>
      <c r="O14" s="164" t="s">
        <v>87</v>
      </c>
      <c r="P14" s="166" t="s">
        <v>87</v>
      </c>
      <c r="Q14" s="164" t="s">
        <v>87</v>
      </c>
      <c r="R14" s="166" t="s">
        <v>87</v>
      </c>
      <c r="S14" s="166" t="s">
        <v>87</v>
      </c>
      <c r="T14" s="230"/>
      <c r="U14" s="166" t="s">
        <v>87</v>
      </c>
      <c r="V14" s="164" t="s">
        <v>87</v>
      </c>
      <c r="W14" s="166" t="s">
        <v>87</v>
      </c>
      <c r="X14" s="164" t="s">
        <v>87</v>
      </c>
      <c r="Y14" s="166" t="s">
        <v>87</v>
      </c>
      <c r="Z14" s="166" t="s">
        <v>87</v>
      </c>
      <c r="AA14" s="230"/>
      <c r="AB14" s="166" t="s">
        <v>87</v>
      </c>
      <c r="AC14" s="164" t="s">
        <v>87</v>
      </c>
      <c r="AD14" s="231" t="s">
        <v>87</v>
      </c>
      <c r="AE14" s="325" t="s">
        <v>87</v>
      </c>
      <c r="AF14" s="164" t="s">
        <v>87</v>
      </c>
      <c r="AG14" s="164" t="s">
        <v>87</v>
      </c>
      <c r="AH14" s="230"/>
      <c r="AI14" s="170">
        <f t="shared" si="0"/>
        <v>26</v>
      </c>
      <c r="AJ14" s="167"/>
      <c r="AN14" s="169"/>
    </row>
    <row r="15" spans="1:40" s="168" customFormat="1" x14ac:dyDescent="0.25">
      <c r="A15" s="187">
        <v>5</v>
      </c>
      <c r="B15" s="187" t="s">
        <v>73</v>
      </c>
      <c r="C15" s="189" t="s">
        <v>109</v>
      </c>
      <c r="D15" s="164" t="s">
        <v>87</v>
      </c>
      <c r="E15" s="164" t="s">
        <v>87</v>
      </c>
      <c r="F15" s="230"/>
      <c r="G15" s="164" t="s">
        <v>87</v>
      </c>
      <c r="H15" s="164" t="s">
        <v>87</v>
      </c>
      <c r="I15" s="166" t="s">
        <v>87</v>
      </c>
      <c r="J15" s="164" t="s">
        <v>87</v>
      </c>
      <c r="K15" s="166" t="s">
        <v>87</v>
      </c>
      <c r="L15" s="166" t="s">
        <v>87</v>
      </c>
      <c r="M15" s="230"/>
      <c r="N15" s="166" t="s">
        <v>87</v>
      </c>
      <c r="O15" s="164" t="s">
        <v>87</v>
      </c>
      <c r="P15" s="166" t="s">
        <v>87</v>
      </c>
      <c r="Q15" s="164" t="s">
        <v>87</v>
      </c>
      <c r="R15" s="166" t="s">
        <v>87</v>
      </c>
      <c r="S15" s="166" t="s">
        <v>87</v>
      </c>
      <c r="T15" s="230"/>
      <c r="U15" s="166" t="s">
        <v>87</v>
      </c>
      <c r="V15" s="164" t="s">
        <v>87</v>
      </c>
      <c r="W15" s="166" t="s">
        <v>87</v>
      </c>
      <c r="X15" s="164" t="s">
        <v>87</v>
      </c>
      <c r="Y15" s="166" t="s">
        <v>87</v>
      </c>
      <c r="Z15" s="166" t="s">
        <v>87</v>
      </c>
      <c r="AA15" s="230"/>
      <c r="AB15" s="166" t="s">
        <v>87</v>
      </c>
      <c r="AC15" s="164" t="s">
        <v>87</v>
      </c>
      <c r="AD15" s="231" t="s">
        <v>87</v>
      </c>
      <c r="AE15" s="325" t="s">
        <v>87</v>
      </c>
      <c r="AF15" s="164" t="s">
        <v>87</v>
      </c>
      <c r="AG15" s="164" t="s">
        <v>87</v>
      </c>
      <c r="AH15" s="230"/>
      <c r="AI15" s="170">
        <f t="shared" si="0"/>
        <v>26</v>
      </c>
      <c r="AJ15" s="167"/>
      <c r="AN15" s="169"/>
    </row>
    <row r="16" spans="1:40" s="168" customFormat="1" x14ac:dyDescent="0.25">
      <c r="A16" s="592" t="s">
        <v>110</v>
      </c>
      <c r="B16" s="593"/>
      <c r="C16" s="171"/>
      <c r="D16" s="171"/>
      <c r="E16" s="172"/>
      <c r="F16" s="172"/>
      <c r="G16" s="172"/>
      <c r="H16" s="172"/>
      <c r="I16" s="172"/>
      <c r="J16" s="172"/>
      <c r="K16" s="172"/>
      <c r="L16" s="172"/>
      <c r="M16" s="172"/>
      <c r="N16" s="172"/>
      <c r="O16" s="172"/>
      <c r="P16" s="172"/>
      <c r="Q16" s="172"/>
      <c r="R16" s="172"/>
      <c r="S16" s="172"/>
      <c r="T16" s="172"/>
      <c r="U16" s="172"/>
      <c r="V16" s="172"/>
      <c r="W16" s="172"/>
      <c r="X16" s="172"/>
      <c r="Y16" s="172"/>
      <c r="Z16" s="172"/>
      <c r="AA16" s="172"/>
      <c r="AB16" s="172"/>
      <c r="AC16" s="172"/>
      <c r="AD16" s="172"/>
      <c r="AE16" s="172"/>
      <c r="AF16" s="172"/>
      <c r="AG16" s="172"/>
      <c r="AH16" s="172"/>
      <c r="AI16" s="173">
        <f>SUM(AI12:AI15)</f>
        <v>104</v>
      </c>
      <c r="AJ16" s="174"/>
      <c r="AK16" s="175"/>
      <c r="AL16" s="175"/>
      <c r="AN16" s="169"/>
    </row>
    <row r="18" spans="1:40" s="181" customFormat="1" x14ac:dyDescent="0.25">
      <c r="A18" s="594" t="s">
        <v>14</v>
      </c>
      <c r="B18" s="594"/>
      <c r="C18" s="594"/>
      <c r="D18" s="594"/>
      <c r="E18" s="594"/>
      <c r="F18" s="594"/>
      <c r="G18" s="594"/>
      <c r="H18" s="176"/>
      <c r="I18" s="595"/>
      <c r="J18" s="595"/>
      <c r="K18" s="595"/>
      <c r="L18" s="595"/>
      <c r="M18" s="595"/>
      <c r="N18" s="177"/>
      <c r="O18" s="595" t="s">
        <v>111</v>
      </c>
      <c r="P18" s="595"/>
      <c r="Q18" s="595"/>
      <c r="R18" s="595"/>
      <c r="S18" s="595"/>
      <c r="T18" s="595"/>
      <c r="U18" s="595"/>
      <c r="V18" s="595"/>
      <c r="W18" s="595"/>
      <c r="X18" s="595"/>
      <c r="Y18" s="595"/>
      <c r="Z18" s="178"/>
      <c r="AA18" s="178"/>
      <c r="AB18" s="179"/>
      <c r="AC18" s="595"/>
      <c r="AD18" s="595"/>
      <c r="AE18" s="595"/>
      <c r="AF18" s="595"/>
      <c r="AG18" s="595"/>
      <c r="AH18" s="595"/>
      <c r="AI18" s="595"/>
      <c r="AJ18" s="595"/>
      <c r="AK18" s="595"/>
      <c r="AL18" s="595"/>
      <c r="AM18" s="595"/>
      <c r="AN18" s="180"/>
    </row>
    <row r="25" spans="1:40" x14ac:dyDescent="0.25">
      <c r="A25" s="182"/>
      <c r="B25" s="183"/>
      <c r="C25" s="182"/>
      <c r="D25" s="182"/>
    </row>
    <row r="26" spans="1:40" x14ac:dyDescent="0.25">
      <c r="A26" s="182"/>
      <c r="B26" s="183"/>
      <c r="C26" s="182"/>
      <c r="D26" s="182"/>
    </row>
    <row r="27" spans="1:40" x14ac:dyDescent="0.25">
      <c r="A27" s="153"/>
      <c r="B27" s="154"/>
      <c r="C27" s="153"/>
      <c r="D27" s="153"/>
    </row>
    <row r="28" spans="1:40" x14ac:dyDescent="0.25">
      <c r="A28" s="153"/>
      <c r="B28" s="154"/>
      <c r="C28" s="153"/>
      <c r="D28" s="153"/>
    </row>
    <row r="32" spans="1:40" s="184" customFormat="1" x14ac:dyDescent="0.25">
      <c r="AN32" s="185"/>
    </row>
    <row r="33" spans="3:40" s="184" customFormat="1" x14ac:dyDescent="0.25">
      <c r="AN33" s="185"/>
    </row>
    <row r="34" spans="3:40" s="184" customFormat="1" x14ac:dyDescent="0.25">
      <c r="G34" s="583"/>
      <c r="H34" s="583"/>
      <c r="I34" s="583"/>
      <c r="J34" s="583"/>
      <c r="K34" s="583"/>
      <c r="L34" s="583"/>
      <c r="M34" s="583"/>
      <c r="N34" s="583"/>
      <c r="O34" s="583"/>
      <c r="P34" s="583"/>
      <c r="Q34" s="583"/>
      <c r="R34" s="583"/>
      <c r="S34" s="583"/>
      <c r="T34" s="583"/>
      <c r="U34" s="583"/>
      <c r="V34" s="583"/>
      <c r="W34" s="583"/>
      <c r="X34" s="583"/>
      <c r="AN34" s="185"/>
    </row>
    <row r="35" spans="3:40" s="184" customFormat="1" x14ac:dyDescent="0.25">
      <c r="G35" s="583"/>
      <c r="H35" s="583"/>
      <c r="I35" s="583"/>
      <c r="J35" s="583"/>
      <c r="K35" s="583"/>
      <c r="L35" s="583"/>
      <c r="M35" s="583"/>
      <c r="N35" s="583"/>
      <c r="O35" s="583"/>
      <c r="P35" s="583"/>
      <c r="Q35" s="583"/>
      <c r="R35" s="583"/>
      <c r="S35" s="583"/>
      <c r="T35" s="583"/>
      <c r="U35" s="583"/>
      <c r="V35" s="583"/>
      <c r="W35" s="583"/>
      <c r="X35" s="583"/>
      <c r="AN35" s="185"/>
    </row>
    <row r="36" spans="3:40" s="184" customFormat="1" x14ac:dyDescent="0.25">
      <c r="G36" s="583"/>
      <c r="H36" s="583"/>
      <c r="I36" s="583"/>
      <c r="J36" s="583"/>
      <c r="K36" s="583"/>
      <c r="L36" s="583"/>
      <c r="M36" s="583"/>
      <c r="N36" s="583"/>
      <c r="O36" s="583"/>
      <c r="P36" s="583"/>
      <c r="Q36" s="583"/>
      <c r="R36" s="583"/>
      <c r="S36" s="583"/>
      <c r="T36" s="583"/>
      <c r="U36" s="583"/>
      <c r="V36" s="583"/>
      <c r="W36" s="583"/>
      <c r="X36" s="583"/>
      <c r="AN36" s="185"/>
    </row>
    <row r="37" spans="3:40" s="184" customFormat="1" x14ac:dyDescent="0.25">
      <c r="G37" s="583"/>
      <c r="H37" s="583"/>
      <c r="I37" s="583"/>
      <c r="J37" s="583"/>
      <c r="K37" s="583"/>
      <c r="L37" s="583"/>
      <c r="M37" s="583"/>
      <c r="N37" s="583"/>
      <c r="O37" s="583"/>
      <c r="P37" s="583"/>
      <c r="Q37" s="583"/>
      <c r="R37" s="583"/>
      <c r="S37" s="583"/>
      <c r="T37" s="583"/>
      <c r="U37" s="583"/>
      <c r="V37" s="583"/>
      <c r="W37" s="583"/>
      <c r="X37" s="583"/>
      <c r="AN37" s="185"/>
    </row>
    <row r="38" spans="3:40" s="184" customFormat="1" x14ac:dyDescent="0.25">
      <c r="G38" s="583"/>
      <c r="H38" s="583"/>
      <c r="I38" s="583"/>
      <c r="J38" s="583"/>
      <c r="K38" s="583"/>
      <c r="L38" s="583"/>
      <c r="M38" s="583"/>
      <c r="N38" s="583"/>
      <c r="O38" s="583"/>
      <c r="P38" s="583"/>
      <c r="Q38" s="583"/>
      <c r="R38" s="583"/>
      <c r="S38" s="583"/>
      <c r="T38" s="583"/>
      <c r="U38" s="583"/>
      <c r="V38" s="583"/>
      <c r="W38" s="583"/>
      <c r="X38" s="583"/>
      <c r="AN38" s="185"/>
    </row>
    <row r="39" spans="3:40" x14ac:dyDescent="0.25">
      <c r="C39" s="149"/>
      <c r="D39" s="149"/>
      <c r="G39" s="583"/>
      <c r="H39" s="583"/>
      <c r="I39" s="583"/>
      <c r="J39" s="583"/>
      <c r="K39" s="583"/>
      <c r="L39" s="583"/>
      <c r="M39" s="583"/>
      <c r="N39" s="583"/>
      <c r="O39" s="583"/>
      <c r="P39" s="583"/>
      <c r="Q39" s="583"/>
      <c r="R39" s="583"/>
      <c r="S39" s="583"/>
      <c r="T39" s="583"/>
      <c r="U39" s="583"/>
      <c r="V39" s="583"/>
      <c r="W39" s="583"/>
      <c r="X39" s="583"/>
      <c r="AN39" s="149"/>
    </row>
    <row r="40" spans="3:40" x14ac:dyDescent="0.25">
      <c r="C40" s="149"/>
      <c r="D40" s="149"/>
      <c r="AN40" s="149"/>
    </row>
  </sheetData>
  <mergeCells count="21">
    <mergeCell ref="G34:X39"/>
    <mergeCell ref="Z5:AE5"/>
    <mergeCell ref="AF5:AG5"/>
    <mergeCell ref="A7:AM7"/>
    <mergeCell ref="A9:A11"/>
    <mergeCell ref="B9:B11"/>
    <mergeCell ref="C9:C11"/>
    <mergeCell ref="D9:AH9"/>
    <mergeCell ref="AI9:AI11"/>
    <mergeCell ref="A16:B16"/>
    <mergeCell ref="A18:G18"/>
    <mergeCell ref="I18:M18"/>
    <mergeCell ref="O18:Y18"/>
    <mergeCell ref="AC18:AM18"/>
    <mergeCell ref="Z4:AE4"/>
    <mergeCell ref="AF4:AG4"/>
    <mergeCell ref="Z1:AG1"/>
    <mergeCell ref="Z2:AE2"/>
    <mergeCell ref="AF2:AG2"/>
    <mergeCell ref="Z3:AE3"/>
    <mergeCell ref="AF3:AG3"/>
  </mergeCells>
  <pageMargins left="0.7" right="0.7" top="0.75" bottom="0.75" header="0.3" footer="0.3"/>
  <pageSetup paperSize="9" orientation="landscape" horizontalDpi="4294967293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"/>
  <sheetViews>
    <sheetView workbookViewId="0">
      <selection activeCell="K19" sqref="K19"/>
    </sheetView>
  </sheetViews>
  <sheetFormatPr defaultColWidth="9" defaultRowHeight="12.75" x14ac:dyDescent="0.25"/>
  <cols>
    <col min="1" max="1" width="2.140625" style="41" customWidth="1"/>
    <col min="2" max="2" width="17.28515625" style="41" bestFit="1" customWidth="1"/>
    <col min="3" max="3" width="7.85546875" style="41" customWidth="1"/>
    <col min="4" max="4" width="12.42578125" style="41" bestFit="1" customWidth="1"/>
    <col min="5" max="5" width="6.85546875" style="40" customWidth="1"/>
    <col min="6" max="6" width="12.7109375" style="41" bestFit="1" customWidth="1"/>
    <col min="7" max="7" width="10" style="41" customWidth="1"/>
    <col min="8" max="8" width="10.85546875" style="41" customWidth="1"/>
    <col min="9" max="9" width="11" style="41" customWidth="1"/>
    <col min="10" max="10" width="14.5703125" style="41" bestFit="1" customWidth="1"/>
    <col min="11" max="11" width="13.7109375" style="41" bestFit="1" customWidth="1"/>
    <col min="12" max="12" width="7.5703125" style="41" bestFit="1" customWidth="1"/>
    <col min="13" max="13" width="5.85546875" style="41" bestFit="1" customWidth="1"/>
    <col min="14" max="15" width="9" style="41"/>
    <col min="16" max="16" width="11.7109375" style="41" bestFit="1" customWidth="1"/>
    <col min="17" max="257" width="9" style="41"/>
    <col min="258" max="258" width="5.28515625" style="41" customWidth="1"/>
    <col min="259" max="259" width="14.28515625" style="41" customWidth="1"/>
    <col min="260" max="260" width="9.7109375" style="41" customWidth="1"/>
    <col min="261" max="261" width="12.7109375" style="41" bestFit="1" customWidth="1"/>
    <col min="262" max="262" width="6" style="41" customWidth="1"/>
    <col min="263" max="263" width="12.85546875" style="41" customWidth="1"/>
    <col min="264" max="264" width="11.7109375" style="41" bestFit="1" customWidth="1"/>
    <col min="265" max="265" width="12.7109375" style="41" bestFit="1" customWidth="1"/>
    <col min="266" max="266" width="12.140625" style="41" customWidth="1"/>
    <col min="267" max="267" width="12.7109375" style="41" bestFit="1" customWidth="1"/>
    <col min="268" max="268" width="10.42578125" style="41" customWidth="1"/>
    <col min="269" max="269" width="5.140625" style="41" customWidth="1"/>
    <col min="270" max="513" width="9" style="41"/>
    <col min="514" max="514" width="5.28515625" style="41" customWidth="1"/>
    <col min="515" max="515" width="14.28515625" style="41" customWidth="1"/>
    <col min="516" max="516" width="9.7109375" style="41" customWidth="1"/>
    <col min="517" max="517" width="12.7109375" style="41" bestFit="1" customWidth="1"/>
    <col min="518" max="518" width="6" style="41" customWidth="1"/>
    <col min="519" max="519" width="12.85546875" style="41" customWidth="1"/>
    <col min="520" max="520" width="11.7109375" style="41" bestFit="1" customWidth="1"/>
    <col min="521" max="521" width="12.7109375" style="41" bestFit="1" customWidth="1"/>
    <col min="522" max="522" width="12.140625" style="41" customWidth="1"/>
    <col min="523" max="523" width="12.7109375" style="41" bestFit="1" customWidth="1"/>
    <col min="524" max="524" width="10.42578125" style="41" customWidth="1"/>
    <col min="525" max="525" width="5.140625" style="41" customWidth="1"/>
    <col min="526" max="769" width="9" style="41"/>
    <col min="770" max="770" width="5.28515625" style="41" customWidth="1"/>
    <col min="771" max="771" width="14.28515625" style="41" customWidth="1"/>
    <col min="772" max="772" width="9.7109375" style="41" customWidth="1"/>
    <col min="773" max="773" width="12.7109375" style="41" bestFit="1" customWidth="1"/>
    <col min="774" max="774" width="6" style="41" customWidth="1"/>
    <col min="775" max="775" width="12.85546875" style="41" customWidth="1"/>
    <col min="776" max="776" width="11.7109375" style="41" bestFit="1" customWidth="1"/>
    <col min="777" max="777" width="12.7109375" style="41" bestFit="1" customWidth="1"/>
    <col min="778" max="778" width="12.140625" style="41" customWidth="1"/>
    <col min="779" max="779" width="12.7109375" style="41" bestFit="1" customWidth="1"/>
    <col min="780" max="780" width="10.42578125" style="41" customWidth="1"/>
    <col min="781" max="781" width="5.140625" style="41" customWidth="1"/>
    <col min="782" max="1025" width="9" style="41"/>
    <col min="1026" max="1026" width="5.28515625" style="41" customWidth="1"/>
    <col min="1027" max="1027" width="14.28515625" style="41" customWidth="1"/>
    <col min="1028" max="1028" width="9.7109375" style="41" customWidth="1"/>
    <col min="1029" max="1029" width="12.7109375" style="41" bestFit="1" customWidth="1"/>
    <col min="1030" max="1030" width="6" style="41" customWidth="1"/>
    <col min="1031" max="1031" width="12.85546875" style="41" customWidth="1"/>
    <col min="1032" max="1032" width="11.7109375" style="41" bestFit="1" customWidth="1"/>
    <col min="1033" max="1033" width="12.7109375" style="41" bestFit="1" customWidth="1"/>
    <col min="1034" max="1034" width="12.140625" style="41" customWidth="1"/>
    <col min="1035" max="1035" width="12.7109375" style="41" bestFit="1" customWidth="1"/>
    <col min="1036" max="1036" width="10.42578125" style="41" customWidth="1"/>
    <col min="1037" max="1037" width="5.140625" style="41" customWidth="1"/>
    <col min="1038" max="1281" width="9" style="41"/>
    <col min="1282" max="1282" width="5.28515625" style="41" customWidth="1"/>
    <col min="1283" max="1283" width="14.28515625" style="41" customWidth="1"/>
    <col min="1284" max="1284" width="9.7109375" style="41" customWidth="1"/>
    <col min="1285" max="1285" width="12.7109375" style="41" bestFit="1" customWidth="1"/>
    <col min="1286" max="1286" width="6" style="41" customWidth="1"/>
    <col min="1287" max="1287" width="12.85546875" style="41" customWidth="1"/>
    <col min="1288" max="1288" width="11.7109375" style="41" bestFit="1" customWidth="1"/>
    <col min="1289" max="1289" width="12.7109375" style="41" bestFit="1" customWidth="1"/>
    <col min="1290" max="1290" width="12.140625" style="41" customWidth="1"/>
    <col min="1291" max="1291" width="12.7109375" style="41" bestFit="1" customWidth="1"/>
    <col min="1292" max="1292" width="10.42578125" style="41" customWidth="1"/>
    <col min="1293" max="1293" width="5.140625" style="41" customWidth="1"/>
    <col min="1294" max="1537" width="9" style="41"/>
    <col min="1538" max="1538" width="5.28515625" style="41" customWidth="1"/>
    <col min="1539" max="1539" width="14.28515625" style="41" customWidth="1"/>
    <col min="1540" max="1540" width="9.7109375" style="41" customWidth="1"/>
    <col min="1541" max="1541" width="12.7109375" style="41" bestFit="1" customWidth="1"/>
    <col min="1542" max="1542" width="6" style="41" customWidth="1"/>
    <col min="1543" max="1543" width="12.85546875" style="41" customWidth="1"/>
    <col min="1544" max="1544" width="11.7109375" style="41" bestFit="1" customWidth="1"/>
    <col min="1545" max="1545" width="12.7109375" style="41" bestFit="1" customWidth="1"/>
    <col min="1546" max="1546" width="12.140625" style="41" customWidth="1"/>
    <col min="1547" max="1547" width="12.7109375" style="41" bestFit="1" customWidth="1"/>
    <col min="1548" max="1548" width="10.42578125" style="41" customWidth="1"/>
    <col min="1549" max="1549" width="5.140625" style="41" customWidth="1"/>
    <col min="1550" max="1793" width="9" style="41"/>
    <col min="1794" max="1794" width="5.28515625" style="41" customWidth="1"/>
    <col min="1795" max="1795" width="14.28515625" style="41" customWidth="1"/>
    <col min="1796" max="1796" width="9.7109375" style="41" customWidth="1"/>
    <col min="1797" max="1797" width="12.7109375" style="41" bestFit="1" customWidth="1"/>
    <col min="1798" max="1798" width="6" style="41" customWidth="1"/>
    <col min="1799" max="1799" width="12.85546875" style="41" customWidth="1"/>
    <col min="1800" max="1800" width="11.7109375" style="41" bestFit="1" customWidth="1"/>
    <col min="1801" max="1801" width="12.7109375" style="41" bestFit="1" customWidth="1"/>
    <col min="1802" max="1802" width="12.140625" style="41" customWidth="1"/>
    <col min="1803" max="1803" width="12.7109375" style="41" bestFit="1" customWidth="1"/>
    <col min="1804" max="1804" width="10.42578125" style="41" customWidth="1"/>
    <col min="1805" max="1805" width="5.140625" style="41" customWidth="1"/>
    <col min="1806" max="2049" width="9" style="41"/>
    <col min="2050" max="2050" width="5.28515625" style="41" customWidth="1"/>
    <col min="2051" max="2051" width="14.28515625" style="41" customWidth="1"/>
    <col min="2052" max="2052" width="9.7109375" style="41" customWidth="1"/>
    <col min="2053" max="2053" width="12.7109375" style="41" bestFit="1" customWidth="1"/>
    <col min="2054" max="2054" width="6" style="41" customWidth="1"/>
    <col min="2055" max="2055" width="12.85546875" style="41" customWidth="1"/>
    <col min="2056" max="2056" width="11.7109375" style="41" bestFit="1" customWidth="1"/>
    <col min="2057" max="2057" width="12.7109375" style="41" bestFit="1" customWidth="1"/>
    <col min="2058" max="2058" width="12.140625" style="41" customWidth="1"/>
    <col min="2059" max="2059" width="12.7109375" style="41" bestFit="1" customWidth="1"/>
    <col min="2060" max="2060" width="10.42578125" style="41" customWidth="1"/>
    <col min="2061" max="2061" width="5.140625" style="41" customWidth="1"/>
    <col min="2062" max="2305" width="9" style="41"/>
    <col min="2306" max="2306" width="5.28515625" style="41" customWidth="1"/>
    <col min="2307" max="2307" width="14.28515625" style="41" customWidth="1"/>
    <col min="2308" max="2308" width="9.7109375" style="41" customWidth="1"/>
    <col min="2309" max="2309" width="12.7109375" style="41" bestFit="1" customWidth="1"/>
    <col min="2310" max="2310" width="6" style="41" customWidth="1"/>
    <col min="2311" max="2311" width="12.85546875" style="41" customWidth="1"/>
    <col min="2312" max="2312" width="11.7109375" style="41" bestFit="1" customWidth="1"/>
    <col min="2313" max="2313" width="12.7109375" style="41" bestFit="1" customWidth="1"/>
    <col min="2314" max="2314" width="12.140625" style="41" customWidth="1"/>
    <col min="2315" max="2315" width="12.7109375" style="41" bestFit="1" customWidth="1"/>
    <col min="2316" max="2316" width="10.42578125" style="41" customWidth="1"/>
    <col min="2317" max="2317" width="5.140625" style="41" customWidth="1"/>
    <col min="2318" max="2561" width="9" style="41"/>
    <col min="2562" max="2562" width="5.28515625" style="41" customWidth="1"/>
    <col min="2563" max="2563" width="14.28515625" style="41" customWidth="1"/>
    <col min="2564" max="2564" width="9.7109375" style="41" customWidth="1"/>
    <col min="2565" max="2565" width="12.7109375" style="41" bestFit="1" customWidth="1"/>
    <col min="2566" max="2566" width="6" style="41" customWidth="1"/>
    <col min="2567" max="2567" width="12.85546875" style="41" customWidth="1"/>
    <col min="2568" max="2568" width="11.7109375" style="41" bestFit="1" customWidth="1"/>
    <col min="2569" max="2569" width="12.7109375" style="41" bestFit="1" customWidth="1"/>
    <col min="2570" max="2570" width="12.140625" style="41" customWidth="1"/>
    <col min="2571" max="2571" width="12.7109375" style="41" bestFit="1" customWidth="1"/>
    <col min="2572" max="2572" width="10.42578125" style="41" customWidth="1"/>
    <col min="2573" max="2573" width="5.140625" style="41" customWidth="1"/>
    <col min="2574" max="2817" width="9" style="41"/>
    <col min="2818" max="2818" width="5.28515625" style="41" customWidth="1"/>
    <col min="2819" max="2819" width="14.28515625" style="41" customWidth="1"/>
    <col min="2820" max="2820" width="9.7109375" style="41" customWidth="1"/>
    <col min="2821" max="2821" width="12.7109375" style="41" bestFit="1" customWidth="1"/>
    <col min="2822" max="2822" width="6" style="41" customWidth="1"/>
    <col min="2823" max="2823" width="12.85546875" style="41" customWidth="1"/>
    <col min="2824" max="2824" width="11.7109375" style="41" bestFit="1" customWidth="1"/>
    <col min="2825" max="2825" width="12.7109375" style="41" bestFit="1" customWidth="1"/>
    <col min="2826" max="2826" width="12.140625" style="41" customWidth="1"/>
    <col min="2827" max="2827" width="12.7109375" style="41" bestFit="1" customWidth="1"/>
    <col min="2828" max="2828" width="10.42578125" style="41" customWidth="1"/>
    <col min="2829" max="2829" width="5.140625" style="41" customWidth="1"/>
    <col min="2830" max="3073" width="9" style="41"/>
    <col min="3074" max="3074" width="5.28515625" style="41" customWidth="1"/>
    <col min="3075" max="3075" width="14.28515625" style="41" customWidth="1"/>
    <col min="3076" max="3076" width="9.7109375" style="41" customWidth="1"/>
    <col min="3077" max="3077" width="12.7109375" style="41" bestFit="1" customWidth="1"/>
    <col min="3078" max="3078" width="6" style="41" customWidth="1"/>
    <col min="3079" max="3079" width="12.85546875" style="41" customWidth="1"/>
    <col min="3080" max="3080" width="11.7109375" style="41" bestFit="1" customWidth="1"/>
    <col min="3081" max="3081" width="12.7109375" style="41" bestFit="1" customWidth="1"/>
    <col min="3082" max="3082" width="12.140625" style="41" customWidth="1"/>
    <col min="3083" max="3083" width="12.7109375" style="41" bestFit="1" customWidth="1"/>
    <col min="3084" max="3084" width="10.42578125" style="41" customWidth="1"/>
    <col min="3085" max="3085" width="5.140625" style="41" customWidth="1"/>
    <col min="3086" max="3329" width="9" style="41"/>
    <col min="3330" max="3330" width="5.28515625" style="41" customWidth="1"/>
    <col min="3331" max="3331" width="14.28515625" style="41" customWidth="1"/>
    <col min="3332" max="3332" width="9.7109375" style="41" customWidth="1"/>
    <col min="3333" max="3333" width="12.7109375" style="41" bestFit="1" customWidth="1"/>
    <col min="3334" max="3334" width="6" style="41" customWidth="1"/>
    <col min="3335" max="3335" width="12.85546875" style="41" customWidth="1"/>
    <col min="3336" max="3336" width="11.7109375" style="41" bestFit="1" customWidth="1"/>
    <col min="3337" max="3337" width="12.7109375" style="41" bestFit="1" customWidth="1"/>
    <col min="3338" max="3338" width="12.140625" style="41" customWidth="1"/>
    <col min="3339" max="3339" width="12.7109375" style="41" bestFit="1" customWidth="1"/>
    <col min="3340" max="3340" width="10.42578125" style="41" customWidth="1"/>
    <col min="3341" max="3341" width="5.140625" style="41" customWidth="1"/>
    <col min="3342" max="3585" width="9" style="41"/>
    <col min="3586" max="3586" width="5.28515625" style="41" customWidth="1"/>
    <col min="3587" max="3587" width="14.28515625" style="41" customWidth="1"/>
    <col min="3588" max="3588" width="9.7109375" style="41" customWidth="1"/>
    <col min="3589" max="3589" width="12.7109375" style="41" bestFit="1" customWidth="1"/>
    <col min="3590" max="3590" width="6" style="41" customWidth="1"/>
    <col min="3591" max="3591" width="12.85546875" style="41" customWidth="1"/>
    <col min="3592" max="3592" width="11.7109375" style="41" bestFit="1" customWidth="1"/>
    <col min="3593" max="3593" width="12.7109375" style="41" bestFit="1" customWidth="1"/>
    <col min="3594" max="3594" width="12.140625" style="41" customWidth="1"/>
    <col min="3595" max="3595" width="12.7109375" style="41" bestFit="1" customWidth="1"/>
    <col min="3596" max="3596" width="10.42578125" style="41" customWidth="1"/>
    <col min="3597" max="3597" width="5.140625" style="41" customWidth="1"/>
    <col min="3598" max="3841" width="9" style="41"/>
    <col min="3842" max="3842" width="5.28515625" style="41" customWidth="1"/>
    <col min="3843" max="3843" width="14.28515625" style="41" customWidth="1"/>
    <col min="3844" max="3844" width="9.7109375" style="41" customWidth="1"/>
    <col min="3845" max="3845" width="12.7109375" style="41" bestFit="1" customWidth="1"/>
    <col min="3846" max="3846" width="6" style="41" customWidth="1"/>
    <col min="3847" max="3847" width="12.85546875" style="41" customWidth="1"/>
    <col min="3848" max="3848" width="11.7109375" style="41" bestFit="1" customWidth="1"/>
    <col min="3849" max="3849" width="12.7109375" style="41" bestFit="1" customWidth="1"/>
    <col min="3850" max="3850" width="12.140625" style="41" customWidth="1"/>
    <col min="3851" max="3851" width="12.7109375" style="41" bestFit="1" customWidth="1"/>
    <col min="3852" max="3852" width="10.42578125" style="41" customWidth="1"/>
    <col min="3853" max="3853" width="5.140625" style="41" customWidth="1"/>
    <col min="3854" max="4097" width="9" style="41"/>
    <col min="4098" max="4098" width="5.28515625" style="41" customWidth="1"/>
    <col min="4099" max="4099" width="14.28515625" style="41" customWidth="1"/>
    <col min="4100" max="4100" width="9.7109375" style="41" customWidth="1"/>
    <col min="4101" max="4101" width="12.7109375" style="41" bestFit="1" customWidth="1"/>
    <col min="4102" max="4102" width="6" style="41" customWidth="1"/>
    <col min="4103" max="4103" width="12.85546875" style="41" customWidth="1"/>
    <col min="4104" max="4104" width="11.7109375" style="41" bestFit="1" customWidth="1"/>
    <col min="4105" max="4105" width="12.7109375" style="41" bestFit="1" customWidth="1"/>
    <col min="4106" max="4106" width="12.140625" style="41" customWidth="1"/>
    <col min="4107" max="4107" width="12.7109375" style="41" bestFit="1" customWidth="1"/>
    <col min="4108" max="4108" width="10.42578125" style="41" customWidth="1"/>
    <col min="4109" max="4109" width="5.140625" style="41" customWidth="1"/>
    <col min="4110" max="4353" width="9" style="41"/>
    <col min="4354" max="4354" width="5.28515625" style="41" customWidth="1"/>
    <col min="4355" max="4355" width="14.28515625" style="41" customWidth="1"/>
    <col min="4356" max="4356" width="9.7109375" style="41" customWidth="1"/>
    <col min="4357" max="4357" width="12.7109375" style="41" bestFit="1" customWidth="1"/>
    <col min="4358" max="4358" width="6" style="41" customWidth="1"/>
    <col min="4359" max="4359" width="12.85546875" style="41" customWidth="1"/>
    <col min="4360" max="4360" width="11.7109375" style="41" bestFit="1" customWidth="1"/>
    <col min="4361" max="4361" width="12.7109375" style="41" bestFit="1" customWidth="1"/>
    <col min="4362" max="4362" width="12.140625" style="41" customWidth="1"/>
    <col min="4363" max="4363" width="12.7109375" style="41" bestFit="1" customWidth="1"/>
    <col min="4364" max="4364" width="10.42578125" style="41" customWidth="1"/>
    <col min="4365" max="4365" width="5.140625" style="41" customWidth="1"/>
    <col min="4366" max="4609" width="9" style="41"/>
    <col min="4610" max="4610" width="5.28515625" style="41" customWidth="1"/>
    <col min="4611" max="4611" width="14.28515625" style="41" customWidth="1"/>
    <col min="4612" max="4612" width="9.7109375" style="41" customWidth="1"/>
    <col min="4613" max="4613" width="12.7109375" style="41" bestFit="1" customWidth="1"/>
    <col min="4614" max="4614" width="6" style="41" customWidth="1"/>
    <col min="4615" max="4615" width="12.85546875" style="41" customWidth="1"/>
    <col min="4616" max="4616" width="11.7109375" style="41" bestFit="1" customWidth="1"/>
    <col min="4617" max="4617" width="12.7109375" style="41" bestFit="1" customWidth="1"/>
    <col min="4618" max="4618" width="12.140625" style="41" customWidth="1"/>
    <col min="4619" max="4619" width="12.7109375" style="41" bestFit="1" customWidth="1"/>
    <col min="4620" max="4620" width="10.42578125" style="41" customWidth="1"/>
    <col min="4621" max="4621" width="5.140625" style="41" customWidth="1"/>
    <col min="4622" max="4865" width="9" style="41"/>
    <col min="4866" max="4866" width="5.28515625" style="41" customWidth="1"/>
    <col min="4867" max="4867" width="14.28515625" style="41" customWidth="1"/>
    <col min="4868" max="4868" width="9.7109375" style="41" customWidth="1"/>
    <col min="4869" max="4869" width="12.7109375" style="41" bestFit="1" customWidth="1"/>
    <col min="4870" max="4870" width="6" style="41" customWidth="1"/>
    <col min="4871" max="4871" width="12.85546875" style="41" customWidth="1"/>
    <col min="4872" max="4872" width="11.7109375" style="41" bestFit="1" customWidth="1"/>
    <col min="4873" max="4873" width="12.7109375" style="41" bestFit="1" customWidth="1"/>
    <col min="4874" max="4874" width="12.140625" style="41" customWidth="1"/>
    <col min="4875" max="4875" width="12.7109375" style="41" bestFit="1" customWidth="1"/>
    <col min="4876" max="4876" width="10.42578125" style="41" customWidth="1"/>
    <col min="4877" max="4877" width="5.140625" style="41" customWidth="1"/>
    <col min="4878" max="5121" width="9" style="41"/>
    <col min="5122" max="5122" width="5.28515625" style="41" customWidth="1"/>
    <col min="5123" max="5123" width="14.28515625" style="41" customWidth="1"/>
    <col min="5124" max="5124" width="9.7109375" style="41" customWidth="1"/>
    <col min="5125" max="5125" width="12.7109375" style="41" bestFit="1" customWidth="1"/>
    <col min="5126" max="5126" width="6" style="41" customWidth="1"/>
    <col min="5127" max="5127" width="12.85546875" style="41" customWidth="1"/>
    <col min="5128" max="5128" width="11.7109375" style="41" bestFit="1" customWidth="1"/>
    <col min="5129" max="5129" width="12.7109375" style="41" bestFit="1" customWidth="1"/>
    <col min="5130" max="5130" width="12.140625" style="41" customWidth="1"/>
    <col min="5131" max="5131" width="12.7109375" style="41" bestFit="1" customWidth="1"/>
    <col min="5132" max="5132" width="10.42578125" style="41" customWidth="1"/>
    <col min="5133" max="5133" width="5.140625" style="41" customWidth="1"/>
    <col min="5134" max="5377" width="9" style="41"/>
    <col min="5378" max="5378" width="5.28515625" style="41" customWidth="1"/>
    <col min="5379" max="5379" width="14.28515625" style="41" customWidth="1"/>
    <col min="5380" max="5380" width="9.7109375" style="41" customWidth="1"/>
    <col min="5381" max="5381" width="12.7109375" style="41" bestFit="1" customWidth="1"/>
    <col min="5382" max="5382" width="6" style="41" customWidth="1"/>
    <col min="5383" max="5383" width="12.85546875" style="41" customWidth="1"/>
    <col min="5384" max="5384" width="11.7109375" style="41" bestFit="1" customWidth="1"/>
    <col min="5385" max="5385" width="12.7109375" style="41" bestFit="1" customWidth="1"/>
    <col min="5386" max="5386" width="12.140625" style="41" customWidth="1"/>
    <col min="5387" max="5387" width="12.7109375" style="41" bestFit="1" customWidth="1"/>
    <col min="5388" max="5388" width="10.42578125" style="41" customWidth="1"/>
    <col min="5389" max="5389" width="5.140625" style="41" customWidth="1"/>
    <col min="5390" max="5633" width="9" style="41"/>
    <col min="5634" max="5634" width="5.28515625" style="41" customWidth="1"/>
    <col min="5635" max="5635" width="14.28515625" style="41" customWidth="1"/>
    <col min="5636" max="5636" width="9.7109375" style="41" customWidth="1"/>
    <col min="5637" max="5637" width="12.7109375" style="41" bestFit="1" customWidth="1"/>
    <col min="5638" max="5638" width="6" style="41" customWidth="1"/>
    <col min="5639" max="5639" width="12.85546875" style="41" customWidth="1"/>
    <col min="5640" max="5640" width="11.7109375" style="41" bestFit="1" customWidth="1"/>
    <col min="5641" max="5641" width="12.7109375" style="41" bestFit="1" customWidth="1"/>
    <col min="5642" max="5642" width="12.140625" style="41" customWidth="1"/>
    <col min="5643" max="5643" width="12.7109375" style="41" bestFit="1" customWidth="1"/>
    <col min="5644" max="5644" width="10.42578125" style="41" customWidth="1"/>
    <col min="5645" max="5645" width="5.140625" style="41" customWidth="1"/>
    <col min="5646" max="5889" width="9" style="41"/>
    <col min="5890" max="5890" width="5.28515625" style="41" customWidth="1"/>
    <col min="5891" max="5891" width="14.28515625" style="41" customWidth="1"/>
    <col min="5892" max="5892" width="9.7109375" style="41" customWidth="1"/>
    <col min="5893" max="5893" width="12.7109375" style="41" bestFit="1" customWidth="1"/>
    <col min="5894" max="5894" width="6" style="41" customWidth="1"/>
    <col min="5895" max="5895" width="12.85546875" style="41" customWidth="1"/>
    <col min="5896" max="5896" width="11.7109375" style="41" bestFit="1" customWidth="1"/>
    <col min="5897" max="5897" width="12.7109375" style="41" bestFit="1" customWidth="1"/>
    <col min="5898" max="5898" width="12.140625" style="41" customWidth="1"/>
    <col min="5899" max="5899" width="12.7109375" style="41" bestFit="1" customWidth="1"/>
    <col min="5900" max="5900" width="10.42578125" style="41" customWidth="1"/>
    <col min="5901" max="5901" width="5.140625" style="41" customWidth="1"/>
    <col min="5902" max="6145" width="9" style="41"/>
    <col min="6146" max="6146" width="5.28515625" style="41" customWidth="1"/>
    <col min="6147" max="6147" width="14.28515625" style="41" customWidth="1"/>
    <col min="6148" max="6148" width="9.7109375" style="41" customWidth="1"/>
    <col min="6149" max="6149" width="12.7109375" style="41" bestFit="1" customWidth="1"/>
    <col min="6150" max="6150" width="6" style="41" customWidth="1"/>
    <col min="6151" max="6151" width="12.85546875" style="41" customWidth="1"/>
    <col min="6152" max="6152" width="11.7109375" style="41" bestFit="1" customWidth="1"/>
    <col min="6153" max="6153" width="12.7109375" style="41" bestFit="1" customWidth="1"/>
    <col min="6154" max="6154" width="12.140625" style="41" customWidth="1"/>
    <col min="6155" max="6155" width="12.7109375" style="41" bestFit="1" customWidth="1"/>
    <col min="6156" max="6156" width="10.42578125" style="41" customWidth="1"/>
    <col min="6157" max="6157" width="5.140625" style="41" customWidth="1"/>
    <col min="6158" max="6401" width="9" style="41"/>
    <col min="6402" max="6402" width="5.28515625" style="41" customWidth="1"/>
    <col min="6403" max="6403" width="14.28515625" style="41" customWidth="1"/>
    <col min="6404" max="6404" width="9.7109375" style="41" customWidth="1"/>
    <col min="6405" max="6405" width="12.7109375" style="41" bestFit="1" customWidth="1"/>
    <col min="6406" max="6406" width="6" style="41" customWidth="1"/>
    <col min="6407" max="6407" width="12.85546875" style="41" customWidth="1"/>
    <col min="6408" max="6408" width="11.7109375" style="41" bestFit="1" customWidth="1"/>
    <col min="6409" max="6409" width="12.7109375" style="41" bestFit="1" customWidth="1"/>
    <col min="6410" max="6410" width="12.140625" style="41" customWidth="1"/>
    <col min="6411" max="6411" width="12.7109375" style="41" bestFit="1" customWidth="1"/>
    <col min="6412" max="6412" width="10.42578125" style="41" customWidth="1"/>
    <col min="6413" max="6413" width="5.140625" style="41" customWidth="1"/>
    <col min="6414" max="6657" width="9" style="41"/>
    <col min="6658" max="6658" width="5.28515625" style="41" customWidth="1"/>
    <col min="6659" max="6659" width="14.28515625" style="41" customWidth="1"/>
    <col min="6660" max="6660" width="9.7109375" style="41" customWidth="1"/>
    <col min="6661" max="6661" width="12.7109375" style="41" bestFit="1" customWidth="1"/>
    <col min="6662" max="6662" width="6" style="41" customWidth="1"/>
    <col min="6663" max="6663" width="12.85546875" style="41" customWidth="1"/>
    <col min="6664" max="6664" width="11.7109375" style="41" bestFit="1" customWidth="1"/>
    <col min="6665" max="6665" width="12.7109375" style="41" bestFit="1" customWidth="1"/>
    <col min="6666" max="6666" width="12.140625" style="41" customWidth="1"/>
    <col min="6667" max="6667" width="12.7109375" style="41" bestFit="1" customWidth="1"/>
    <col min="6668" max="6668" width="10.42578125" style="41" customWidth="1"/>
    <col min="6669" max="6669" width="5.140625" style="41" customWidth="1"/>
    <col min="6670" max="6913" width="9" style="41"/>
    <col min="6914" max="6914" width="5.28515625" style="41" customWidth="1"/>
    <col min="6915" max="6915" width="14.28515625" style="41" customWidth="1"/>
    <col min="6916" max="6916" width="9.7109375" style="41" customWidth="1"/>
    <col min="6917" max="6917" width="12.7109375" style="41" bestFit="1" customWidth="1"/>
    <col min="6918" max="6918" width="6" style="41" customWidth="1"/>
    <col min="6919" max="6919" width="12.85546875" style="41" customWidth="1"/>
    <col min="6920" max="6920" width="11.7109375" style="41" bestFit="1" customWidth="1"/>
    <col min="6921" max="6921" width="12.7109375" style="41" bestFit="1" customWidth="1"/>
    <col min="6922" max="6922" width="12.140625" style="41" customWidth="1"/>
    <col min="6923" max="6923" width="12.7109375" style="41" bestFit="1" customWidth="1"/>
    <col min="6924" max="6924" width="10.42578125" style="41" customWidth="1"/>
    <col min="6925" max="6925" width="5.140625" style="41" customWidth="1"/>
    <col min="6926" max="7169" width="9" style="41"/>
    <col min="7170" max="7170" width="5.28515625" style="41" customWidth="1"/>
    <col min="7171" max="7171" width="14.28515625" style="41" customWidth="1"/>
    <col min="7172" max="7172" width="9.7109375" style="41" customWidth="1"/>
    <col min="7173" max="7173" width="12.7109375" style="41" bestFit="1" customWidth="1"/>
    <col min="7174" max="7174" width="6" style="41" customWidth="1"/>
    <col min="7175" max="7175" width="12.85546875" style="41" customWidth="1"/>
    <col min="7176" max="7176" width="11.7109375" style="41" bestFit="1" customWidth="1"/>
    <col min="7177" max="7177" width="12.7109375" style="41" bestFit="1" customWidth="1"/>
    <col min="7178" max="7178" width="12.140625" style="41" customWidth="1"/>
    <col min="7179" max="7179" width="12.7109375" style="41" bestFit="1" customWidth="1"/>
    <col min="7180" max="7180" width="10.42578125" style="41" customWidth="1"/>
    <col min="7181" max="7181" width="5.140625" style="41" customWidth="1"/>
    <col min="7182" max="7425" width="9" style="41"/>
    <col min="7426" max="7426" width="5.28515625" style="41" customWidth="1"/>
    <col min="7427" max="7427" width="14.28515625" style="41" customWidth="1"/>
    <col min="7428" max="7428" width="9.7109375" style="41" customWidth="1"/>
    <col min="7429" max="7429" width="12.7109375" style="41" bestFit="1" customWidth="1"/>
    <col min="7430" max="7430" width="6" style="41" customWidth="1"/>
    <col min="7431" max="7431" width="12.85546875" style="41" customWidth="1"/>
    <col min="7432" max="7432" width="11.7109375" style="41" bestFit="1" customWidth="1"/>
    <col min="7433" max="7433" width="12.7109375" style="41" bestFit="1" customWidth="1"/>
    <col min="7434" max="7434" width="12.140625" style="41" customWidth="1"/>
    <col min="7435" max="7435" width="12.7109375" style="41" bestFit="1" customWidth="1"/>
    <col min="7436" max="7436" width="10.42578125" style="41" customWidth="1"/>
    <col min="7437" max="7437" width="5.140625" style="41" customWidth="1"/>
    <col min="7438" max="7681" width="9" style="41"/>
    <col min="7682" max="7682" width="5.28515625" style="41" customWidth="1"/>
    <col min="7683" max="7683" width="14.28515625" style="41" customWidth="1"/>
    <col min="7684" max="7684" width="9.7109375" style="41" customWidth="1"/>
    <col min="7685" max="7685" width="12.7109375" style="41" bestFit="1" customWidth="1"/>
    <col min="7686" max="7686" width="6" style="41" customWidth="1"/>
    <col min="7687" max="7687" width="12.85546875" style="41" customWidth="1"/>
    <col min="7688" max="7688" width="11.7109375" style="41" bestFit="1" customWidth="1"/>
    <col min="7689" max="7689" width="12.7109375" style="41" bestFit="1" customWidth="1"/>
    <col min="7690" max="7690" width="12.140625" style="41" customWidth="1"/>
    <col min="7691" max="7691" width="12.7109375" style="41" bestFit="1" customWidth="1"/>
    <col min="7692" max="7692" width="10.42578125" style="41" customWidth="1"/>
    <col min="7693" max="7693" width="5.140625" style="41" customWidth="1"/>
    <col min="7694" max="7937" width="9" style="41"/>
    <col min="7938" max="7938" width="5.28515625" style="41" customWidth="1"/>
    <col min="7939" max="7939" width="14.28515625" style="41" customWidth="1"/>
    <col min="7940" max="7940" width="9.7109375" style="41" customWidth="1"/>
    <col min="7941" max="7941" width="12.7109375" style="41" bestFit="1" customWidth="1"/>
    <col min="7942" max="7942" width="6" style="41" customWidth="1"/>
    <col min="7943" max="7943" width="12.85546875" style="41" customWidth="1"/>
    <col min="7944" max="7944" width="11.7109375" style="41" bestFit="1" customWidth="1"/>
    <col min="7945" max="7945" width="12.7109375" style="41" bestFit="1" customWidth="1"/>
    <col min="7946" max="7946" width="12.140625" style="41" customWidth="1"/>
    <col min="7947" max="7947" width="12.7109375" style="41" bestFit="1" customWidth="1"/>
    <col min="7948" max="7948" width="10.42578125" style="41" customWidth="1"/>
    <col min="7949" max="7949" width="5.140625" style="41" customWidth="1"/>
    <col min="7950" max="8193" width="9" style="41"/>
    <col min="8194" max="8194" width="5.28515625" style="41" customWidth="1"/>
    <col min="8195" max="8195" width="14.28515625" style="41" customWidth="1"/>
    <col min="8196" max="8196" width="9.7109375" style="41" customWidth="1"/>
    <col min="8197" max="8197" width="12.7109375" style="41" bestFit="1" customWidth="1"/>
    <col min="8198" max="8198" width="6" style="41" customWidth="1"/>
    <col min="8199" max="8199" width="12.85546875" style="41" customWidth="1"/>
    <col min="8200" max="8200" width="11.7109375" style="41" bestFit="1" customWidth="1"/>
    <col min="8201" max="8201" width="12.7109375" style="41" bestFit="1" customWidth="1"/>
    <col min="8202" max="8202" width="12.140625" style="41" customWidth="1"/>
    <col min="8203" max="8203" width="12.7109375" style="41" bestFit="1" customWidth="1"/>
    <col min="8204" max="8204" width="10.42578125" style="41" customWidth="1"/>
    <col min="8205" max="8205" width="5.140625" style="41" customWidth="1"/>
    <col min="8206" max="8449" width="9" style="41"/>
    <col min="8450" max="8450" width="5.28515625" style="41" customWidth="1"/>
    <col min="8451" max="8451" width="14.28515625" style="41" customWidth="1"/>
    <col min="8452" max="8452" width="9.7109375" style="41" customWidth="1"/>
    <col min="8453" max="8453" width="12.7109375" style="41" bestFit="1" customWidth="1"/>
    <col min="8454" max="8454" width="6" style="41" customWidth="1"/>
    <col min="8455" max="8455" width="12.85546875" style="41" customWidth="1"/>
    <col min="8456" max="8456" width="11.7109375" style="41" bestFit="1" customWidth="1"/>
    <col min="8457" max="8457" width="12.7109375" style="41" bestFit="1" customWidth="1"/>
    <col min="8458" max="8458" width="12.140625" style="41" customWidth="1"/>
    <col min="8459" max="8459" width="12.7109375" style="41" bestFit="1" customWidth="1"/>
    <col min="8460" max="8460" width="10.42578125" style="41" customWidth="1"/>
    <col min="8461" max="8461" width="5.140625" style="41" customWidth="1"/>
    <col min="8462" max="8705" width="9" style="41"/>
    <col min="8706" max="8706" width="5.28515625" style="41" customWidth="1"/>
    <col min="8707" max="8707" width="14.28515625" style="41" customWidth="1"/>
    <col min="8708" max="8708" width="9.7109375" style="41" customWidth="1"/>
    <col min="8709" max="8709" width="12.7109375" style="41" bestFit="1" customWidth="1"/>
    <col min="8710" max="8710" width="6" style="41" customWidth="1"/>
    <col min="8711" max="8711" width="12.85546875" style="41" customWidth="1"/>
    <col min="8712" max="8712" width="11.7109375" style="41" bestFit="1" customWidth="1"/>
    <col min="8713" max="8713" width="12.7109375" style="41" bestFit="1" customWidth="1"/>
    <col min="8714" max="8714" width="12.140625" style="41" customWidth="1"/>
    <col min="8715" max="8715" width="12.7109375" style="41" bestFit="1" customWidth="1"/>
    <col min="8716" max="8716" width="10.42578125" style="41" customWidth="1"/>
    <col min="8717" max="8717" width="5.140625" style="41" customWidth="1"/>
    <col min="8718" max="8961" width="9" style="41"/>
    <col min="8962" max="8962" width="5.28515625" style="41" customWidth="1"/>
    <col min="8963" max="8963" width="14.28515625" style="41" customWidth="1"/>
    <col min="8964" max="8964" width="9.7109375" style="41" customWidth="1"/>
    <col min="8965" max="8965" width="12.7109375" style="41" bestFit="1" customWidth="1"/>
    <col min="8966" max="8966" width="6" style="41" customWidth="1"/>
    <col min="8967" max="8967" width="12.85546875" style="41" customWidth="1"/>
    <col min="8968" max="8968" width="11.7109375" style="41" bestFit="1" customWidth="1"/>
    <col min="8969" max="8969" width="12.7109375" style="41" bestFit="1" customWidth="1"/>
    <col min="8970" max="8970" width="12.140625" style="41" customWidth="1"/>
    <col min="8971" max="8971" width="12.7109375" style="41" bestFit="1" customWidth="1"/>
    <col min="8972" max="8972" width="10.42578125" style="41" customWidth="1"/>
    <col min="8973" max="8973" width="5.140625" style="41" customWidth="1"/>
    <col min="8974" max="9217" width="9" style="41"/>
    <col min="9218" max="9218" width="5.28515625" style="41" customWidth="1"/>
    <col min="9219" max="9219" width="14.28515625" style="41" customWidth="1"/>
    <col min="9220" max="9220" width="9.7109375" style="41" customWidth="1"/>
    <col min="9221" max="9221" width="12.7109375" style="41" bestFit="1" customWidth="1"/>
    <col min="9222" max="9222" width="6" style="41" customWidth="1"/>
    <col min="9223" max="9223" width="12.85546875" style="41" customWidth="1"/>
    <col min="9224" max="9224" width="11.7109375" style="41" bestFit="1" customWidth="1"/>
    <col min="9225" max="9225" width="12.7109375" style="41" bestFit="1" customWidth="1"/>
    <col min="9226" max="9226" width="12.140625" style="41" customWidth="1"/>
    <col min="9227" max="9227" width="12.7109375" style="41" bestFit="1" customWidth="1"/>
    <col min="9228" max="9228" width="10.42578125" style="41" customWidth="1"/>
    <col min="9229" max="9229" width="5.140625" style="41" customWidth="1"/>
    <col min="9230" max="9473" width="9" style="41"/>
    <col min="9474" max="9474" width="5.28515625" style="41" customWidth="1"/>
    <col min="9475" max="9475" width="14.28515625" style="41" customWidth="1"/>
    <col min="9476" max="9476" width="9.7109375" style="41" customWidth="1"/>
    <col min="9477" max="9477" width="12.7109375" style="41" bestFit="1" customWidth="1"/>
    <col min="9478" max="9478" width="6" style="41" customWidth="1"/>
    <col min="9479" max="9479" width="12.85546875" style="41" customWidth="1"/>
    <col min="9480" max="9480" width="11.7109375" style="41" bestFit="1" customWidth="1"/>
    <col min="9481" max="9481" width="12.7109375" style="41" bestFit="1" customWidth="1"/>
    <col min="9482" max="9482" width="12.140625" style="41" customWidth="1"/>
    <col min="9483" max="9483" width="12.7109375" style="41" bestFit="1" customWidth="1"/>
    <col min="9484" max="9484" width="10.42578125" style="41" customWidth="1"/>
    <col min="9485" max="9485" width="5.140625" style="41" customWidth="1"/>
    <col min="9486" max="9729" width="9" style="41"/>
    <col min="9730" max="9730" width="5.28515625" style="41" customWidth="1"/>
    <col min="9731" max="9731" width="14.28515625" style="41" customWidth="1"/>
    <col min="9732" max="9732" width="9.7109375" style="41" customWidth="1"/>
    <col min="9733" max="9733" width="12.7109375" style="41" bestFit="1" customWidth="1"/>
    <col min="9734" max="9734" width="6" style="41" customWidth="1"/>
    <col min="9735" max="9735" width="12.85546875" style="41" customWidth="1"/>
    <col min="9736" max="9736" width="11.7109375" style="41" bestFit="1" customWidth="1"/>
    <col min="9737" max="9737" width="12.7109375" style="41" bestFit="1" customWidth="1"/>
    <col min="9738" max="9738" width="12.140625" style="41" customWidth="1"/>
    <col min="9739" max="9739" width="12.7109375" style="41" bestFit="1" customWidth="1"/>
    <col min="9740" max="9740" width="10.42578125" style="41" customWidth="1"/>
    <col min="9741" max="9741" width="5.140625" style="41" customWidth="1"/>
    <col min="9742" max="9985" width="9" style="41"/>
    <col min="9986" max="9986" width="5.28515625" style="41" customWidth="1"/>
    <col min="9987" max="9987" width="14.28515625" style="41" customWidth="1"/>
    <col min="9988" max="9988" width="9.7109375" style="41" customWidth="1"/>
    <col min="9989" max="9989" width="12.7109375" style="41" bestFit="1" customWidth="1"/>
    <col min="9990" max="9990" width="6" style="41" customWidth="1"/>
    <col min="9991" max="9991" width="12.85546875" style="41" customWidth="1"/>
    <col min="9992" max="9992" width="11.7109375" style="41" bestFit="1" customWidth="1"/>
    <col min="9993" max="9993" width="12.7109375" style="41" bestFit="1" customWidth="1"/>
    <col min="9994" max="9994" width="12.140625" style="41" customWidth="1"/>
    <col min="9995" max="9995" width="12.7109375" style="41" bestFit="1" customWidth="1"/>
    <col min="9996" max="9996" width="10.42578125" style="41" customWidth="1"/>
    <col min="9997" max="9997" width="5.140625" style="41" customWidth="1"/>
    <col min="9998" max="10241" width="9" style="41"/>
    <col min="10242" max="10242" width="5.28515625" style="41" customWidth="1"/>
    <col min="10243" max="10243" width="14.28515625" style="41" customWidth="1"/>
    <col min="10244" max="10244" width="9.7109375" style="41" customWidth="1"/>
    <col min="10245" max="10245" width="12.7109375" style="41" bestFit="1" customWidth="1"/>
    <col min="10246" max="10246" width="6" style="41" customWidth="1"/>
    <col min="10247" max="10247" width="12.85546875" style="41" customWidth="1"/>
    <col min="10248" max="10248" width="11.7109375" style="41" bestFit="1" customWidth="1"/>
    <col min="10249" max="10249" width="12.7109375" style="41" bestFit="1" customWidth="1"/>
    <col min="10250" max="10250" width="12.140625" style="41" customWidth="1"/>
    <col min="10251" max="10251" width="12.7109375" style="41" bestFit="1" customWidth="1"/>
    <col min="10252" max="10252" width="10.42578125" style="41" customWidth="1"/>
    <col min="10253" max="10253" width="5.140625" style="41" customWidth="1"/>
    <col min="10254" max="10497" width="9" style="41"/>
    <col min="10498" max="10498" width="5.28515625" style="41" customWidth="1"/>
    <col min="10499" max="10499" width="14.28515625" style="41" customWidth="1"/>
    <col min="10500" max="10500" width="9.7109375" style="41" customWidth="1"/>
    <col min="10501" max="10501" width="12.7109375" style="41" bestFit="1" customWidth="1"/>
    <col min="10502" max="10502" width="6" style="41" customWidth="1"/>
    <col min="10503" max="10503" width="12.85546875" style="41" customWidth="1"/>
    <col min="10504" max="10504" width="11.7109375" style="41" bestFit="1" customWidth="1"/>
    <col min="10505" max="10505" width="12.7109375" style="41" bestFit="1" customWidth="1"/>
    <col min="10506" max="10506" width="12.140625" style="41" customWidth="1"/>
    <col min="10507" max="10507" width="12.7109375" style="41" bestFit="1" customWidth="1"/>
    <col min="10508" max="10508" width="10.42578125" style="41" customWidth="1"/>
    <col min="10509" max="10509" width="5.140625" style="41" customWidth="1"/>
    <col min="10510" max="10753" width="9" style="41"/>
    <col min="10754" max="10754" width="5.28515625" style="41" customWidth="1"/>
    <col min="10755" max="10755" width="14.28515625" style="41" customWidth="1"/>
    <col min="10756" max="10756" width="9.7109375" style="41" customWidth="1"/>
    <col min="10757" max="10757" width="12.7109375" style="41" bestFit="1" customWidth="1"/>
    <col min="10758" max="10758" width="6" style="41" customWidth="1"/>
    <col min="10759" max="10759" width="12.85546875" style="41" customWidth="1"/>
    <col min="10760" max="10760" width="11.7109375" style="41" bestFit="1" customWidth="1"/>
    <col min="10761" max="10761" width="12.7109375" style="41" bestFit="1" customWidth="1"/>
    <col min="10762" max="10762" width="12.140625" style="41" customWidth="1"/>
    <col min="10763" max="10763" width="12.7109375" style="41" bestFit="1" customWidth="1"/>
    <col min="10764" max="10764" width="10.42578125" style="41" customWidth="1"/>
    <col min="10765" max="10765" width="5.140625" style="41" customWidth="1"/>
    <col min="10766" max="11009" width="9" style="41"/>
    <col min="11010" max="11010" width="5.28515625" style="41" customWidth="1"/>
    <col min="11011" max="11011" width="14.28515625" style="41" customWidth="1"/>
    <col min="11012" max="11012" width="9.7109375" style="41" customWidth="1"/>
    <col min="11013" max="11013" width="12.7109375" style="41" bestFit="1" customWidth="1"/>
    <col min="11014" max="11014" width="6" style="41" customWidth="1"/>
    <col min="11015" max="11015" width="12.85546875" style="41" customWidth="1"/>
    <col min="11016" max="11016" width="11.7109375" style="41" bestFit="1" customWidth="1"/>
    <col min="11017" max="11017" width="12.7109375" style="41" bestFit="1" customWidth="1"/>
    <col min="11018" max="11018" width="12.140625" style="41" customWidth="1"/>
    <col min="11019" max="11019" width="12.7109375" style="41" bestFit="1" customWidth="1"/>
    <col min="11020" max="11020" width="10.42578125" style="41" customWidth="1"/>
    <col min="11021" max="11021" width="5.140625" style="41" customWidth="1"/>
    <col min="11022" max="11265" width="9" style="41"/>
    <col min="11266" max="11266" width="5.28515625" style="41" customWidth="1"/>
    <col min="11267" max="11267" width="14.28515625" style="41" customWidth="1"/>
    <col min="11268" max="11268" width="9.7109375" style="41" customWidth="1"/>
    <col min="11269" max="11269" width="12.7109375" style="41" bestFit="1" customWidth="1"/>
    <col min="11270" max="11270" width="6" style="41" customWidth="1"/>
    <col min="11271" max="11271" width="12.85546875" style="41" customWidth="1"/>
    <col min="11272" max="11272" width="11.7109375" style="41" bestFit="1" customWidth="1"/>
    <col min="11273" max="11273" width="12.7109375" style="41" bestFit="1" customWidth="1"/>
    <col min="11274" max="11274" width="12.140625" style="41" customWidth="1"/>
    <col min="11275" max="11275" width="12.7109375" style="41" bestFit="1" customWidth="1"/>
    <col min="11276" max="11276" width="10.42578125" style="41" customWidth="1"/>
    <col min="11277" max="11277" width="5.140625" style="41" customWidth="1"/>
    <col min="11278" max="11521" width="9" style="41"/>
    <col min="11522" max="11522" width="5.28515625" style="41" customWidth="1"/>
    <col min="11523" max="11523" width="14.28515625" style="41" customWidth="1"/>
    <col min="11524" max="11524" width="9.7109375" style="41" customWidth="1"/>
    <col min="11525" max="11525" width="12.7109375" style="41" bestFit="1" customWidth="1"/>
    <col min="11526" max="11526" width="6" style="41" customWidth="1"/>
    <col min="11527" max="11527" width="12.85546875" style="41" customWidth="1"/>
    <col min="11528" max="11528" width="11.7109375" style="41" bestFit="1" customWidth="1"/>
    <col min="11529" max="11529" width="12.7109375" style="41" bestFit="1" customWidth="1"/>
    <col min="11530" max="11530" width="12.140625" style="41" customWidth="1"/>
    <col min="11531" max="11531" width="12.7109375" style="41" bestFit="1" customWidth="1"/>
    <col min="11532" max="11532" width="10.42578125" style="41" customWidth="1"/>
    <col min="11533" max="11533" width="5.140625" style="41" customWidth="1"/>
    <col min="11534" max="11777" width="9" style="41"/>
    <col min="11778" max="11778" width="5.28515625" style="41" customWidth="1"/>
    <col min="11779" max="11779" width="14.28515625" style="41" customWidth="1"/>
    <col min="11780" max="11780" width="9.7109375" style="41" customWidth="1"/>
    <col min="11781" max="11781" width="12.7109375" style="41" bestFit="1" customWidth="1"/>
    <col min="11782" max="11782" width="6" style="41" customWidth="1"/>
    <col min="11783" max="11783" width="12.85546875" style="41" customWidth="1"/>
    <col min="11784" max="11784" width="11.7109375" style="41" bestFit="1" customWidth="1"/>
    <col min="11785" max="11785" width="12.7109375" style="41" bestFit="1" customWidth="1"/>
    <col min="11786" max="11786" width="12.140625" style="41" customWidth="1"/>
    <col min="11787" max="11787" width="12.7109375" style="41" bestFit="1" customWidth="1"/>
    <col min="11788" max="11788" width="10.42578125" style="41" customWidth="1"/>
    <col min="11789" max="11789" width="5.140625" style="41" customWidth="1"/>
    <col min="11790" max="12033" width="9" style="41"/>
    <col min="12034" max="12034" width="5.28515625" style="41" customWidth="1"/>
    <col min="12035" max="12035" width="14.28515625" style="41" customWidth="1"/>
    <col min="12036" max="12036" width="9.7109375" style="41" customWidth="1"/>
    <col min="12037" max="12037" width="12.7109375" style="41" bestFit="1" customWidth="1"/>
    <col min="12038" max="12038" width="6" style="41" customWidth="1"/>
    <col min="12039" max="12039" width="12.85546875" style="41" customWidth="1"/>
    <col min="12040" max="12040" width="11.7109375" style="41" bestFit="1" customWidth="1"/>
    <col min="12041" max="12041" width="12.7109375" style="41" bestFit="1" customWidth="1"/>
    <col min="12042" max="12042" width="12.140625" style="41" customWidth="1"/>
    <col min="12043" max="12043" width="12.7109375" style="41" bestFit="1" customWidth="1"/>
    <col min="12044" max="12044" width="10.42578125" style="41" customWidth="1"/>
    <col min="12045" max="12045" width="5.140625" style="41" customWidth="1"/>
    <col min="12046" max="12289" width="9" style="41"/>
    <col min="12290" max="12290" width="5.28515625" style="41" customWidth="1"/>
    <col min="12291" max="12291" width="14.28515625" style="41" customWidth="1"/>
    <col min="12292" max="12292" width="9.7109375" style="41" customWidth="1"/>
    <col min="12293" max="12293" width="12.7109375" style="41" bestFit="1" customWidth="1"/>
    <col min="12294" max="12294" width="6" style="41" customWidth="1"/>
    <col min="12295" max="12295" width="12.85546875" style="41" customWidth="1"/>
    <col min="12296" max="12296" width="11.7109375" style="41" bestFit="1" customWidth="1"/>
    <col min="12297" max="12297" width="12.7109375" style="41" bestFit="1" customWidth="1"/>
    <col min="12298" max="12298" width="12.140625" style="41" customWidth="1"/>
    <col min="12299" max="12299" width="12.7109375" style="41" bestFit="1" customWidth="1"/>
    <col min="12300" max="12300" width="10.42578125" style="41" customWidth="1"/>
    <col min="12301" max="12301" width="5.140625" style="41" customWidth="1"/>
    <col min="12302" max="12545" width="9" style="41"/>
    <col min="12546" max="12546" width="5.28515625" style="41" customWidth="1"/>
    <col min="12547" max="12547" width="14.28515625" style="41" customWidth="1"/>
    <col min="12548" max="12548" width="9.7109375" style="41" customWidth="1"/>
    <col min="12549" max="12549" width="12.7109375" style="41" bestFit="1" customWidth="1"/>
    <col min="12550" max="12550" width="6" style="41" customWidth="1"/>
    <col min="12551" max="12551" width="12.85546875" style="41" customWidth="1"/>
    <col min="12552" max="12552" width="11.7109375" style="41" bestFit="1" customWidth="1"/>
    <col min="12553" max="12553" width="12.7109375" style="41" bestFit="1" customWidth="1"/>
    <col min="12554" max="12554" width="12.140625" style="41" customWidth="1"/>
    <col min="12555" max="12555" width="12.7109375" style="41" bestFit="1" customWidth="1"/>
    <col min="12556" max="12556" width="10.42578125" style="41" customWidth="1"/>
    <col min="12557" max="12557" width="5.140625" style="41" customWidth="1"/>
    <col min="12558" max="12801" width="9" style="41"/>
    <col min="12802" max="12802" width="5.28515625" style="41" customWidth="1"/>
    <col min="12803" max="12803" width="14.28515625" style="41" customWidth="1"/>
    <col min="12804" max="12804" width="9.7109375" style="41" customWidth="1"/>
    <col min="12805" max="12805" width="12.7109375" style="41" bestFit="1" customWidth="1"/>
    <col min="12806" max="12806" width="6" style="41" customWidth="1"/>
    <col min="12807" max="12807" width="12.85546875" style="41" customWidth="1"/>
    <col min="12808" max="12808" width="11.7109375" style="41" bestFit="1" customWidth="1"/>
    <col min="12809" max="12809" width="12.7109375" style="41" bestFit="1" customWidth="1"/>
    <col min="12810" max="12810" width="12.140625" style="41" customWidth="1"/>
    <col min="12811" max="12811" width="12.7109375" style="41" bestFit="1" customWidth="1"/>
    <col min="12812" max="12812" width="10.42578125" style="41" customWidth="1"/>
    <col min="12813" max="12813" width="5.140625" style="41" customWidth="1"/>
    <col min="12814" max="13057" width="9" style="41"/>
    <col min="13058" max="13058" width="5.28515625" style="41" customWidth="1"/>
    <col min="13059" max="13059" width="14.28515625" style="41" customWidth="1"/>
    <col min="13060" max="13060" width="9.7109375" style="41" customWidth="1"/>
    <col min="13061" max="13061" width="12.7109375" style="41" bestFit="1" customWidth="1"/>
    <col min="13062" max="13062" width="6" style="41" customWidth="1"/>
    <col min="13063" max="13063" width="12.85546875" style="41" customWidth="1"/>
    <col min="13064" max="13064" width="11.7109375" style="41" bestFit="1" customWidth="1"/>
    <col min="13065" max="13065" width="12.7109375" style="41" bestFit="1" customWidth="1"/>
    <col min="13066" max="13066" width="12.140625" style="41" customWidth="1"/>
    <col min="13067" max="13067" width="12.7109375" style="41" bestFit="1" customWidth="1"/>
    <col min="13068" max="13068" width="10.42578125" style="41" customWidth="1"/>
    <col min="13069" max="13069" width="5.140625" style="41" customWidth="1"/>
    <col min="13070" max="13313" width="9" style="41"/>
    <col min="13314" max="13314" width="5.28515625" style="41" customWidth="1"/>
    <col min="13315" max="13315" width="14.28515625" style="41" customWidth="1"/>
    <col min="13316" max="13316" width="9.7109375" style="41" customWidth="1"/>
    <col min="13317" max="13317" width="12.7109375" style="41" bestFit="1" customWidth="1"/>
    <col min="13318" max="13318" width="6" style="41" customWidth="1"/>
    <col min="13319" max="13319" width="12.85546875" style="41" customWidth="1"/>
    <col min="13320" max="13320" width="11.7109375" style="41" bestFit="1" customWidth="1"/>
    <col min="13321" max="13321" width="12.7109375" style="41" bestFit="1" customWidth="1"/>
    <col min="13322" max="13322" width="12.140625" style="41" customWidth="1"/>
    <col min="13323" max="13323" width="12.7109375" style="41" bestFit="1" customWidth="1"/>
    <col min="13324" max="13324" width="10.42578125" style="41" customWidth="1"/>
    <col min="13325" max="13325" width="5.140625" style="41" customWidth="1"/>
    <col min="13326" max="13569" width="9" style="41"/>
    <col min="13570" max="13570" width="5.28515625" style="41" customWidth="1"/>
    <col min="13571" max="13571" width="14.28515625" style="41" customWidth="1"/>
    <col min="13572" max="13572" width="9.7109375" style="41" customWidth="1"/>
    <col min="13573" max="13573" width="12.7109375" style="41" bestFit="1" customWidth="1"/>
    <col min="13574" max="13574" width="6" style="41" customWidth="1"/>
    <col min="13575" max="13575" width="12.85546875" style="41" customWidth="1"/>
    <col min="13576" max="13576" width="11.7109375" style="41" bestFit="1" customWidth="1"/>
    <col min="13577" max="13577" width="12.7109375" style="41" bestFit="1" customWidth="1"/>
    <col min="13578" max="13578" width="12.140625" style="41" customWidth="1"/>
    <col min="13579" max="13579" width="12.7109375" style="41" bestFit="1" customWidth="1"/>
    <col min="13580" max="13580" width="10.42578125" style="41" customWidth="1"/>
    <col min="13581" max="13581" width="5.140625" style="41" customWidth="1"/>
    <col min="13582" max="13825" width="9" style="41"/>
    <col min="13826" max="13826" width="5.28515625" style="41" customWidth="1"/>
    <col min="13827" max="13827" width="14.28515625" style="41" customWidth="1"/>
    <col min="13828" max="13828" width="9.7109375" style="41" customWidth="1"/>
    <col min="13829" max="13829" width="12.7109375" style="41" bestFit="1" customWidth="1"/>
    <col min="13830" max="13830" width="6" style="41" customWidth="1"/>
    <col min="13831" max="13831" width="12.85546875" style="41" customWidth="1"/>
    <col min="13832" max="13832" width="11.7109375" style="41" bestFit="1" customWidth="1"/>
    <col min="13833" max="13833" width="12.7109375" style="41" bestFit="1" customWidth="1"/>
    <col min="13834" max="13834" width="12.140625" style="41" customWidth="1"/>
    <col min="13835" max="13835" width="12.7109375" style="41" bestFit="1" customWidth="1"/>
    <col min="13836" max="13836" width="10.42578125" style="41" customWidth="1"/>
    <col min="13837" max="13837" width="5.140625" style="41" customWidth="1"/>
    <col min="13838" max="14081" width="9" style="41"/>
    <col min="14082" max="14082" width="5.28515625" style="41" customWidth="1"/>
    <col min="14083" max="14083" width="14.28515625" style="41" customWidth="1"/>
    <col min="14084" max="14084" width="9.7109375" style="41" customWidth="1"/>
    <col min="14085" max="14085" width="12.7109375" style="41" bestFit="1" customWidth="1"/>
    <col min="14086" max="14086" width="6" style="41" customWidth="1"/>
    <col min="14087" max="14087" width="12.85546875" style="41" customWidth="1"/>
    <col min="14088" max="14088" width="11.7109375" style="41" bestFit="1" customWidth="1"/>
    <col min="14089" max="14089" width="12.7109375" style="41" bestFit="1" customWidth="1"/>
    <col min="14090" max="14090" width="12.140625" style="41" customWidth="1"/>
    <col min="14091" max="14091" width="12.7109375" style="41" bestFit="1" customWidth="1"/>
    <col min="14092" max="14092" width="10.42578125" style="41" customWidth="1"/>
    <col min="14093" max="14093" width="5.140625" style="41" customWidth="1"/>
    <col min="14094" max="14337" width="9" style="41"/>
    <col min="14338" max="14338" width="5.28515625" style="41" customWidth="1"/>
    <col min="14339" max="14339" width="14.28515625" style="41" customWidth="1"/>
    <col min="14340" max="14340" width="9.7109375" style="41" customWidth="1"/>
    <col min="14341" max="14341" width="12.7109375" style="41" bestFit="1" customWidth="1"/>
    <col min="14342" max="14342" width="6" style="41" customWidth="1"/>
    <col min="14343" max="14343" width="12.85546875" style="41" customWidth="1"/>
    <col min="14344" max="14344" width="11.7109375" style="41" bestFit="1" customWidth="1"/>
    <col min="14345" max="14345" width="12.7109375" style="41" bestFit="1" customWidth="1"/>
    <col min="14346" max="14346" width="12.140625" style="41" customWidth="1"/>
    <col min="14347" max="14347" width="12.7109375" style="41" bestFit="1" customWidth="1"/>
    <col min="14348" max="14348" width="10.42578125" style="41" customWidth="1"/>
    <col min="14349" max="14349" width="5.140625" style="41" customWidth="1"/>
    <col min="14350" max="14593" width="9" style="41"/>
    <col min="14594" max="14594" width="5.28515625" style="41" customWidth="1"/>
    <col min="14595" max="14595" width="14.28515625" style="41" customWidth="1"/>
    <col min="14596" max="14596" width="9.7109375" style="41" customWidth="1"/>
    <col min="14597" max="14597" width="12.7109375" style="41" bestFit="1" customWidth="1"/>
    <col min="14598" max="14598" width="6" style="41" customWidth="1"/>
    <col min="14599" max="14599" width="12.85546875" style="41" customWidth="1"/>
    <col min="14600" max="14600" width="11.7109375" style="41" bestFit="1" customWidth="1"/>
    <col min="14601" max="14601" width="12.7109375" style="41" bestFit="1" customWidth="1"/>
    <col min="14602" max="14602" width="12.140625" style="41" customWidth="1"/>
    <col min="14603" max="14603" width="12.7109375" style="41" bestFit="1" customWidth="1"/>
    <col min="14604" max="14604" width="10.42578125" style="41" customWidth="1"/>
    <col min="14605" max="14605" width="5.140625" style="41" customWidth="1"/>
    <col min="14606" max="14849" width="9" style="41"/>
    <col min="14850" max="14850" width="5.28515625" style="41" customWidth="1"/>
    <col min="14851" max="14851" width="14.28515625" style="41" customWidth="1"/>
    <col min="14852" max="14852" width="9.7109375" style="41" customWidth="1"/>
    <col min="14853" max="14853" width="12.7109375" style="41" bestFit="1" customWidth="1"/>
    <col min="14854" max="14854" width="6" style="41" customWidth="1"/>
    <col min="14855" max="14855" width="12.85546875" style="41" customWidth="1"/>
    <col min="14856" max="14856" width="11.7109375" style="41" bestFit="1" customWidth="1"/>
    <col min="14857" max="14857" width="12.7109375" style="41" bestFit="1" customWidth="1"/>
    <col min="14858" max="14858" width="12.140625" style="41" customWidth="1"/>
    <col min="14859" max="14859" width="12.7109375" style="41" bestFit="1" customWidth="1"/>
    <col min="14860" max="14860" width="10.42578125" style="41" customWidth="1"/>
    <col min="14861" max="14861" width="5.140625" style="41" customWidth="1"/>
    <col min="14862" max="15105" width="9" style="41"/>
    <col min="15106" max="15106" width="5.28515625" style="41" customWidth="1"/>
    <col min="15107" max="15107" width="14.28515625" style="41" customWidth="1"/>
    <col min="15108" max="15108" width="9.7109375" style="41" customWidth="1"/>
    <col min="15109" max="15109" width="12.7109375" style="41" bestFit="1" customWidth="1"/>
    <col min="15110" max="15110" width="6" style="41" customWidth="1"/>
    <col min="15111" max="15111" width="12.85546875" style="41" customWidth="1"/>
    <col min="15112" max="15112" width="11.7109375" style="41" bestFit="1" customWidth="1"/>
    <col min="15113" max="15113" width="12.7109375" style="41" bestFit="1" customWidth="1"/>
    <col min="15114" max="15114" width="12.140625" style="41" customWidth="1"/>
    <col min="15115" max="15115" width="12.7109375" style="41" bestFit="1" customWidth="1"/>
    <col min="15116" max="15116" width="10.42578125" style="41" customWidth="1"/>
    <col min="15117" max="15117" width="5.140625" style="41" customWidth="1"/>
    <col min="15118" max="15361" width="9" style="41"/>
    <col min="15362" max="15362" width="5.28515625" style="41" customWidth="1"/>
    <col min="15363" max="15363" width="14.28515625" style="41" customWidth="1"/>
    <col min="15364" max="15364" width="9.7109375" style="41" customWidth="1"/>
    <col min="15365" max="15365" width="12.7109375" style="41" bestFit="1" customWidth="1"/>
    <col min="15366" max="15366" width="6" style="41" customWidth="1"/>
    <col min="15367" max="15367" width="12.85546875" style="41" customWidth="1"/>
    <col min="15368" max="15368" width="11.7109375" style="41" bestFit="1" customWidth="1"/>
    <col min="15369" max="15369" width="12.7109375" style="41" bestFit="1" customWidth="1"/>
    <col min="15370" max="15370" width="12.140625" style="41" customWidth="1"/>
    <col min="15371" max="15371" width="12.7109375" style="41" bestFit="1" customWidth="1"/>
    <col min="15372" max="15372" width="10.42578125" style="41" customWidth="1"/>
    <col min="15373" max="15373" width="5.140625" style="41" customWidth="1"/>
    <col min="15374" max="15617" width="9" style="41"/>
    <col min="15618" max="15618" width="5.28515625" style="41" customWidth="1"/>
    <col min="15619" max="15619" width="14.28515625" style="41" customWidth="1"/>
    <col min="15620" max="15620" width="9.7109375" style="41" customWidth="1"/>
    <col min="15621" max="15621" width="12.7109375" style="41" bestFit="1" customWidth="1"/>
    <col min="15622" max="15622" width="6" style="41" customWidth="1"/>
    <col min="15623" max="15623" width="12.85546875" style="41" customWidth="1"/>
    <col min="15624" max="15624" width="11.7109375" style="41" bestFit="1" customWidth="1"/>
    <col min="15625" max="15625" width="12.7109375" style="41" bestFit="1" customWidth="1"/>
    <col min="15626" max="15626" width="12.140625" style="41" customWidth="1"/>
    <col min="15627" max="15627" width="12.7109375" style="41" bestFit="1" customWidth="1"/>
    <col min="15628" max="15628" width="10.42578125" style="41" customWidth="1"/>
    <col min="15629" max="15629" width="5.140625" style="41" customWidth="1"/>
    <col min="15630" max="15873" width="9" style="41"/>
    <col min="15874" max="15874" width="5.28515625" style="41" customWidth="1"/>
    <col min="15875" max="15875" width="14.28515625" style="41" customWidth="1"/>
    <col min="15876" max="15876" width="9.7109375" style="41" customWidth="1"/>
    <col min="15877" max="15877" width="12.7109375" style="41" bestFit="1" customWidth="1"/>
    <col min="15878" max="15878" width="6" style="41" customWidth="1"/>
    <col min="15879" max="15879" width="12.85546875" style="41" customWidth="1"/>
    <col min="15880" max="15880" width="11.7109375" style="41" bestFit="1" customWidth="1"/>
    <col min="15881" max="15881" width="12.7109375" style="41" bestFit="1" customWidth="1"/>
    <col min="15882" max="15882" width="12.140625" style="41" customWidth="1"/>
    <col min="15883" max="15883" width="12.7109375" style="41" bestFit="1" customWidth="1"/>
    <col min="15884" max="15884" width="10.42578125" style="41" customWidth="1"/>
    <col min="15885" max="15885" width="5.140625" style="41" customWidth="1"/>
    <col min="15886" max="16129" width="9" style="41"/>
    <col min="16130" max="16130" width="5.28515625" style="41" customWidth="1"/>
    <col min="16131" max="16131" width="14.28515625" style="41" customWidth="1"/>
    <col min="16132" max="16132" width="9.7109375" style="41" customWidth="1"/>
    <col min="16133" max="16133" width="12.7109375" style="41" bestFit="1" customWidth="1"/>
    <col min="16134" max="16134" width="6" style="41" customWidth="1"/>
    <col min="16135" max="16135" width="12.85546875" style="41" customWidth="1"/>
    <col min="16136" max="16136" width="11.7109375" style="41" bestFit="1" customWidth="1"/>
    <col min="16137" max="16137" width="12.7109375" style="41" bestFit="1" customWidth="1"/>
    <col min="16138" max="16138" width="12.140625" style="41" customWidth="1"/>
    <col min="16139" max="16139" width="12.7109375" style="41" bestFit="1" customWidth="1"/>
    <col min="16140" max="16140" width="10.42578125" style="41" customWidth="1"/>
    <col min="16141" max="16141" width="5.140625" style="41" customWidth="1"/>
    <col min="16142" max="16384" width="9" style="41"/>
  </cols>
  <sheetData>
    <row r="1" spans="1:16" s="248" customFormat="1" x14ac:dyDescent="0.2">
      <c r="A1" s="596" t="s">
        <v>0</v>
      </c>
      <c r="B1" s="596"/>
      <c r="C1" s="596"/>
      <c r="D1" s="596"/>
      <c r="E1" s="247"/>
      <c r="F1" s="597" t="s">
        <v>1</v>
      </c>
      <c r="G1" s="597"/>
      <c r="H1" s="597"/>
      <c r="I1" s="597"/>
      <c r="J1" s="597"/>
      <c r="K1" s="597"/>
      <c r="L1" s="597"/>
    </row>
    <row r="2" spans="1:16" s="248" customFormat="1" x14ac:dyDescent="0.2">
      <c r="A2" s="598" t="s">
        <v>2</v>
      </c>
      <c r="B2" s="598"/>
      <c r="C2" s="598"/>
      <c r="D2" s="598"/>
      <c r="E2" s="247"/>
      <c r="F2" s="599" t="s">
        <v>3</v>
      </c>
      <c r="G2" s="599"/>
      <c r="H2" s="599"/>
      <c r="I2" s="599"/>
      <c r="J2" s="599"/>
      <c r="K2" s="599"/>
      <c r="L2" s="599"/>
    </row>
    <row r="3" spans="1:16" s="248" customFormat="1" x14ac:dyDescent="0.2">
      <c r="A3" s="249"/>
      <c r="B3" s="249"/>
      <c r="C3" s="249"/>
      <c r="E3" s="250"/>
      <c r="F3" s="250"/>
      <c r="G3" s="250"/>
      <c r="H3" s="251"/>
      <c r="I3" s="250"/>
      <c r="J3" s="250"/>
    </row>
    <row r="4" spans="1:16" s="40" customFormat="1" x14ac:dyDescent="0.25">
      <c r="A4" s="600" t="s">
        <v>60</v>
      </c>
      <c r="B4" s="600"/>
      <c r="C4" s="600"/>
      <c r="D4" s="600"/>
      <c r="E4" s="600"/>
      <c r="F4" s="600"/>
      <c r="G4" s="600"/>
      <c r="H4" s="600"/>
      <c r="I4" s="600"/>
      <c r="J4" s="600"/>
      <c r="K4" s="600"/>
      <c r="L4" s="600"/>
      <c r="M4" s="600"/>
    </row>
    <row r="5" spans="1:16" s="40" customFormat="1" x14ac:dyDescent="0.25">
      <c r="A5" s="600" t="s">
        <v>129</v>
      </c>
      <c r="B5" s="600"/>
      <c r="C5" s="600"/>
      <c r="D5" s="600"/>
      <c r="E5" s="600"/>
      <c r="F5" s="600"/>
      <c r="G5" s="600"/>
      <c r="H5" s="600"/>
      <c r="I5" s="600"/>
      <c r="J5" s="600"/>
      <c r="K5" s="600"/>
      <c r="L5" s="600"/>
      <c r="M5" s="600"/>
    </row>
    <row r="6" spans="1:16" x14ac:dyDescent="0.25">
      <c r="K6" s="601" t="s">
        <v>61</v>
      </c>
      <c r="L6" s="601"/>
      <c r="M6" s="601"/>
    </row>
    <row r="7" spans="1:16" ht="51" x14ac:dyDescent="0.25">
      <c r="A7" s="42" t="s">
        <v>18</v>
      </c>
      <c r="B7" s="43" t="s">
        <v>62</v>
      </c>
      <c r="C7" s="42" t="s">
        <v>63</v>
      </c>
      <c r="D7" s="43" t="s">
        <v>64</v>
      </c>
      <c r="E7" s="91" t="s">
        <v>122</v>
      </c>
      <c r="F7" s="42" t="s">
        <v>65</v>
      </c>
      <c r="G7" s="42" t="s">
        <v>123</v>
      </c>
      <c r="H7" s="42" t="s">
        <v>138</v>
      </c>
      <c r="I7" s="42" t="s">
        <v>112</v>
      </c>
      <c r="J7" s="42" t="s">
        <v>113</v>
      </c>
      <c r="K7" s="42" t="s">
        <v>66</v>
      </c>
      <c r="L7" s="44" t="s">
        <v>67</v>
      </c>
      <c r="M7" s="42" t="s">
        <v>20</v>
      </c>
    </row>
    <row r="8" spans="1:16" x14ac:dyDescent="0.25">
      <c r="A8" s="45"/>
      <c r="B8" s="46"/>
      <c r="C8" s="47"/>
      <c r="D8" s="47"/>
      <c r="E8" s="49"/>
      <c r="F8" s="49" t="s">
        <v>68</v>
      </c>
      <c r="G8" s="49" t="s">
        <v>69</v>
      </c>
      <c r="H8" s="49" t="s">
        <v>70</v>
      </c>
      <c r="I8" s="49" t="s">
        <v>71</v>
      </c>
      <c r="J8" s="49" t="s">
        <v>85</v>
      </c>
      <c r="K8" s="50" t="s">
        <v>139</v>
      </c>
      <c r="L8" s="47"/>
      <c r="M8" s="48"/>
    </row>
    <row r="9" spans="1:16" x14ac:dyDescent="0.25">
      <c r="A9" s="602" t="s">
        <v>72</v>
      </c>
      <c r="B9" s="603"/>
      <c r="C9" s="47"/>
      <c r="D9" s="47"/>
      <c r="E9" s="49"/>
      <c r="F9" s="48" t="s">
        <v>115</v>
      </c>
      <c r="G9" s="48"/>
      <c r="H9" s="48"/>
      <c r="I9" s="48"/>
      <c r="J9" s="48"/>
      <c r="K9" s="48"/>
      <c r="L9" s="47"/>
      <c r="M9" s="48"/>
    </row>
    <row r="10" spans="1:16" x14ac:dyDescent="0.25">
      <c r="A10" s="51">
        <v>1</v>
      </c>
      <c r="B10" s="51" t="s">
        <v>38</v>
      </c>
      <c r="C10" s="52" t="s">
        <v>119</v>
      </c>
      <c r="D10" s="53">
        <v>15000000</v>
      </c>
      <c r="E10" s="265">
        <f>'bảng chấm công'!AI12</f>
        <v>26</v>
      </c>
      <c r="F10" s="53">
        <f>D10/26*E10</f>
        <v>14999999.999999998</v>
      </c>
      <c r="G10" s="53"/>
      <c r="H10" s="54"/>
      <c r="I10" s="54"/>
      <c r="J10" s="54">
        <v>77307692</v>
      </c>
      <c r="K10" s="54">
        <f>F10+G10+H10-I10+J10</f>
        <v>92307692</v>
      </c>
      <c r="L10" s="54"/>
      <c r="M10" s="51"/>
    </row>
    <row r="11" spans="1:16" x14ac:dyDescent="0.25">
      <c r="A11" s="51">
        <v>3</v>
      </c>
      <c r="B11" s="51" t="s">
        <v>73</v>
      </c>
      <c r="C11" s="52" t="s">
        <v>120</v>
      </c>
      <c r="D11" s="53">
        <v>6000000</v>
      </c>
      <c r="E11" s="265">
        <f>'bảng chấm công'!AI15</f>
        <v>26</v>
      </c>
      <c r="F11" s="53">
        <f t="shared" ref="F11:F15" si="0">D11/26*E11</f>
        <v>6000000</v>
      </c>
      <c r="G11" s="53"/>
      <c r="H11" s="54"/>
      <c r="I11" s="54"/>
      <c r="J11" s="54">
        <v>34119519</v>
      </c>
      <c r="K11" s="54">
        <f t="shared" ref="K11:K12" si="1">F11+G11+H11-I11+J11</f>
        <v>40119519</v>
      </c>
      <c r="L11" s="54"/>
      <c r="M11" s="51"/>
    </row>
    <row r="12" spans="1:16" x14ac:dyDescent="0.25">
      <c r="A12" s="56">
        <v>4</v>
      </c>
      <c r="B12" s="56" t="s">
        <v>37</v>
      </c>
      <c r="C12" s="57" t="s">
        <v>121</v>
      </c>
      <c r="D12" s="58">
        <v>6000000</v>
      </c>
      <c r="E12" s="266">
        <f>'bảng chấm công'!AI14</f>
        <v>26</v>
      </c>
      <c r="F12" s="58">
        <f t="shared" si="0"/>
        <v>6000000</v>
      </c>
      <c r="G12" s="58">
        <f>'Hỗ trợ vận chuyển'!E32</f>
        <v>135000</v>
      </c>
      <c r="H12" s="59">
        <v>1000000</v>
      </c>
      <c r="I12" s="59"/>
      <c r="J12" s="59">
        <v>0</v>
      </c>
      <c r="K12" s="54">
        <f t="shared" si="1"/>
        <v>7135000</v>
      </c>
      <c r="L12" s="59"/>
      <c r="M12" s="56"/>
      <c r="P12" s="144"/>
    </row>
    <row r="13" spans="1:16" s="55" customFormat="1" x14ac:dyDescent="0.25">
      <c r="A13" s="606" t="s">
        <v>36</v>
      </c>
      <c r="B13" s="607"/>
      <c r="C13" s="608"/>
      <c r="D13" s="227">
        <f>SUM(D10:D12)</f>
        <v>27000000</v>
      </c>
      <c r="E13" s="267"/>
      <c r="F13" s="227">
        <f>SUM(F10:F12)</f>
        <v>27000000</v>
      </c>
      <c r="G13" s="227"/>
      <c r="H13" s="252"/>
      <c r="I13" s="252"/>
      <c r="J13" s="252">
        <f>SUM(J10:J12)</f>
        <v>111427211</v>
      </c>
      <c r="K13" s="252">
        <f>SUM(K10:K12)</f>
        <v>139562211</v>
      </c>
      <c r="L13" s="252"/>
      <c r="M13" s="253"/>
    </row>
    <row r="14" spans="1:16" s="55" customFormat="1" x14ac:dyDescent="0.25">
      <c r="A14" s="604" t="s">
        <v>74</v>
      </c>
      <c r="B14" s="605"/>
      <c r="C14" s="85"/>
      <c r="D14" s="86"/>
      <c r="E14" s="268"/>
      <c r="F14" s="88"/>
      <c r="G14" s="232"/>
      <c r="H14" s="89"/>
      <c r="I14" s="89"/>
      <c r="J14" s="87"/>
      <c r="K14" s="87"/>
      <c r="L14" s="89"/>
      <c r="M14" s="90"/>
    </row>
    <row r="15" spans="1:16" x14ac:dyDescent="0.25">
      <c r="A15" s="60">
        <v>3</v>
      </c>
      <c r="B15" s="60" t="s">
        <v>75</v>
      </c>
      <c r="C15" s="61" t="s">
        <v>118</v>
      </c>
      <c r="D15" s="62">
        <v>5000000</v>
      </c>
      <c r="E15" s="265">
        <f>'bảng chấm công'!AI13</f>
        <v>26</v>
      </c>
      <c r="F15" s="53">
        <f t="shared" si="0"/>
        <v>5000000</v>
      </c>
      <c r="G15" s="58">
        <f>'Hỗ trợ vận chuyển'!D32</f>
        <v>80000</v>
      </c>
      <c r="H15" s="63">
        <v>1000000</v>
      </c>
      <c r="I15" s="63"/>
      <c r="J15" s="59"/>
      <c r="K15" s="54">
        <f>F15+G15+H15-I15+J15</f>
        <v>6080000</v>
      </c>
      <c r="L15" s="63"/>
      <c r="M15" s="60"/>
    </row>
    <row r="16" spans="1:16" s="55" customFormat="1" x14ac:dyDescent="0.25">
      <c r="A16" s="606" t="s">
        <v>36</v>
      </c>
      <c r="B16" s="607"/>
      <c r="C16" s="608"/>
      <c r="D16" s="254">
        <f>SUM(D15:D15)</f>
        <v>5000000</v>
      </c>
      <c r="E16" s="255"/>
      <c r="F16" s="254">
        <f>SUM(F15:F15)</f>
        <v>5000000</v>
      </c>
      <c r="G16" s="254"/>
      <c r="H16" s="254"/>
      <c r="I16" s="254"/>
      <c r="J16" s="254"/>
      <c r="K16" s="254">
        <f>SUM(K14:K15)</f>
        <v>6080000</v>
      </c>
      <c r="L16" s="253"/>
      <c r="M16" s="253"/>
    </row>
    <row r="18" spans="2:12" s="55" customFormat="1" x14ac:dyDescent="0.25">
      <c r="B18" s="600"/>
      <c r="C18" s="600"/>
      <c r="D18" s="600"/>
      <c r="E18" s="228"/>
      <c r="I18" s="600"/>
      <c r="J18" s="600"/>
      <c r="K18" s="600"/>
      <c r="L18" s="600"/>
    </row>
    <row r="19" spans="2:12" s="248" customFormat="1" x14ac:dyDescent="0.2">
      <c r="C19" s="256" t="s">
        <v>109</v>
      </c>
      <c r="E19" s="257"/>
      <c r="F19" s="309"/>
      <c r="G19" s="257"/>
      <c r="H19" s="257"/>
      <c r="I19" s="256" t="s">
        <v>14</v>
      </c>
      <c r="J19" s="257"/>
      <c r="K19" s="258"/>
    </row>
    <row r="20" spans="2:12" s="248" customFormat="1" x14ac:dyDescent="0.2">
      <c r="C20" s="259" t="s">
        <v>15</v>
      </c>
      <c r="E20" s="260"/>
      <c r="F20" s="260"/>
      <c r="G20" s="261"/>
      <c r="H20" s="261"/>
      <c r="I20" s="259" t="s">
        <v>16</v>
      </c>
      <c r="J20" s="261"/>
    </row>
    <row r="21" spans="2:12" x14ac:dyDescent="0.25">
      <c r="F21" s="144"/>
    </row>
    <row r="23" spans="2:12" s="262" customFormat="1" x14ac:dyDescent="0.2">
      <c r="C23" s="256"/>
      <c r="F23" s="263"/>
      <c r="G23" s="263"/>
      <c r="H23" s="263"/>
      <c r="I23" s="264"/>
    </row>
    <row r="28" spans="2:12" x14ac:dyDescent="0.25">
      <c r="G28" s="41" t="s">
        <v>49</v>
      </c>
    </row>
  </sheetData>
  <mergeCells count="13">
    <mergeCell ref="A5:M5"/>
    <mergeCell ref="K6:M6"/>
    <mergeCell ref="A9:B9"/>
    <mergeCell ref="A14:B14"/>
    <mergeCell ref="B18:D18"/>
    <mergeCell ref="I18:L18"/>
    <mergeCell ref="A16:C16"/>
    <mergeCell ref="A13:C13"/>
    <mergeCell ref="A1:D1"/>
    <mergeCell ref="F1:L1"/>
    <mergeCell ref="A2:D2"/>
    <mergeCell ref="F2:L2"/>
    <mergeCell ref="A4:M4"/>
  </mergeCells>
  <pageMargins left="0.25" right="0.2" top="0.75" bottom="0.75" header="0.3" footer="0.3"/>
  <pageSetup orientation="landscape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THU CHI</vt:lpstr>
      <vt:lpstr>DOANH THU</vt:lpstr>
      <vt:lpstr>Hàng khách trả</vt:lpstr>
      <vt:lpstr>BÁO CÁO</vt:lpstr>
      <vt:lpstr>Tiền hàng Tâm</vt:lpstr>
      <vt:lpstr>Chi phí văn phòng</vt:lpstr>
      <vt:lpstr>Sheet1</vt:lpstr>
      <vt:lpstr>bảng chấm công</vt:lpstr>
      <vt:lpstr>Bảng lương</vt:lpstr>
      <vt:lpstr>Hỗ trợ vận chuyển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2020-08-29T10:56:28Z</dcterms:modified>
</cp:coreProperties>
</file>