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hàng nhập" sheetId="1" r:id="rId1"/>
    <sheet name="hàng trả về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7" i="1" l="1"/>
  <c r="J47" i="1"/>
  <c r="H46" i="1"/>
  <c r="J45" i="1"/>
  <c r="J44" i="1"/>
  <c r="J43" i="1"/>
  <c r="J42" i="1"/>
  <c r="J41" i="1"/>
  <c r="J40" i="1"/>
  <c r="J46" i="1" s="1"/>
  <c r="H30" i="2"/>
  <c r="H38" i="2"/>
  <c r="H19" i="2"/>
  <c r="H22" i="2" s="1"/>
  <c r="M34" i="2"/>
  <c r="J12" i="2" l="1"/>
  <c r="L12" i="2" s="1"/>
  <c r="J13" i="2"/>
  <c r="L13" i="2" s="1"/>
  <c r="O13" i="2" s="1"/>
  <c r="J32" i="1"/>
  <c r="J33" i="1"/>
  <c r="J34" i="1"/>
  <c r="J35" i="1"/>
  <c r="J36" i="1"/>
  <c r="J37" i="1"/>
  <c r="J38" i="1"/>
  <c r="J31" i="1"/>
  <c r="H39" i="1"/>
  <c r="O12" i="2" l="1"/>
  <c r="J39" i="1"/>
  <c r="H25" i="2" s="1"/>
  <c r="H26" i="2" s="1"/>
  <c r="H34" i="2" s="1"/>
  <c r="H39" i="2" s="1"/>
  <c r="H40" i="2" s="1"/>
  <c r="H11" i="2" l="1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H30" i="1"/>
  <c r="J29" i="1"/>
  <c r="J28" i="1"/>
  <c r="J27" i="1"/>
  <c r="J26" i="1"/>
  <c r="J25" i="1"/>
  <c r="J24" i="1"/>
  <c r="J23" i="1"/>
  <c r="H22" i="1"/>
  <c r="J21" i="1"/>
  <c r="J20" i="1"/>
  <c r="J19" i="1"/>
  <c r="J18" i="1"/>
  <c r="J17" i="1"/>
  <c r="J16" i="1"/>
  <c r="J15" i="1"/>
  <c r="J14" i="1"/>
  <c r="J13" i="1"/>
  <c r="H11" i="1"/>
  <c r="J11" i="1" s="1"/>
  <c r="H10" i="1"/>
  <c r="J10" i="1" s="1"/>
  <c r="H9" i="1"/>
  <c r="J9" i="1" s="1"/>
  <c r="H8" i="1"/>
  <c r="J8" i="1" s="1"/>
  <c r="H7" i="1"/>
  <c r="H14" i="2" l="1"/>
  <c r="L8" i="2"/>
  <c r="O8" i="2" s="1"/>
  <c r="H12" i="1"/>
  <c r="J30" i="1"/>
  <c r="J7" i="1"/>
  <c r="J12" i="1" s="1"/>
  <c r="J7" i="2"/>
  <c r="J22" i="1"/>
  <c r="J14" i="2" l="1"/>
  <c r="L7" i="2"/>
  <c r="L14" i="2" s="1"/>
  <c r="O14" i="2" s="1"/>
  <c r="O7" i="2" l="1"/>
</calcChain>
</file>

<file path=xl/sharedStrings.xml><?xml version="1.0" encoding="utf-8"?>
<sst xmlns="http://schemas.openxmlformats.org/spreadsheetml/2006/main" count="178" uniqueCount="66">
  <si>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</si>
  <si>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</si>
  <si>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</si>
  <si>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</si>
  <si>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</si>
  <si>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</si>
  <si>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</si>
  <si>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</si>
  <si>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</si>
  <si>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</si>
  <si>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</si>
  <si>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</si>
  <si>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</si>
  <si>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</si>
  <si>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</si>
  <si>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</si>
  <si>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</si>
  <si>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</si>
  <si>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</si>
  <si>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</si>
  <si>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</si>
  <si>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</si>
  <si>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</si>
  <si>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</si>
  <si>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</si>
  <si>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</si>
  <si>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</si>
  <si>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</si>
  <si>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</si>
  <si>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</si>
  <si>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</si>
  <si>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</si>
  <si>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</si>
  <si>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</si>
  <si>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</si>
  <si>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</si>
  <si>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</si>
  <si>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</si>
  <si>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</si>
  <si>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</si>
  <si>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</si>
  <si>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</si>
  <si>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Tổng sau 4 đợt nhập hàng</t>
  </si>
  <si>
    <t>Đợt 4</t>
  </si>
  <si>
    <t>Tổng cộng nhập hàng đợt 4</t>
  </si>
  <si>
    <t>Chiết khấu 50%</t>
  </si>
  <si>
    <t>Đã thanh toán</t>
  </si>
  <si>
    <t>Công nợ (Còn nợ công ty Nanomilk)</t>
  </si>
  <si>
    <t>BẢNG TỔNG HỢP CHỊ TUYẾT NHẬP HÀNG</t>
  </si>
  <si>
    <t>Trước ngày 25/7 (chị Tuyết và anh Lâm đã thống nhất với nhau)</t>
  </si>
  <si>
    <t>Tổng  nhập hàng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</si>
  <si>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</si>
  <si>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</si>
  <si>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</si>
  <si>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</si>
  <si>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>Trước 25/7</t>
  </si>
  <si>
    <t>Sau 25/7</t>
  </si>
  <si>
    <t>Tổng sau 25/7</t>
  </si>
  <si>
    <t>Tổng trước 25/7</t>
  </si>
  <si>
    <t>Đã thanh toán 13/7</t>
  </si>
  <si>
    <t>Chị Linh Thanh toán hộ</t>
  </si>
  <si>
    <t>Đơn 18/8</t>
  </si>
  <si>
    <t>Như vậy,  công ty Nanomilk nợ chị tuyết</t>
  </si>
  <si>
    <t>Công ty nợ cũ</t>
  </si>
  <si>
    <t>Như vậy,công ty Nanomilk nợ chị tuyết</t>
  </si>
  <si>
    <t>Tổng cộng nhập hàng đợt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</si>
</sst>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3" fillId="0" borderId="2" xfId="1" applyNumberFormat="1" applyFont="1" applyBorder="1"/>
    <xf numFmtId="165" fontId="3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5" fillId="2" borderId="3" xfId="0" applyFont="1" applyFill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0" fontId="3" fillId="0" borderId="9" xfId="0" applyFont="1" applyBorder="1"/>
    <xf numFmtId="165" fontId="3" fillId="0" borderId="9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6" fontId="8" fillId="0" borderId="0" xfId="0" applyNumberFormat="1" applyFont="1"/>
    <xf numFmtId="0" fontId="8" fillId="0" borderId="0" xfId="0" applyFont="1"/>
    <xf numFmtId="167" fontId="8" fillId="0" borderId="0" xfId="1" applyNumberFormat="1" applyFont="1"/>
    <xf numFmtId="0" fontId="9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6" fillId="0" borderId="2" xfId="2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9" fontId="6" fillId="0" borderId="9" xfId="2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 wrapText="1"/>
    </xf>
    <xf numFmtId="165" fontId="6" fillId="0" borderId="9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1" fillId="0" borderId="0" xfId="0" applyNumberFormat="1" applyFont="1"/>
    <xf numFmtId="9" fontId="3" fillId="0" borderId="0" xfId="2" applyFont="1"/>
    <xf numFmtId="14" fontId="3" fillId="0" borderId="0" xfId="0" applyNumberFormat="1" applyFont="1"/>
    <xf numFmtId="165" fontId="3" fillId="0" borderId="0" xfId="0" applyNumberFormat="1" applyFont="1"/>
    <xf numFmtId="0" fontId="6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6" fillId="0" borderId="5" xfId="2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6" fillId="0" borderId="5" xfId="1" applyNumberFormat="1" applyFont="1" applyBorder="1" applyAlignment="1">
      <alignment horizontal="center" vertical="center" wrapText="1"/>
    </xf>
    <xf numFmtId="14" fontId="8" fillId="0" borderId="0" xfId="0" applyNumberFormat="1" applyFont="1"/>
    <xf numFmtId="14" fontId="6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2" fillId="0" borderId="0" xfId="0" applyNumberFormat="1" applyFont="1"/>
    <xf numFmtId="165" fontId="12" fillId="0" borderId="0" xfId="1" applyNumberFormat="1" applyFont="1"/>
    <xf numFmtId="0" fontId="13" fillId="0" borderId="0" xfId="0" applyFont="1"/>
    <xf numFmtId="0" fontId="0" fillId="0" borderId="1" xfId="0" applyBorder="1"/>
    <xf numFmtId="14" fontId="14" fillId="0" borderId="1" xfId="0" applyNumberFormat="1" applyFont="1" applyBorder="1"/>
    <xf numFmtId="0" fontId="11" fillId="4" borderId="1" xfId="0" applyFont="1" applyFill="1" applyBorder="1"/>
    <xf numFmtId="0" fontId="0" fillId="4" borderId="1" xfId="0" applyFill="1" applyBorder="1"/>
    <xf numFmtId="14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14" fontId="3" fillId="0" borderId="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65" fontId="13" fillId="4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0" borderId="13" xfId="1" applyNumberFormat="1" applyFont="1" applyBorder="1" applyAlignment="1">
      <alignment horizontal="right" vertical="center"/>
    </xf>
    <xf numFmtId="165" fontId="13" fillId="0" borderId="14" xfId="1" applyNumberFormat="1" applyFont="1" applyBorder="1" applyAlignment="1">
      <alignment horizontal="right" vertical="center"/>
    </xf>
    <xf numFmtId="165" fontId="13" fillId="0" borderId="15" xfId="1" applyNumberFormat="1" applyFont="1" applyBorder="1" applyAlignment="1">
      <alignment horizontal="right" vertical="center"/>
    </xf>
    <xf numFmtId="165" fontId="13" fillId="0" borderId="12" xfId="1" applyNumberFormat="1" applyFont="1" applyBorder="1" applyAlignment="1">
      <alignment horizontal="right" vertical="center"/>
    </xf>
    <xf numFmtId="165" fontId="13" fillId="0" borderId="16" xfId="1" applyNumberFormat="1" applyFont="1" applyBorder="1" applyAlignment="1">
      <alignment horizontal="right" vertical="center"/>
    </xf>
    <xf numFmtId="165" fontId="13" fillId="0" borderId="17" xfId="1" applyNumberFormat="1" applyFont="1" applyBorder="1" applyAlignment="1">
      <alignment horizontal="right" vertical="center"/>
    </xf>
    <xf numFmtId="165" fontId="13" fillId="0" borderId="6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1" fillId="0" borderId="6" xfId="0" quotePrefix="1" applyFont="1" applyBorder="1" applyAlignment="1">
      <alignment horizontal="left"/>
    </xf>
    <xf numFmtId="0" fontId="11" fillId="0" borderId="7" xfId="0" quotePrefix="1" applyFont="1" applyBorder="1" applyAlignment="1">
      <alignment horizontal="left"/>
    </xf>
    <xf numFmtId="0" fontId="11" fillId="0" borderId="8" xfId="0" quotePrefix="1" applyFont="1" applyBorder="1" applyAlignment="1">
      <alignment horizontal="left"/>
    </xf>
    <xf numFmtId="0" fontId="17" fillId="4" borderId="0" xfId="0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66" fontId="8" fillId="0" borderId="2" xfId="0" quotePrefix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6" fontId="8" fillId="0" borderId="4" xfId="0" quotePrefix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66" fontId="8" fillId="0" borderId="5" xfId="0" quotePrefix="1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8" fillId="0" borderId="5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8" zoomScale="85" zoomScaleNormal="85" workbookViewId="0">
      <selection activeCell="J50" sqref="J50"/>
    </sheetView>
  </sheetViews>
  <sheetFormatPr defaultRowHeight="15.75" x14ac:dyDescent="0.25"/>
  <cols>
    <col min="1" max="1" width="6.140625" style="4" customWidth="1"/>
    <col min="2" max="2" width="11.85546875" style="62" bestFit="1" customWidth="1"/>
    <col min="3" max="3" width="7" style="4" customWidth="1"/>
    <col min="4" max="4" width="10.42578125" style="4" customWidth="1"/>
    <col min="5" max="5" width="8.85546875" style="4" customWidth="1"/>
    <col min="6" max="6" width="6.85546875" style="4" customWidth="1"/>
    <col min="7" max="7" width="7.42578125" style="4" customWidth="1"/>
    <col min="8" max="8" width="7.28515625" style="4" bestFit="1" customWidth="1"/>
    <col min="9" max="9" width="12.42578125" style="7" bestFit="1" customWidth="1"/>
    <col min="10" max="10" width="20.7109375" style="7" bestFit="1" customWidth="1"/>
    <col min="11" max="11" width="9.140625" style="4"/>
    <col min="12" max="12" width="16.7109375" style="4" bestFit="1" customWidth="1"/>
    <col min="13" max="14" width="9.140625" style="4"/>
    <col min="15" max="15" width="19" style="4" bestFit="1" customWidth="1"/>
    <col min="16" max="16384" width="9.140625" style="4"/>
  </cols>
  <sheetData>
    <row r="1" spans="1:15" x14ac:dyDescent="0.25">
      <c r="A1" s="1" t="s">
        <v>0</v>
      </c>
      <c r="B1" s="2"/>
      <c r="C1" s="3"/>
      <c r="D1" s="3"/>
      <c r="E1" s="3"/>
      <c r="H1" s="5"/>
      <c r="I1" s="6"/>
      <c r="J1" s="6"/>
    </row>
    <row r="2" spans="1:15" x14ac:dyDescent="0.25">
      <c r="A2" s="8" t="s">
        <v>1</v>
      </c>
      <c r="B2" s="9"/>
      <c r="C2" s="10"/>
      <c r="D2" s="10"/>
      <c r="E2" s="10"/>
      <c r="H2" s="11"/>
      <c r="I2" s="12"/>
      <c r="J2" s="12"/>
    </row>
    <row r="3" spans="1:15" x14ac:dyDescent="0.25">
      <c r="A3" s="101" t="s">
        <v>48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5" x14ac:dyDescent="0.25">
      <c r="A4" s="102"/>
      <c r="B4" s="102"/>
      <c r="C4" s="102"/>
      <c r="D4" s="102"/>
      <c r="E4" s="102"/>
      <c r="F4" s="102"/>
      <c r="G4" s="102"/>
      <c r="H4" s="102"/>
      <c r="I4" s="102"/>
      <c r="J4" s="103"/>
    </row>
    <row r="5" spans="1:15" s="13" customFormat="1" x14ac:dyDescent="0.25">
      <c r="A5" s="104" t="s">
        <v>2</v>
      </c>
      <c r="B5" s="105" t="s">
        <v>3</v>
      </c>
      <c r="C5" s="104" t="s">
        <v>4</v>
      </c>
      <c r="D5" s="104" t="s">
        <v>5</v>
      </c>
      <c r="E5" s="104"/>
      <c r="F5" s="104"/>
      <c r="G5" s="106" t="s">
        <v>6</v>
      </c>
      <c r="H5" s="106"/>
      <c r="I5" s="106"/>
      <c r="J5" s="106"/>
    </row>
    <row r="6" spans="1:15" s="13" customFormat="1" ht="47.25" x14ac:dyDescent="0.25">
      <c r="A6" s="104"/>
      <c r="B6" s="105"/>
      <c r="C6" s="104"/>
      <c r="D6" s="14" t="s">
        <v>10</v>
      </c>
      <c r="E6" s="15" t="s">
        <v>11</v>
      </c>
      <c r="F6" s="15" t="s">
        <v>12</v>
      </c>
      <c r="G6" s="15" t="s">
        <v>13</v>
      </c>
      <c r="H6" s="16" t="s">
        <v>14</v>
      </c>
      <c r="I6" s="17" t="s">
        <v>15</v>
      </c>
      <c r="J6" s="18" t="s">
        <v>16</v>
      </c>
    </row>
    <row r="7" spans="1:15" s="13" customFormat="1" x14ac:dyDescent="0.25">
      <c r="A7" s="85" t="s">
        <v>21</v>
      </c>
      <c r="B7" s="92">
        <v>43881</v>
      </c>
      <c r="C7" s="111"/>
      <c r="D7" s="20" t="s">
        <v>22</v>
      </c>
      <c r="E7" s="20" t="s">
        <v>23</v>
      </c>
      <c r="F7" s="21"/>
      <c r="G7" s="20" t="s">
        <v>24</v>
      </c>
      <c r="H7" s="22">
        <f>12*(8+4)</f>
        <v>144</v>
      </c>
      <c r="I7" s="23">
        <v>485000</v>
      </c>
      <c r="J7" s="24">
        <f>H7*I7</f>
        <v>69840000</v>
      </c>
    </row>
    <row r="8" spans="1:15" s="13" customFormat="1" x14ac:dyDescent="0.25">
      <c r="A8" s="86"/>
      <c r="B8" s="93"/>
      <c r="C8" s="112"/>
      <c r="D8" s="20" t="s">
        <v>22</v>
      </c>
      <c r="E8" s="20" t="s">
        <v>23</v>
      </c>
      <c r="F8" s="21"/>
      <c r="G8" s="26" t="s">
        <v>25</v>
      </c>
      <c r="H8" s="22">
        <f>12*12</f>
        <v>144</v>
      </c>
      <c r="I8" s="27">
        <v>465000</v>
      </c>
      <c r="J8" s="24">
        <f>H8*I8</f>
        <v>66960000</v>
      </c>
    </row>
    <row r="9" spans="1:15" s="13" customFormat="1" x14ac:dyDescent="0.25">
      <c r="A9" s="86"/>
      <c r="B9" s="93"/>
      <c r="C9" s="112"/>
      <c r="D9" s="20" t="s">
        <v>22</v>
      </c>
      <c r="E9" s="20" t="s">
        <v>23</v>
      </c>
      <c r="F9" s="21"/>
      <c r="G9" s="26" t="s">
        <v>26</v>
      </c>
      <c r="H9" s="22">
        <f>12*12</f>
        <v>144</v>
      </c>
      <c r="I9" s="27">
        <v>475000</v>
      </c>
      <c r="J9" s="24">
        <f>H9*I9</f>
        <v>68400000</v>
      </c>
    </row>
    <row r="10" spans="1:15" s="13" customFormat="1" x14ac:dyDescent="0.25">
      <c r="A10" s="86"/>
      <c r="B10" s="93"/>
      <c r="C10" s="112"/>
      <c r="D10" s="20" t="s">
        <v>22</v>
      </c>
      <c r="E10" s="20" t="s">
        <v>23</v>
      </c>
      <c r="F10" s="21"/>
      <c r="G10" s="26" t="s">
        <v>27</v>
      </c>
      <c r="H10" s="22">
        <f>12*12</f>
        <v>144</v>
      </c>
      <c r="I10" s="27">
        <v>455000</v>
      </c>
      <c r="J10" s="24">
        <f>H10*I10</f>
        <v>65520000</v>
      </c>
    </row>
    <row r="11" spans="1:15" s="13" customFormat="1" x14ac:dyDescent="0.25">
      <c r="A11" s="87"/>
      <c r="B11" s="94"/>
      <c r="C11" s="113"/>
      <c r="D11" s="20" t="s">
        <v>22</v>
      </c>
      <c r="E11" s="20" t="s">
        <v>23</v>
      </c>
      <c r="F11" s="21"/>
      <c r="G11" s="28" t="s">
        <v>28</v>
      </c>
      <c r="H11" s="22">
        <f>12*12</f>
        <v>144</v>
      </c>
      <c r="I11" s="29">
        <v>455000</v>
      </c>
      <c r="J11" s="24">
        <f>H11*I11</f>
        <v>65520000</v>
      </c>
    </row>
    <row r="12" spans="1:15" s="13" customFormat="1" x14ac:dyDescent="0.25">
      <c r="A12" s="88" t="s">
        <v>29</v>
      </c>
      <c r="B12" s="89"/>
      <c r="C12" s="89"/>
      <c r="D12" s="89"/>
      <c r="E12" s="89"/>
      <c r="F12" s="89"/>
      <c r="G12" s="90"/>
      <c r="H12" s="30">
        <f>SUM(H7:H11)</f>
        <v>720</v>
      </c>
      <c r="I12" s="25"/>
      <c r="J12" s="31">
        <f>SUM(J7:J11)</f>
        <v>336240000</v>
      </c>
    </row>
    <row r="13" spans="1:15" x14ac:dyDescent="0.25">
      <c r="A13" s="85" t="s">
        <v>30</v>
      </c>
      <c r="B13" s="92">
        <v>43915</v>
      </c>
      <c r="C13" s="95"/>
      <c r="D13" s="20" t="s">
        <v>22</v>
      </c>
      <c r="E13" s="20" t="s">
        <v>23</v>
      </c>
      <c r="F13" s="20"/>
      <c r="G13" s="20" t="s">
        <v>31</v>
      </c>
      <c r="H13" s="20">
        <v>24</v>
      </c>
      <c r="I13" s="23">
        <v>265000</v>
      </c>
      <c r="J13" s="23">
        <f t="shared" ref="J13:J21" si="0">H13*I13</f>
        <v>6360000</v>
      </c>
    </row>
    <row r="14" spans="1:15" x14ac:dyDescent="0.25">
      <c r="A14" s="86"/>
      <c r="B14" s="93"/>
      <c r="C14" s="96"/>
      <c r="D14" s="26" t="s">
        <v>22</v>
      </c>
      <c r="E14" s="26" t="s">
        <v>23</v>
      </c>
      <c r="F14" s="26"/>
      <c r="G14" s="26" t="s">
        <v>25</v>
      </c>
      <c r="H14" s="26">
        <v>12</v>
      </c>
      <c r="I14" s="27">
        <v>465000</v>
      </c>
      <c r="J14" s="27">
        <f t="shared" si="0"/>
        <v>5580000</v>
      </c>
    </row>
    <row r="15" spans="1:15" x14ac:dyDescent="0.25">
      <c r="A15" s="86"/>
      <c r="B15" s="93"/>
      <c r="C15" s="96"/>
      <c r="D15" s="26" t="s">
        <v>22</v>
      </c>
      <c r="E15" s="26" t="s">
        <v>23</v>
      </c>
      <c r="F15" s="26"/>
      <c r="G15" s="26" t="s">
        <v>26</v>
      </c>
      <c r="H15" s="26">
        <v>36</v>
      </c>
      <c r="I15" s="27">
        <v>475000</v>
      </c>
      <c r="J15" s="27">
        <f t="shared" si="0"/>
        <v>17100000</v>
      </c>
    </row>
    <row r="16" spans="1:15" x14ac:dyDescent="0.25">
      <c r="A16" s="86"/>
      <c r="B16" s="93"/>
      <c r="C16" s="96"/>
      <c r="D16" s="26" t="s">
        <v>22</v>
      </c>
      <c r="E16" s="26" t="s">
        <v>23</v>
      </c>
      <c r="F16" s="26"/>
      <c r="G16" s="26" t="s">
        <v>24</v>
      </c>
      <c r="H16" s="26">
        <v>34</v>
      </c>
      <c r="I16" s="27">
        <v>485000</v>
      </c>
      <c r="J16" s="27">
        <f t="shared" si="0"/>
        <v>16490000</v>
      </c>
      <c r="O16" s="63"/>
    </row>
    <row r="17" spans="1:15" x14ac:dyDescent="0.25">
      <c r="A17" s="86"/>
      <c r="B17" s="93"/>
      <c r="C17" s="96"/>
      <c r="D17" s="26" t="s">
        <v>22</v>
      </c>
      <c r="E17" s="26" t="s">
        <v>23</v>
      </c>
      <c r="F17" s="26"/>
      <c r="G17" s="26" t="s">
        <v>32</v>
      </c>
      <c r="H17" s="26">
        <v>24</v>
      </c>
      <c r="I17" s="27">
        <v>485000</v>
      </c>
      <c r="J17" s="27">
        <f t="shared" si="0"/>
        <v>11640000</v>
      </c>
      <c r="O17" s="7"/>
    </row>
    <row r="18" spans="1:15" x14ac:dyDescent="0.25">
      <c r="A18" s="86"/>
      <c r="B18" s="93"/>
      <c r="C18" s="96"/>
      <c r="D18" s="26" t="s">
        <v>22</v>
      </c>
      <c r="E18" s="26" t="s">
        <v>23</v>
      </c>
      <c r="F18" s="26"/>
      <c r="G18" s="26" t="s">
        <v>33</v>
      </c>
      <c r="H18" s="26">
        <v>72</v>
      </c>
      <c r="I18" s="27">
        <v>550000</v>
      </c>
      <c r="J18" s="27">
        <f t="shared" si="0"/>
        <v>39600000</v>
      </c>
    </row>
    <row r="19" spans="1:15" x14ac:dyDescent="0.25">
      <c r="A19" s="86"/>
      <c r="B19" s="93"/>
      <c r="C19" s="96"/>
      <c r="D19" s="26" t="s">
        <v>22</v>
      </c>
      <c r="E19" s="26" t="s">
        <v>23</v>
      </c>
      <c r="F19" s="26"/>
      <c r="G19" s="26" t="s">
        <v>34</v>
      </c>
      <c r="H19" s="26">
        <v>56</v>
      </c>
      <c r="I19" s="27">
        <v>450000</v>
      </c>
      <c r="J19" s="27">
        <f t="shared" si="0"/>
        <v>25200000</v>
      </c>
    </row>
    <row r="20" spans="1:15" x14ac:dyDescent="0.25">
      <c r="A20" s="86"/>
      <c r="B20" s="93"/>
      <c r="C20" s="96"/>
      <c r="D20" s="26" t="s">
        <v>22</v>
      </c>
      <c r="E20" s="26" t="s">
        <v>23</v>
      </c>
      <c r="F20" s="26"/>
      <c r="G20" s="26" t="s">
        <v>28</v>
      </c>
      <c r="H20" s="26">
        <v>36</v>
      </c>
      <c r="I20" s="27">
        <v>455000</v>
      </c>
      <c r="J20" s="27">
        <f t="shared" si="0"/>
        <v>16380000</v>
      </c>
    </row>
    <row r="21" spans="1:15" x14ac:dyDescent="0.25">
      <c r="A21" s="87"/>
      <c r="B21" s="94"/>
      <c r="C21" s="97"/>
      <c r="D21" s="32" t="s">
        <v>22</v>
      </c>
      <c r="E21" s="32" t="s">
        <v>23</v>
      </c>
      <c r="F21" s="32"/>
      <c r="G21" s="32" t="s">
        <v>27</v>
      </c>
      <c r="H21" s="32">
        <v>12</v>
      </c>
      <c r="I21" s="33">
        <v>455000</v>
      </c>
      <c r="J21" s="33">
        <f t="shared" si="0"/>
        <v>5460000</v>
      </c>
    </row>
    <row r="22" spans="1:15" s="36" customFormat="1" x14ac:dyDescent="0.25">
      <c r="A22" s="88" t="s">
        <v>35</v>
      </c>
      <c r="B22" s="89"/>
      <c r="C22" s="89"/>
      <c r="D22" s="89"/>
      <c r="E22" s="89"/>
      <c r="F22" s="89"/>
      <c r="G22" s="90"/>
      <c r="H22" s="34">
        <f>SUM(H13:H21)</f>
        <v>306</v>
      </c>
      <c r="I22" s="35"/>
      <c r="J22" s="35">
        <f>SUM(J13:J21)</f>
        <v>143810000</v>
      </c>
    </row>
    <row r="23" spans="1:15" x14ac:dyDescent="0.25">
      <c r="A23" s="114" t="s">
        <v>36</v>
      </c>
      <c r="B23" s="82">
        <v>43916</v>
      </c>
      <c r="C23" s="85"/>
      <c r="D23" s="20" t="s">
        <v>22</v>
      </c>
      <c r="E23" s="20" t="s">
        <v>23</v>
      </c>
      <c r="F23" s="20"/>
      <c r="G23" s="20" t="s">
        <v>37</v>
      </c>
      <c r="H23" s="20">
        <v>36</v>
      </c>
      <c r="I23" s="23">
        <v>455000</v>
      </c>
      <c r="J23" s="23">
        <f t="shared" ref="J23:J29" si="1">I23*H23</f>
        <v>16380000</v>
      </c>
    </row>
    <row r="24" spans="1:15" x14ac:dyDescent="0.25">
      <c r="A24" s="115"/>
      <c r="B24" s="83"/>
      <c r="C24" s="86"/>
      <c r="D24" s="26" t="s">
        <v>22</v>
      </c>
      <c r="E24" s="26" t="s">
        <v>23</v>
      </c>
      <c r="F24" s="26"/>
      <c r="G24" s="26" t="s">
        <v>26</v>
      </c>
      <c r="H24" s="26">
        <v>36</v>
      </c>
      <c r="I24" s="27">
        <v>475000</v>
      </c>
      <c r="J24" s="27">
        <f t="shared" si="1"/>
        <v>17100000</v>
      </c>
    </row>
    <row r="25" spans="1:15" x14ac:dyDescent="0.25">
      <c r="A25" s="115"/>
      <c r="B25" s="83"/>
      <c r="C25" s="86"/>
      <c r="D25" s="26" t="s">
        <v>22</v>
      </c>
      <c r="E25" s="26" t="s">
        <v>23</v>
      </c>
      <c r="F25" s="26"/>
      <c r="G25" s="26" t="s">
        <v>24</v>
      </c>
      <c r="H25" s="26">
        <v>36</v>
      </c>
      <c r="I25" s="27">
        <v>485000</v>
      </c>
      <c r="J25" s="27">
        <f t="shared" si="1"/>
        <v>17460000</v>
      </c>
    </row>
    <row r="26" spans="1:15" x14ac:dyDescent="0.25">
      <c r="A26" s="115"/>
      <c r="B26" s="83"/>
      <c r="C26" s="86"/>
      <c r="D26" s="26" t="s">
        <v>22</v>
      </c>
      <c r="E26" s="26" t="s">
        <v>23</v>
      </c>
      <c r="F26" s="26"/>
      <c r="G26" s="26" t="s">
        <v>32</v>
      </c>
      <c r="H26" s="26">
        <v>36</v>
      </c>
      <c r="I26" s="27">
        <v>485000</v>
      </c>
      <c r="J26" s="27">
        <f t="shared" si="1"/>
        <v>17460000</v>
      </c>
    </row>
    <row r="27" spans="1:15" x14ac:dyDescent="0.25">
      <c r="A27" s="115"/>
      <c r="B27" s="83"/>
      <c r="C27" s="86"/>
      <c r="D27" s="26" t="s">
        <v>22</v>
      </c>
      <c r="E27" s="26" t="s">
        <v>23</v>
      </c>
      <c r="F27" s="26"/>
      <c r="G27" s="26" t="s">
        <v>33</v>
      </c>
      <c r="H27" s="26">
        <v>72</v>
      </c>
      <c r="I27" s="27">
        <v>550000</v>
      </c>
      <c r="J27" s="27">
        <f t="shared" si="1"/>
        <v>39600000</v>
      </c>
    </row>
    <row r="28" spans="1:15" x14ac:dyDescent="0.25">
      <c r="A28" s="115"/>
      <c r="B28" s="83"/>
      <c r="C28" s="86"/>
      <c r="D28" s="26" t="s">
        <v>22</v>
      </c>
      <c r="E28" s="26" t="s">
        <v>23</v>
      </c>
      <c r="F28" s="26"/>
      <c r="G28" s="26" t="s">
        <v>28</v>
      </c>
      <c r="H28" s="26">
        <v>36</v>
      </c>
      <c r="I28" s="27">
        <v>455000</v>
      </c>
      <c r="J28" s="27">
        <f t="shared" si="1"/>
        <v>16380000</v>
      </c>
      <c r="L28" s="63"/>
    </row>
    <row r="29" spans="1:15" x14ac:dyDescent="0.25">
      <c r="A29" s="116"/>
      <c r="B29" s="84"/>
      <c r="C29" s="87"/>
      <c r="D29" s="28" t="s">
        <v>22</v>
      </c>
      <c r="E29" s="28" t="s">
        <v>23</v>
      </c>
      <c r="F29" s="28"/>
      <c r="G29" s="28" t="s">
        <v>27</v>
      </c>
      <c r="H29" s="28">
        <v>36</v>
      </c>
      <c r="I29" s="29">
        <v>455000</v>
      </c>
      <c r="J29" s="29">
        <f t="shared" si="1"/>
        <v>16380000</v>
      </c>
      <c r="L29" s="63"/>
    </row>
    <row r="30" spans="1:15" s="36" customFormat="1" x14ac:dyDescent="0.25">
      <c r="A30" s="91" t="s">
        <v>38</v>
      </c>
      <c r="B30" s="91"/>
      <c r="C30" s="91"/>
      <c r="D30" s="91"/>
      <c r="E30" s="91"/>
      <c r="F30" s="91"/>
      <c r="G30" s="91"/>
      <c r="H30" s="34">
        <f>SUM(H23:H29)</f>
        <v>288</v>
      </c>
      <c r="I30" s="35"/>
      <c r="J30" s="35">
        <f>SUM(J23:J29)</f>
        <v>140760000</v>
      </c>
    </row>
    <row r="31" spans="1:15" x14ac:dyDescent="0.25">
      <c r="A31" s="85" t="s">
        <v>43</v>
      </c>
      <c r="B31" s="92">
        <v>44032</v>
      </c>
      <c r="C31" s="95"/>
      <c r="D31" s="20" t="s">
        <v>22</v>
      </c>
      <c r="E31" s="20" t="s">
        <v>23</v>
      </c>
      <c r="F31" s="20"/>
      <c r="G31" s="20" t="s">
        <v>37</v>
      </c>
      <c r="H31" s="20">
        <v>300</v>
      </c>
      <c r="I31" s="23">
        <v>455000</v>
      </c>
      <c r="J31" s="23">
        <f>H31*I31</f>
        <v>136500000</v>
      </c>
    </row>
    <row r="32" spans="1:15" x14ac:dyDescent="0.25">
      <c r="A32" s="86"/>
      <c r="B32" s="93"/>
      <c r="C32" s="96"/>
      <c r="D32" s="26" t="s">
        <v>22</v>
      </c>
      <c r="E32" s="26" t="s">
        <v>23</v>
      </c>
      <c r="F32" s="26"/>
      <c r="G32" s="26" t="s">
        <v>25</v>
      </c>
      <c r="H32" s="26">
        <v>180</v>
      </c>
      <c r="I32" s="27">
        <v>465000</v>
      </c>
      <c r="J32" s="27">
        <f t="shared" ref="J32:J38" si="2">H32*I32</f>
        <v>83700000</v>
      </c>
    </row>
    <row r="33" spans="1:10" x14ac:dyDescent="0.25">
      <c r="A33" s="86"/>
      <c r="B33" s="93"/>
      <c r="C33" s="96"/>
      <c r="D33" s="26" t="s">
        <v>22</v>
      </c>
      <c r="E33" s="26" t="s">
        <v>23</v>
      </c>
      <c r="F33" s="26"/>
      <c r="G33" s="26" t="s">
        <v>26</v>
      </c>
      <c r="H33" s="26">
        <v>120</v>
      </c>
      <c r="I33" s="27">
        <v>475000</v>
      </c>
      <c r="J33" s="27">
        <f t="shared" si="2"/>
        <v>57000000</v>
      </c>
    </row>
    <row r="34" spans="1:10" x14ac:dyDescent="0.25">
      <c r="A34" s="86"/>
      <c r="B34" s="93"/>
      <c r="C34" s="96"/>
      <c r="D34" s="26" t="s">
        <v>22</v>
      </c>
      <c r="E34" s="26" t="s">
        <v>23</v>
      </c>
      <c r="F34" s="26"/>
      <c r="G34" s="26" t="s">
        <v>24</v>
      </c>
      <c r="H34" s="26">
        <v>240</v>
      </c>
      <c r="I34" s="27">
        <v>485000</v>
      </c>
      <c r="J34" s="27">
        <f t="shared" si="2"/>
        <v>116400000</v>
      </c>
    </row>
    <row r="35" spans="1:10" x14ac:dyDescent="0.25">
      <c r="A35" s="86"/>
      <c r="B35" s="93"/>
      <c r="C35" s="96"/>
      <c r="D35" s="26" t="s">
        <v>22</v>
      </c>
      <c r="E35" s="26" t="s">
        <v>23</v>
      </c>
      <c r="F35" s="26"/>
      <c r="G35" s="26" t="s">
        <v>32</v>
      </c>
      <c r="H35" s="26">
        <v>60</v>
      </c>
      <c r="I35" s="27">
        <v>485000</v>
      </c>
      <c r="J35" s="27">
        <f t="shared" si="2"/>
        <v>29100000</v>
      </c>
    </row>
    <row r="36" spans="1:10" x14ac:dyDescent="0.25">
      <c r="A36" s="86"/>
      <c r="B36" s="93"/>
      <c r="C36" s="96"/>
      <c r="D36" s="26" t="s">
        <v>22</v>
      </c>
      <c r="E36" s="26" t="s">
        <v>23</v>
      </c>
      <c r="F36" s="26"/>
      <c r="G36" s="26" t="s">
        <v>33</v>
      </c>
      <c r="H36" s="26">
        <v>240</v>
      </c>
      <c r="I36" s="27">
        <v>550000</v>
      </c>
      <c r="J36" s="27">
        <f t="shared" si="2"/>
        <v>132000000</v>
      </c>
    </row>
    <row r="37" spans="1:10" x14ac:dyDescent="0.25">
      <c r="A37" s="86"/>
      <c r="B37" s="93"/>
      <c r="C37" s="96"/>
      <c r="D37" s="26" t="s">
        <v>22</v>
      </c>
      <c r="E37" s="26" t="s">
        <v>23</v>
      </c>
      <c r="F37" s="26"/>
      <c r="G37" s="26" t="s">
        <v>28</v>
      </c>
      <c r="H37" s="26">
        <v>84</v>
      </c>
      <c r="I37" s="27">
        <v>455000</v>
      </c>
      <c r="J37" s="27">
        <f t="shared" si="2"/>
        <v>38220000</v>
      </c>
    </row>
    <row r="38" spans="1:10" x14ac:dyDescent="0.25">
      <c r="A38" s="87"/>
      <c r="B38" s="94"/>
      <c r="C38" s="97"/>
      <c r="D38" s="28" t="s">
        <v>22</v>
      </c>
      <c r="E38" s="28" t="s">
        <v>23</v>
      </c>
      <c r="F38" s="28"/>
      <c r="G38" s="28" t="s">
        <v>27</v>
      </c>
      <c r="H38" s="28">
        <v>240</v>
      </c>
      <c r="I38" s="29">
        <v>455000</v>
      </c>
      <c r="J38" s="29">
        <f t="shared" si="2"/>
        <v>109200000</v>
      </c>
    </row>
    <row r="39" spans="1:10" s="36" customFormat="1" x14ac:dyDescent="0.25">
      <c r="A39" s="91" t="s">
        <v>44</v>
      </c>
      <c r="B39" s="91"/>
      <c r="C39" s="91"/>
      <c r="D39" s="91"/>
      <c r="E39" s="91"/>
      <c r="F39" s="91"/>
      <c r="G39" s="91"/>
      <c r="H39" s="34">
        <f>SUM(H31:H38)</f>
        <v>1464</v>
      </c>
      <c r="I39" s="35"/>
      <c r="J39" s="35">
        <f>SUM(J31:J38)</f>
        <v>702120000</v>
      </c>
    </row>
    <row r="40" spans="1:10" s="151" customFormat="1" ht="15" x14ac:dyDescent="0.25">
      <c r="A40" s="147">
        <v>757</v>
      </c>
      <c r="B40" s="148">
        <v>44061</v>
      </c>
      <c r="C40" s="147"/>
      <c r="D40" s="147" t="s">
        <v>22</v>
      </c>
      <c r="E40" s="147" t="s">
        <v>23</v>
      </c>
      <c r="G40" s="149" t="s">
        <v>37</v>
      </c>
      <c r="H40" s="149">
        <v>156</v>
      </c>
      <c r="I40" s="150">
        <v>455000</v>
      </c>
      <c r="J40" s="150">
        <f t="shared" ref="J40:J45" si="3">H40*I40</f>
        <v>70980000</v>
      </c>
    </row>
    <row r="41" spans="1:10" s="151" customFormat="1" ht="15" x14ac:dyDescent="0.25">
      <c r="A41" s="152"/>
      <c r="B41" s="153"/>
      <c r="C41" s="152"/>
      <c r="D41" s="152"/>
      <c r="E41" s="152"/>
      <c r="G41" s="154" t="s">
        <v>25</v>
      </c>
      <c r="H41" s="154">
        <v>48</v>
      </c>
      <c r="I41" s="155">
        <v>465000</v>
      </c>
      <c r="J41" s="155">
        <f t="shared" si="3"/>
        <v>22320000</v>
      </c>
    </row>
    <row r="42" spans="1:10" s="151" customFormat="1" ht="14.45" customHeight="1" x14ac:dyDescent="0.25">
      <c r="A42" s="152"/>
      <c r="B42" s="153"/>
      <c r="C42" s="152"/>
      <c r="D42" s="152"/>
      <c r="E42" s="152"/>
      <c r="G42" s="154" t="s">
        <v>26</v>
      </c>
      <c r="H42" s="154">
        <v>96</v>
      </c>
      <c r="I42" s="155">
        <v>475000</v>
      </c>
      <c r="J42" s="155">
        <f t="shared" si="3"/>
        <v>45600000</v>
      </c>
    </row>
    <row r="43" spans="1:10" s="151" customFormat="1" ht="15" x14ac:dyDescent="0.25">
      <c r="A43" s="152"/>
      <c r="B43" s="153"/>
      <c r="C43" s="152"/>
      <c r="D43" s="152"/>
      <c r="E43" s="152"/>
      <c r="G43" s="154" t="s">
        <v>24</v>
      </c>
      <c r="H43" s="154">
        <v>192</v>
      </c>
      <c r="I43" s="155">
        <v>485000</v>
      </c>
      <c r="J43" s="155">
        <f t="shared" si="3"/>
        <v>93120000</v>
      </c>
    </row>
    <row r="44" spans="1:10" s="151" customFormat="1" ht="14.45" customHeight="1" x14ac:dyDescent="0.25">
      <c r="A44" s="152"/>
      <c r="B44" s="153"/>
      <c r="C44" s="152"/>
      <c r="D44" s="152"/>
      <c r="E44" s="152"/>
      <c r="G44" s="154" t="s">
        <v>28</v>
      </c>
      <c r="H44" s="154">
        <v>72</v>
      </c>
      <c r="I44" s="155">
        <v>455000</v>
      </c>
      <c r="J44" s="155">
        <f t="shared" si="3"/>
        <v>32760000</v>
      </c>
    </row>
    <row r="45" spans="1:10" s="151" customFormat="1" ht="14.45" customHeight="1" x14ac:dyDescent="0.25">
      <c r="A45" s="156"/>
      <c r="B45" s="157"/>
      <c r="C45" s="156"/>
      <c r="D45" s="156"/>
      <c r="E45" s="156"/>
      <c r="G45" s="158" t="s">
        <v>27</v>
      </c>
      <c r="H45" s="158">
        <v>84</v>
      </c>
      <c r="I45" s="159">
        <v>455000</v>
      </c>
      <c r="J45" s="159">
        <f t="shared" si="3"/>
        <v>38220000</v>
      </c>
    </row>
    <row r="46" spans="1:10" s="36" customFormat="1" x14ac:dyDescent="0.25">
      <c r="A46" s="91" t="s">
        <v>65</v>
      </c>
      <c r="B46" s="91"/>
      <c r="C46" s="91"/>
      <c r="D46" s="91"/>
      <c r="E46" s="91"/>
      <c r="F46" s="91"/>
      <c r="G46" s="91"/>
      <c r="H46" s="34">
        <f>SUM(H40:H45)</f>
        <v>648</v>
      </c>
      <c r="I46" s="35"/>
      <c r="J46" s="35">
        <f>SUM(J40:J45)</f>
        <v>303000000</v>
      </c>
    </row>
    <row r="47" spans="1:10" s="1" customFormat="1" x14ac:dyDescent="0.25">
      <c r="A47" s="98" t="s">
        <v>42</v>
      </c>
      <c r="B47" s="99"/>
      <c r="C47" s="99"/>
      <c r="D47" s="99"/>
      <c r="E47" s="99"/>
      <c r="F47" s="99"/>
      <c r="G47" s="100"/>
      <c r="H47" s="37">
        <f>H30+H22+H12+H39+H46</f>
        <v>3426</v>
      </c>
      <c r="I47" s="38"/>
      <c r="J47" s="38">
        <f>J30+J22+J12+J39+J46</f>
        <v>1625930000</v>
      </c>
    </row>
    <row r="51" spans="15:15" x14ac:dyDescent="0.25">
      <c r="O51" s="7"/>
    </row>
  </sheetData>
  <mergeCells count="30">
    <mergeCell ref="A46:G46"/>
    <mergeCell ref="A47:G47"/>
    <mergeCell ref="A3:J3"/>
    <mergeCell ref="A4:J4"/>
    <mergeCell ref="A5:A6"/>
    <mergeCell ref="B5:B6"/>
    <mergeCell ref="C5:C6"/>
    <mergeCell ref="D5:F5"/>
    <mergeCell ref="G5:J5"/>
    <mergeCell ref="A7:A11"/>
    <mergeCell ref="B7:B11"/>
    <mergeCell ref="C7:C11"/>
    <mergeCell ref="C13:C21"/>
    <mergeCell ref="A23:A29"/>
    <mergeCell ref="B23:B29"/>
    <mergeCell ref="C23:C29"/>
    <mergeCell ref="A12:G12"/>
    <mergeCell ref="A22:G22"/>
    <mergeCell ref="A39:G39"/>
    <mergeCell ref="A31:A38"/>
    <mergeCell ref="B31:B38"/>
    <mergeCell ref="C31:C38"/>
    <mergeCell ref="A13:A21"/>
    <mergeCell ref="B13:B21"/>
    <mergeCell ref="A30:G30"/>
    <mergeCell ref="A40:A45"/>
    <mergeCell ref="B40:B45"/>
    <mergeCell ref="C40:C45"/>
    <mergeCell ref="D40:D45"/>
    <mergeCell ref="E40:E45"/>
  </mergeCells>
  <pageMargins left="0.17" right="0.2" top="0.45" bottom="0.32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5" workbookViewId="0">
      <selection activeCell="G31" sqref="G31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8.42578125" customWidth="1"/>
    <col min="11" max="11" width="6" customWidth="1"/>
    <col min="12" max="12" width="14.42578125" customWidth="1"/>
    <col min="13" max="13" width="19.7109375" bestFit="1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72" bestFit="1" customWidth="1"/>
    <col min="20" max="20" width="19.7109375" bestFit="1" customWidth="1"/>
  </cols>
  <sheetData>
    <row r="1" spans="1:21" s="41" customFormat="1" hidden="1" x14ac:dyDescent="0.25">
      <c r="A1" s="39" t="s">
        <v>0</v>
      </c>
      <c r="B1" s="40"/>
      <c r="I1" s="42"/>
      <c r="S1" s="69"/>
    </row>
    <row r="2" spans="1:21" s="41" customFormat="1" hidden="1" x14ac:dyDescent="0.25">
      <c r="A2" s="43" t="s">
        <v>1</v>
      </c>
      <c r="B2" s="40"/>
      <c r="I2" s="42"/>
      <c r="S2" s="69"/>
    </row>
    <row r="3" spans="1:21" s="41" customFormat="1" hidden="1" x14ac:dyDescent="0.25">
      <c r="A3" s="123" t="s">
        <v>39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S3" s="69"/>
    </row>
    <row r="4" spans="1:21" s="4" customFormat="1" ht="15.75" hidden="1" x14ac:dyDescent="0.25">
      <c r="B4" s="62"/>
      <c r="I4" s="7"/>
      <c r="J4" s="7"/>
      <c r="K4" s="61"/>
      <c r="L4" s="7"/>
      <c r="M4" s="7"/>
      <c r="N4" s="7"/>
      <c r="O4" s="7"/>
      <c r="S4" s="62"/>
    </row>
    <row r="5" spans="1:21" s="13" customFormat="1" ht="15.75" hidden="1" x14ac:dyDescent="0.25">
      <c r="A5" s="104" t="s">
        <v>2</v>
      </c>
      <c r="B5" s="105" t="s">
        <v>3</v>
      </c>
      <c r="C5" s="104" t="s">
        <v>4</v>
      </c>
      <c r="D5" s="104" t="s">
        <v>5</v>
      </c>
      <c r="E5" s="104"/>
      <c r="F5" s="104"/>
      <c r="G5" s="106" t="s">
        <v>6</v>
      </c>
      <c r="H5" s="106"/>
      <c r="I5" s="106"/>
      <c r="J5" s="106"/>
      <c r="K5" s="107"/>
      <c r="L5" s="108" t="s">
        <v>7</v>
      </c>
      <c r="M5" s="109" t="s">
        <v>8</v>
      </c>
      <c r="N5" s="109"/>
      <c r="O5" s="109"/>
      <c r="P5" s="110" t="s">
        <v>9</v>
      </c>
      <c r="S5" s="70"/>
    </row>
    <row r="6" spans="1:21" s="13" customFormat="1" ht="47.25" hidden="1" x14ac:dyDescent="0.25">
      <c r="A6" s="104"/>
      <c r="B6" s="105"/>
      <c r="C6" s="104"/>
      <c r="D6" s="14" t="s">
        <v>10</v>
      </c>
      <c r="E6" s="15" t="s">
        <v>11</v>
      </c>
      <c r="F6" s="15" t="s">
        <v>12</v>
      </c>
      <c r="G6" s="15" t="s">
        <v>13</v>
      </c>
      <c r="H6" s="16" t="s">
        <v>14</v>
      </c>
      <c r="I6" s="17" t="s">
        <v>15</v>
      </c>
      <c r="J6" s="18" t="s">
        <v>16</v>
      </c>
      <c r="K6" s="19" t="s">
        <v>17</v>
      </c>
      <c r="L6" s="108"/>
      <c r="M6" s="17" t="s">
        <v>18</v>
      </c>
      <c r="N6" s="17" t="s">
        <v>19</v>
      </c>
      <c r="O6" s="17" t="s">
        <v>20</v>
      </c>
      <c r="P6" s="110"/>
      <c r="S6" s="70"/>
      <c r="U6" s="4"/>
    </row>
    <row r="7" spans="1:21" s="4" customFormat="1" ht="15.75" hidden="1" x14ac:dyDescent="0.25">
      <c r="A7" s="85"/>
      <c r="B7" s="92">
        <v>43881</v>
      </c>
      <c r="C7" s="85"/>
      <c r="D7" s="85" t="s">
        <v>22</v>
      </c>
      <c r="E7" s="85" t="s">
        <v>23</v>
      </c>
      <c r="F7" s="85"/>
      <c r="G7" s="20" t="s">
        <v>24</v>
      </c>
      <c r="H7" s="44">
        <f>8*12</f>
        <v>96</v>
      </c>
      <c r="I7" s="23">
        <v>485000</v>
      </c>
      <c r="J7" s="45">
        <f>H7*I7</f>
        <v>46560000</v>
      </c>
      <c r="K7" s="46">
        <v>0.5</v>
      </c>
      <c r="L7" s="45">
        <f>J7*(1-K7)</f>
        <v>23280000</v>
      </c>
      <c r="M7" s="47"/>
      <c r="N7" s="47"/>
      <c r="O7" s="48">
        <f t="shared" ref="O7:O13" si="0">L7</f>
        <v>23280000</v>
      </c>
      <c r="P7" s="20"/>
      <c r="S7" s="62"/>
    </row>
    <row r="8" spans="1:21" s="4" customFormat="1" ht="15.75" hidden="1" x14ac:dyDescent="0.25">
      <c r="A8" s="86"/>
      <c r="B8" s="93"/>
      <c r="C8" s="86"/>
      <c r="D8" s="86"/>
      <c r="E8" s="86"/>
      <c r="F8" s="86"/>
      <c r="G8" s="26" t="s">
        <v>25</v>
      </c>
      <c r="H8" s="49">
        <f>8*12</f>
        <v>96</v>
      </c>
      <c r="I8" s="27">
        <v>465000</v>
      </c>
      <c r="J8" s="50">
        <f>H8*I8</f>
        <v>44640000</v>
      </c>
      <c r="K8" s="51">
        <v>0.5</v>
      </c>
      <c r="L8" s="50">
        <f>J8*(1-K8)</f>
        <v>22320000</v>
      </c>
      <c r="M8" s="52"/>
      <c r="N8" s="52"/>
      <c r="O8" s="53">
        <f t="shared" si="0"/>
        <v>22320000</v>
      </c>
      <c r="P8" s="26"/>
      <c r="S8" s="62"/>
    </row>
    <row r="9" spans="1:21" s="4" customFormat="1" ht="15.75" hidden="1" x14ac:dyDescent="0.25">
      <c r="A9" s="86"/>
      <c r="B9" s="93"/>
      <c r="C9" s="86"/>
      <c r="D9" s="86"/>
      <c r="E9" s="86"/>
      <c r="F9" s="86"/>
      <c r="G9" s="26" t="s">
        <v>26</v>
      </c>
      <c r="H9" s="49">
        <f>11*12</f>
        <v>132</v>
      </c>
      <c r="I9" s="27">
        <v>475000</v>
      </c>
      <c r="J9" s="50">
        <f>H9*I9</f>
        <v>62700000</v>
      </c>
      <c r="K9" s="51">
        <v>0.5</v>
      </c>
      <c r="L9" s="50">
        <f>J9*(1-K9)</f>
        <v>31350000</v>
      </c>
      <c r="M9" s="52"/>
      <c r="N9" s="52"/>
      <c r="O9" s="53">
        <f t="shared" si="0"/>
        <v>31350000</v>
      </c>
      <c r="P9" s="26"/>
      <c r="S9" s="62"/>
    </row>
    <row r="10" spans="1:21" s="4" customFormat="1" ht="15.75" hidden="1" x14ac:dyDescent="0.25">
      <c r="A10" s="86"/>
      <c r="B10" s="93"/>
      <c r="C10" s="86"/>
      <c r="D10" s="86"/>
      <c r="E10" s="86"/>
      <c r="F10" s="86"/>
      <c r="G10" s="26" t="s">
        <v>27</v>
      </c>
      <c r="H10" s="49">
        <f>9*12</f>
        <v>108</v>
      </c>
      <c r="I10" s="27">
        <v>455000</v>
      </c>
      <c r="J10" s="50">
        <f>H10*I10</f>
        <v>49140000</v>
      </c>
      <c r="K10" s="51">
        <v>0.5</v>
      </c>
      <c r="L10" s="50">
        <f>J10*(1-K10)</f>
        <v>24570000</v>
      </c>
      <c r="M10" s="52"/>
      <c r="N10" s="52"/>
      <c r="O10" s="53">
        <f t="shared" si="0"/>
        <v>24570000</v>
      </c>
      <c r="P10" s="26"/>
      <c r="S10" s="62"/>
    </row>
    <row r="11" spans="1:21" s="4" customFormat="1" ht="15.75" hidden="1" x14ac:dyDescent="0.25">
      <c r="A11" s="86"/>
      <c r="B11" s="93"/>
      <c r="C11" s="86"/>
      <c r="D11" s="86"/>
      <c r="E11" s="86"/>
      <c r="F11" s="86"/>
      <c r="G11" s="32" t="s">
        <v>28</v>
      </c>
      <c r="H11" s="54">
        <f>7*12</f>
        <v>84</v>
      </c>
      <c r="I11" s="33">
        <v>455000</v>
      </c>
      <c r="J11" s="55">
        <f>H11*I11</f>
        <v>38220000</v>
      </c>
      <c r="K11" s="56">
        <v>0.5</v>
      </c>
      <c r="L11" s="55">
        <f>J11*(1-K11)</f>
        <v>19110000</v>
      </c>
      <c r="M11" s="57"/>
      <c r="N11" s="57"/>
      <c r="O11" s="58">
        <f t="shared" si="0"/>
        <v>19110000</v>
      </c>
      <c r="P11" s="32"/>
      <c r="S11" s="62"/>
    </row>
    <row r="12" spans="1:21" s="4" customFormat="1" ht="15.75" hidden="1" x14ac:dyDescent="0.25">
      <c r="A12" s="124"/>
      <c r="B12" s="126">
        <v>44051</v>
      </c>
      <c r="C12" s="124"/>
      <c r="D12" s="124" t="s">
        <v>22</v>
      </c>
      <c r="E12" s="124" t="s">
        <v>23</v>
      </c>
      <c r="F12" s="124"/>
      <c r="G12" s="20" t="s">
        <v>28</v>
      </c>
      <c r="H12" s="44">
        <v>12</v>
      </c>
      <c r="I12" s="23">
        <v>455000</v>
      </c>
      <c r="J12" s="45">
        <f t="shared" ref="J12:J13" si="1">H12*I12</f>
        <v>5460000</v>
      </c>
      <c r="K12" s="46">
        <v>0.5</v>
      </c>
      <c r="L12" s="45">
        <f t="shared" ref="L12:L13" si="2">J12*(1-K12)</f>
        <v>2730000</v>
      </c>
      <c r="M12" s="47"/>
      <c r="N12" s="47"/>
      <c r="O12" s="48">
        <f t="shared" si="0"/>
        <v>2730000</v>
      </c>
      <c r="P12" s="20"/>
      <c r="S12" s="62"/>
    </row>
    <row r="13" spans="1:21" s="4" customFormat="1" ht="15.75" hidden="1" x14ac:dyDescent="0.25">
      <c r="A13" s="125"/>
      <c r="B13" s="127"/>
      <c r="C13" s="125"/>
      <c r="D13" s="125"/>
      <c r="E13" s="125"/>
      <c r="F13" s="125"/>
      <c r="G13" s="28" t="s">
        <v>27</v>
      </c>
      <c r="H13" s="64">
        <v>12</v>
      </c>
      <c r="I13" s="29">
        <v>455000</v>
      </c>
      <c r="J13" s="65">
        <f t="shared" si="1"/>
        <v>5460000</v>
      </c>
      <c r="K13" s="66">
        <v>0.5</v>
      </c>
      <c r="L13" s="65">
        <f t="shared" si="2"/>
        <v>2730000</v>
      </c>
      <c r="M13" s="67"/>
      <c r="N13" s="67"/>
      <c r="O13" s="68">
        <f t="shared" si="0"/>
        <v>2730000</v>
      </c>
      <c r="P13" s="28"/>
      <c r="S13" s="62"/>
    </row>
    <row r="14" spans="1:21" s="36" customFormat="1" ht="15.75" hidden="1" x14ac:dyDescent="0.25">
      <c r="A14" s="91" t="s">
        <v>40</v>
      </c>
      <c r="B14" s="91"/>
      <c r="C14" s="91"/>
      <c r="D14" s="91"/>
      <c r="E14" s="91"/>
      <c r="F14" s="91"/>
      <c r="G14" s="91"/>
      <c r="H14" s="34">
        <f>SUM(H7:H13)</f>
        <v>540</v>
      </c>
      <c r="I14" s="35"/>
      <c r="J14" s="18">
        <f>SUM(J7:J13)</f>
        <v>252180000</v>
      </c>
      <c r="K14" s="59"/>
      <c r="L14" s="18">
        <f>SUM(L7:L13)</f>
        <v>126090000</v>
      </c>
      <c r="M14" s="35"/>
      <c r="N14" s="35"/>
      <c r="O14" s="18">
        <f>L14</f>
        <v>126090000</v>
      </c>
      <c r="P14" s="34"/>
      <c r="S14" s="71"/>
    </row>
    <row r="15" spans="1:21" s="4" customFormat="1" ht="15.75" x14ac:dyDescent="0.25">
      <c r="B15" s="62"/>
      <c r="I15" s="7"/>
      <c r="J15" s="7"/>
      <c r="K15" s="61"/>
      <c r="L15" s="7"/>
      <c r="M15" s="7"/>
      <c r="N15" s="7"/>
      <c r="O15" s="7"/>
      <c r="S15" s="62"/>
    </row>
    <row r="16" spans="1:21" s="4" customFormat="1" ht="15.75" x14ac:dyDescent="0.25">
      <c r="B16" s="60" t="s">
        <v>41</v>
      </c>
      <c r="I16" s="7"/>
      <c r="J16" s="7"/>
      <c r="K16" s="61"/>
      <c r="L16" s="7"/>
      <c r="M16" s="7"/>
      <c r="N16" s="7"/>
      <c r="O16" s="7"/>
      <c r="S16" s="62"/>
    </row>
    <row r="17" spans="2:19" s="4" customFormat="1" ht="15.75" x14ac:dyDescent="0.25">
      <c r="B17" s="60" t="s">
        <v>49</v>
      </c>
      <c r="I17" s="7"/>
      <c r="J17" s="7"/>
      <c r="K17" s="61"/>
      <c r="L17" s="7"/>
      <c r="M17" s="7"/>
      <c r="N17" s="7"/>
      <c r="O17" s="7"/>
      <c r="S17" s="62"/>
    </row>
    <row r="18" spans="2:19" s="4" customFormat="1" ht="15.75" hidden="1" x14ac:dyDescent="0.25">
      <c r="C18" s="140" t="s">
        <v>50</v>
      </c>
      <c r="D18" s="141"/>
      <c r="E18" s="141"/>
      <c r="F18" s="141"/>
      <c r="G18" s="142"/>
      <c r="H18" s="145">
        <v>795560000</v>
      </c>
      <c r="I18" s="146"/>
      <c r="J18" s="7"/>
      <c r="K18" s="61"/>
      <c r="L18" s="7"/>
      <c r="M18" s="7"/>
      <c r="N18" s="7"/>
      <c r="O18" s="7"/>
    </row>
    <row r="19" spans="2:19" s="4" customFormat="1" ht="15.75" hidden="1" x14ac:dyDescent="0.25">
      <c r="B19" s="62"/>
      <c r="C19" s="120" t="s">
        <v>45</v>
      </c>
      <c r="D19" s="121"/>
      <c r="E19" s="121"/>
      <c r="F19" s="121"/>
      <c r="G19" s="122"/>
      <c r="H19" s="130">
        <f>H18/2</f>
        <v>397780000</v>
      </c>
      <c r="I19" s="131"/>
      <c r="J19" s="7"/>
      <c r="K19" s="61"/>
      <c r="L19" s="7"/>
      <c r="M19" s="7"/>
      <c r="N19" s="7"/>
      <c r="O19" s="7"/>
    </row>
    <row r="20" spans="2:19" hidden="1" x14ac:dyDescent="0.25"/>
    <row r="21" spans="2:19" hidden="1" x14ac:dyDescent="0.25"/>
    <row r="22" spans="2:19" ht="15.75" x14ac:dyDescent="0.25">
      <c r="C22" s="120" t="s">
        <v>47</v>
      </c>
      <c r="D22" s="121"/>
      <c r="E22" s="121"/>
      <c r="F22" s="121"/>
      <c r="G22" s="122"/>
      <c r="H22" s="130">
        <f>H19-H27-H28</f>
        <v>97780000</v>
      </c>
      <c r="I22" s="131"/>
      <c r="J22" s="119" t="s">
        <v>51</v>
      </c>
      <c r="K22" s="119"/>
      <c r="L22" s="119"/>
    </row>
    <row r="23" spans="2:19" x14ac:dyDescent="0.25">
      <c r="D23" s="75"/>
      <c r="E23" s="75"/>
      <c r="F23" s="75"/>
      <c r="G23" s="75"/>
    </row>
    <row r="24" spans="2:19" ht="18.75" x14ac:dyDescent="0.3">
      <c r="B24" t="s">
        <v>52</v>
      </c>
      <c r="K24" s="4"/>
      <c r="L24" s="144" t="s">
        <v>46</v>
      </c>
      <c r="M24" s="144"/>
    </row>
    <row r="25" spans="2:19" ht="15.75" x14ac:dyDescent="0.25">
      <c r="C25" s="120" t="s">
        <v>53</v>
      </c>
      <c r="D25" s="121"/>
      <c r="E25" s="121"/>
      <c r="F25" s="121"/>
      <c r="G25" s="122"/>
      <c r="H25" s="117">
        <f>'hàng nhập'!J39</f>
        <v>702120000</v>
      </c>
      <c r="I25" s="117"/>
      <c r="K25" s="143" t="s">
        <v>55</v>
      </c>
      <c r="L25" s="143"/>
    </row>
    <row r="26" spans="2:19" ht="18.75" x14ac:dyDescent="0.3">
      <c r="C26" s="120" t="s">
        <v>45</v>
      </c>
      <c r="D26" s="121"/>
      <c r="E26" s="121"/>
      <c r="F26" s="121"/>
      <c r="G26" s="122"/>
      <c r="H26" s="130">
        <f>H25/2</f>
        <v>351060000</v>
      </c>
      <c r="I26" s="131"/>
      <c r="L26" s="73">
        <v>43659</v>
      </c>
      <c r="M26" s="74">
        <v>150000000</v>
      </c>
    </row>
    <row r="27" spans="2:19" ht="18.75" x14ac:dyDescent="0.3">
      <c r="C27" s="120" t="s">
        <v>59</v>
      </c>
      <c r="D27" s="121"/>
      <c r="E27" s="121"/>
      <c r="F27" s="121"/>
      <c r="G27" s="122"/>
      <c r="H27" s="118">
        <v>150000000</v>
      </c>
      <c r="I27" s="118"/>
      <c r="L27" s="73">
        <v>44037</v>
      </c>
      <c r="M27" s="74">
        <v>150000000</v>
      </c>
    </row>
    <row r="28" spans="2:19" ht="15.75" x14ac:dyDescent="0.25">
      <c r="C28" s="120" t="s">
        <v>60</v>
      </c>
      <c r="D28" s="121"/>
      <c r="E28" s="121"/>
      <c r="F28" s="121"/>
      <c r="G28" s="122"/>
      <c r="H28" s="118">
        <v>150000000</v>
      </c>
      <c r="I28" s="118"/>
      <c r="L28" s="80" t="s">
        <v>58</v>
      </c>
      <c r="M28" s="81">
        <v>300000000</v>
      </c>
    </row>
    <row r="29" spans="2:19" ht="15.75" x14ac:dyDescent="0.25">
      <c r="C29" s="120" t="s">
        <v>54</v>
      </c>
      <c r="D29" s="121"/>
      <c r="E29" s="121"/>
      <c r="F29" s="121"/>
      <c r="G29" s="122"/>
      <c r="H29" s="118">
        <v>97780000</v>
      </c>
      <c r="I29" s="118"/>
      <c r="K29" s="143" t="s">
        <v>56</v>
      </c>
      <c r="L29" s="143"/>
    </row>
    <row r="30" spans="2:19" ht="15.75" customHeight="1" x14ac:dyDescent="0.3">
      <c r="C30" s="129" t="s">
        <v>46</v>
      </c>
      <c r="D30" s="77">
        <v>44041</v>
      </c>
      <c r="E30" s="138">
        <v>67000000</v>
      </c>
      <c r="F30" s="139"/>
      <c r="G30" s="76"/>
      <c r="H30" s="132">
        <f>E30+E31+E32+E33</f>
        <v>317000000</v>
      </c>
      <c r="I30" s="133"/>
      <c r="L30" s="73">
        <v>43675</v>
      </c>
      <c r="M30" s="74">
        <v>67000000</v>
      </c>
    </row>
    <row r="31" spans="2:19" ht="15" customHeight="1" x14ac:dyDescent="0.3">
      <c r="C31" s="129"/>
      <c r="D31" s="77">
        <v>44046</v>
      </c>
      <c r="E31" s="138">
        <v>50000000</v>
      </c>
      <c r="F31" s="139"/>
      <c r="G31" s="76"/>
      <c r="H31" s="134"/>
      <c r="I31" s="135"/>
      <c r="L31" s="73">
        <v>44046</v>
      </c>
      <c r="M31" s="74">
        <v>50000000</v>
      </c>
    </row>
    <row r="32" spans="2:19" ht="15.75" customHeight="1" x14ac:dyDescent="0.3">
      <c r="C32" s="129"/>
      <c r="D32" s="77">
        <v>44053</v>
      </c>
      <c r="E32" s="138">
        <v>100000000</v>
      </c>
      <c r="F32" s="139"/>
      <c r="G32" s="76"/>
      <c r="H32" s="134"/>
      <c r="I32" s="135"/>
      <c r="L32" s="73">
        <v>44053</v>
      </c>
      <c r="M32" s="74">
        <v>100000000</v>
      </c>
    </row>
    <row r="33" spans="2:13" ht="18.75" x14ac:dyDescent="0.3">
      <c r="C33" s="129"/>
      <c r="D33" s="77">
        <v>44061</v>
      </c>
      <c r="E33" s="138">
        <v>100000000</v>
      </c>
      <c r="F33" s="139"/>
      <c r="G33" s="76"/>
      <c r="H33" s="136"/>
      <c r="I33" s="137"/>
      <c r="L33" s="73">
        <v>44061</v>
      </c>
      <c r="M33" s="74">
        <v>100000000</v>
      </c>
    </row>
    <row r="34" spans="2:13" ht="15.75" x14ac:dyDescent="0.25">
      <c r="C34" s="78" t="s">
        <v>62</v>
      </c>
      <c r="D34" s="79"/>
      <c r="E34" s="79"/>
      <c r="F34" s="79"/>
      <c r="G34" s="79"/>
      <c r="H34" s="128">
        <f>-(H26+H29-H27-H28-H30)</f>
        <v>168160000</v>
      </c>
      <c r="I34" s="128"/>
      <c r="L34" s="80" t="s">
        <v>57</v>
      </c>
      <c r="M34" s="81">
        <f>M30+M31+M32+M33</f>
        <v>317000000</v>
      </c>
    </row>
    <row r="36" spans="2:13" x14ac:dyDescent="0.25">
      <c r="B36" t="s">
        <v>61</v>
      </c>
    </row>
    <row r="37" spans="2:13" ht="15.75" x14ac:dyDescent="0.25">
      <c r="C37" s="120" t="s">
        <v>53</v>
      </c>
      <c r="D37" s="121"/>
      <c r="E37" s="121"/>
      <c r="F37" s="121"/>
      <c r="G37" s="122"/>
      <c r="H37" s="117">
        <v>303000000</v>
      </c>
      <c r="I37" s="117"/>
    </row>
    <row r="38" spans="2:13" ht="15.75" x14ac:dyDescent="0.25">
      <c r="C38" s="120" t="s">
        <v>45</v>
      </c>
      <c r="D38" s="121"/>
      <c r="E38" s="121"/>
      <c r="F38" s="121"/>
      <c r="G38" s="122"/>
      <c r="H38" s="130">
        <f>H37/2</f>
        <v>151500000</v>
      </c>
      <c r="I38" s="131"/>
    </row>
    <row r="39" spans="2:13" ht="15.75" x14ac:dyDescent="0.25">
      <c r="C39" s="120" t="s">
        <v>63</v>
      </c>
      <c r="D39" s="121"/>
      <c r="E39" s="121"/>
      <c r="F39" s="121"/>
      <c r="G39" s="122"/>
      <c r="H39" s="118">
        <f>H34</f>
        <v>168160000</v>
      </c>
      <c r="I39" s="118"/>
    </row>
    <row r="40" spans="2:13" ht="15.75" x14ac:dyDescent="0.25">
      <c r="C40" s="78" t="s">
        <v>64</v>
      </c>
      <c r="D40" s="79"/>
      <c r="E40" s="79"/>
      <c r="F40" s="79"/>
      <c r="G40" s="79"/>
      <c r="H40" s="128">
        <f>-(H38-H39)</f>
        <v>16660000</v>
      </c>
      <c r="I40" s="128"/>
    </row>
  </sheetData>
  <mergeCells count="56">
    <mergeCell ref="H40:I40"/>
    <mergeCell ref="C37:G37"/>
    <mergeCell ref="H37:I37"/>
    <mergeCell ref="C38:G38"/>
    <mergeCell ref="H38:I38"/>
    <mergeCell ref="C39:G39"/>
    <mergeCell ref="H39:I39"/>
    <mergeCell ref="K25:L25"/>
    <mergeCell ref="K29:L29"/>
    <mergeCell ref="H27:I27"/>
    <mergeCell ref="H22:I22"/>
    <mergeCell ref="L24:M24"/>
    <mergeCell ref="H19:I19"/>
    <mergeCell ref="H34:I34"/>
    <mergeCell ref="C30:C33"/>
    <mergeCell ref="H25:I25"/>
    <mergeCell ref="H26:I26"/>
    <mergeCell ref="H29:I29"/>
    <mergeCell ref="H30:I33"/>
    <mergeCell ref="E30:F30"/>
    <mergeCell ref="E31:F31"/>
    <mergeCell ref="E32:F32"/>
    <mergeCell ref="E33:F33"/>
    <mergeCell ref="C25:G25"/>
    <mergeCell ref="C26:G26"/>
    <mergeCell ref="C29:G29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D12:D13"/>
    <mergeCell ref="E12:E13"/>
    <mergeCell ref="F12:F13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A14:G14"/>
    <mergeCell ref="H18:I18"/>
    <mergeCell ref="H28:I28"/>
    <mergeCell ref="J22:L22"/>
    <mergeCell ref="C28:G28"/>
    <mergeCell ref="C22:G22"/>
    <mergeCell ref="C27:G27"/>
    <mergeCell ref="C19:G19"/>
    <mergeCell ref="C18:G18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2020-08-22T09:39:28Z</dcterms:modified>
</cp:coreProperties>
</file>