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THU'!$A$6:$P$128</definedName>
    <definedName name="_xlnm._FilterDatabase" localSheetId="0" hidden="1">'THU CHI'!$A$6:$G$98</definedName>
  </definedNames>
  <calcPr calcId="162913"/>
</workbook>
</file>

<file path=xl/calcChain.xml><?xml version="1.0" encoding="utf-8"?>
<calcChain xmlns="http://schemas.openxmlformats.org/spreadsheetml/2006/main">
  <c r="M33" i="4" l="1"/>
  <c r="J31" i="4"/>
  <c r="J28" i="4"/>
  <c r="O56" i="9" l="1"/>
  <c r="L56" i="9"/>
  <c r="I56" i="9"/>
  <c r="G22" i="4" l="1"/>
  <c r="I20" i="4"/>
  <c r="L20" i="4" s="1"/>
  <c r="I19" i="4"/>
  <c r="L19" i="4" s="1"/>
  <c r="L14" i="4"/>
  <c r="J26" i="4" s="1"/>
  <c r="I14" i="4"/>
  <c r="G14" i="4"/>
  <c r="O80" i="9"/>
  <c r="O81" i="9"/>
  <c r="O79" i="9"/>
  <c r="O83" i="9"/>
  <c r="O84" i="9"/>
  <c r="O82" i="9"/>
  <c r="L84" i="9"/>
  <c r="L83" i="9"/>
  <c r="L82" i="9"/>
  <c r="I84" i="9"/>
  <c r="I83" i="9"/>
  <c r="I82" i="9"/>
  <c r="L81" i="9"/>
  <c r="L80" i="9"/>
  <c r="L79" i="9"/>
  <c r="I81" i="9"/>
  <c r="I80" i="9"/>
  <c r="I79" i="9"/>
  <c r="L77" i="9"/>
  <c r="N77" i="9" s="1"/>
  <c r="L78" i="9"/>
  <c r="N78" i="9" s="1"/>
  <c r="I78" i="9"/>
  <c r="I77" i="9"/>
  <c r="O72" i="9"/>
  <c r="O73" i="9"/>
  <c r="O74" i="9"/>
  <c r="O75" i="9"/>
  <c r="O76" i="9"/>
  <c r="O71" i="9"/>
  <c r="L76" i="9"/>
  <c r="L75" i="9"/>
  <c r="L74" i="9"/>
  <c r="L73" i="9"/>
  <c r="L72" i="9"/>
  <c r="L71" i="9"/>
  <c r="I76" i="9"/>
  <c r="I75" i="9"/>
  <c r="I74" i="9"/>
  <c r="I73" i="9"/>
  <c r="I72" i="9"/>
  <c r="I71" i="9"/>
  <c r="M70" i="9"/>
  <c r="L70" i="9"/>
  <c r="I70" i="9"/>
  <c r="L69" i="9"/>
  <c r="M69" i="9" s="1"/>
  <c r="I69" i="9"/>
  <c r="L65" i="9"/>
  <c r="L68" i="9"/>
  <c r="N68" i="9" s="1"/>
  <c r="L67" i="9"/>
  <c r="N67" i="9" s="1"/>
  <c r="L66" i="9"/>
  <c r="N66" i="9" s="1"/>
  <c r="N65" i="9"/>
  <c r="I68" i="9"/>
  <c r="I67" i="9"/>
  <c r="I66" i="9"/>
  <c r="I65" i="9"/>
  <c r="L64" i="9"/>
  <c r="O64" i="9" s="1"/>
  <c r="L63" i="9"/>
  <c r="O63" i="9"/>
  <c r="L62" i="9"/>
  <c r="O62" i="9" s="1"/>
  <c r="L61" i="9"/>
  <c r="O61" i="9" s="1"/>
  <c r="L60" i="9"/>
  <c r="O60" i="9"/>
  <c r="L59" i="9"/>
  <c r="O59" i="9" s="1"/>
  <c r="I64" i="9"/>
  <c r="I63" i="9"/>
  <c r="I62" i="9"/>
  <c r="I61" i="9"/>
  <c r="I60" i="9"/>
  <c r="I59" i="9"/>
  <c r="M58" i="9"/>
  <c r="M57" i="9"/>
  <c r="L58" i="9"/>
  <c r="L57" i="9"/>
  <c r="I58" i="9"/>
  <c r="I57" i="9"/>
  <c r="L55" i="9"/>
  <c r="M55" i="9" s="1"/>
  <c r="L54" i="9"/>
  <c r="M54" i="9" s="1"/>
  <c r="I55" i="9"/>
  <c r="I54" i="9"/>
  <c r="O48" i="9"/>
  <c r="O49" i="9"/>
  <c r="O50" i="9"/>
  <c r="O51" i="9"/>
  <c r="O52" i="9"/>
  <c r="O53" i="9"/>
  <c r="O47" i="9"/>
  <c r="L53" i="9"/>
  <c r="L52" i="9"/>
  <c r="L51" i="9"/>
  <c r="L50" i="9"/>
  <c r="L49" i="9"/>
  <c r="L48" i="9"/>
  <c r="L47" i="9"/>
  <c r="I53" i="9"/>
  <c r="I52" i="9"/>
  <c r="I51" i="9"/>
  <c r="I50" i="9"/>
  <c r="I49" i="9"/>
  <c r="I48" i="9"/>
  <c r="I47" i="9"/>
  <c r="L46" i="9"/>
  <c r="M46" i="9"/>
  <c r="I46" i="9"/>
  <c r="J10" i="8"/>
  <c r="H10" i="8"/>
  <c r="J8" i="8"/>
  <c r="J9" i="8"/>
  <c r="H8" i="8"/>
  <c r="H9" i="8"/>
  <c r="L45" i="9"/>
  <c r="O45" i="9" s="1"/>
  <c r="L44" i="9"/>
  <c r="O44" i="9" s="1"/>
  <c r="L43" i="9"/>
  <c r="O43" i="9"/>
  <c r="L42" i="9"/>
  <c r="O42" i="9" s="1"/>
  <c r="L41" i="9"/>
  <c r="O41" i="9" s="1"/>
  <c r="L40" i="9"/>
  <c r="O40" i="9" s="1"/>
  <c r="L39" i="9"/>
  <c r="O39" i="9" s="1"/>
  <c r="L38" i="9"/>
  <c r="O38" i="9" s="1"/>
  <c r="L37" i="9"/>
  <c r="O37" i="9" s="1"/>
  <c r="I45" i="9"/>
  <c r="I44" i="9"/>
  <c r="I43" i="9"/>
  <c r="I42" i="9"/>
  <c r="I41" i="9"/>
  <c r="I40" i="9"/>
  <c r="I39" i="9"/>
  <c r="I38" i="9"/>
  <c r="I37" i="9"/>
  <c r="L36" i="9"/>
  <c r="M36" i="9" s="1"/>
  <c r="L35" i="9"/>
  <c r="M35" i="9"/>
  <c r="I36" i="9"/>
  <c r="I35" i="9"/>
  <c r="L34" i="9"/>
  <c r="M34" i="9" s="1"/>
  <c r="L33" i="9"/>
  <c r="M33" i="9" s="1"/>
  <c r="I34" i="9"/>
  <c r="I33" i="9"/>
  <c r="L32" i="9"/>
  <c r="M32" i="9" s="1"/>
  <c r="L31" i="9"/>
  <c r="M31" i="9" s="1"/>
  <c r="L30" i="9"/>
  <c r="M30" i="9" s="1"/>
  <c r="L29" i="9"/>
  <c r="M29" i="9"/>
  <c r="L28" i="9"/>
  <c r="M28" i="9" s="1"/>
  <c r="L27" i="9"/>
  <c r="M27" i="9" s="1"/>
  <c r="L26" i="9"/>
  <c r="M26" i="9" s="1"/>
  <c r="I32" i="9"/>
  <c r="I31" i="9"/>
  <c r="I30" i="9"/>
  <c r="I29" i="9"/>
  <c r="I28" i="9"/>
  <c r="I27" i="9"/>
  <c r="I26" i="9"/>
  <c r="M19" i="9"/>
  <c r="M20" i="9"/>
  <c r="M21" i="9"/>
  <c r="M22" i="9"/>
  <c r="M23" i="9"/>
  <c r="M24" i="9"/>
  <c r="M25" i="9"/>
  <c r="M18" i="9"/>
  <c r="L19" i="9"/>
  <c r="L20" i="9"/>
  <c r="L21" i="9"/>
  <c r="L22" i="9"/>
  <c r="L23" i="9"/>
  <c r="L24" i="9"/>
  <c r="L25" i="9"/>
  <c r="L18" i="9"/>
  <c r="I25" i="9"/>
  <c r="I24" i="9"/>
  <c r="I23" i="9"/>
  <c r="I22" i="9"/>
  <c r="I21" i="9"/>
  <c r="I20" i="9"/>
  <c r="I19" i="9"/>
  <c r="I18" i="9"/>
  <c r="L17" i="9"/>
  <c r="O17" i="9" s="1"/>
  <c r="L16" i="9"/>
  <c r="O16" i="9"/>
  <c r="I17" i="9"/>
  <c r="I16" i="9"/>
  <c r="L15" i="9"/>
  <c r="M15" i="9"/>
  <c r="I15" i="9"/>
  <c r="L14" i="9"/>
  <c r="M14" i="9" s="1"/>
  <c r="I14" i="9"/>
  <c r="J7" i="8"/>
  <c r="H7" i="8"/>
  <c r="M10" i="9"/>
  <c r="M11" i="9"/>
  <c r="M12" i="9"/>
  <c r="M13" i="9"/>
  <c r="L10" i="9"/>
  <c r="L11" i="9"/>
  <c r="L12" i="9"/>
  <c r="L13" i="9"/>
  <c r="I10" i="9"/>
  <c r="I11" i="9"/>
  <c r="I12" i="9"/>
  <c r="I13" i="9"/>
  <c r="M9" i="9"/>
  <c r="L9" i="9"/>
  <c r="I9" i="9"/>
  <c r="L22" i="4" l="1"/>
  <c r="J27" i="4" s="1"/>
  <c r="I22" i="4"/>
  <c r="F49" i="1"/>
  <c r="G21" i="1" l="1"/>
  <c r="E23" i="1" s="1"/>
  <c r="K11" i="5"/>
  <c r="K10" i="5"/>
  <c r="F30" i="8" l="1"/>
  <c r="G124" i="9" l="1"/>
  <c r="D32" i="11" l="1"/>
  <c r="G15" i="5" s="1"/>
  <c r="K15" i="5" s="1"/>
  <c r="J30" i="4" s="1"/>
  <c r="E32" i="11"/>
  <c r="G12" i="5" s="1"/>
  <c r="K12" i="5" s="1"/>
  <c r="L128" i="9" l="1"/>
  <c r="L127" i="9"/>
  <c r="L124" i="9" l="1"/>
  <c r="L125" i="9" s="1"/>
  <c r="L126" i="9"/>
  <c r="I124" i="9"/>
  <c r="F98" i="1" l="1"/>
  <c r="D98" i="1"/>
  <c r="G30" i="8"/>
  <c r="H30" i="8"/>
  <c r="J30" i="8"/>
  <c r="G125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K13" i="5" l="1"/>
  <c r="K16" i="5" l="1"/>
  <c r="E98" i="1"/>
  <c r="G9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<sst xmlns="http://schemas.openxmlformats.org/spreadsheetml/2006/main" count="617" uniqueCount="239">
  <si>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</si>
  <si>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</si>
  <si>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</si>
  <si>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</si>
  <si>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</si>
  <si>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</si>
  <si>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</si>
  <si>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</si>
  <si>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</si>
  <si>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</si>
  <si>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</si>
  <si>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</si>
  <si>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</si>
  <si>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</si>
  <si>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</si>
  <si>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</si>
  <si>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</si>
  <si>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</si>
  <si>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</si>
  <si>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</si>
  <si>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</si>
  <si>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</si>
  <si>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</si>
  <si>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</si>
  <si>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</si>
  <si>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</si>
  <si>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</si>
  <si>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</si>
  <si>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</si>
  <si>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</si>
  <si>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</si>
  <si>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</si>
  <si>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</si>
  <si>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</si>
  <si>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</si>
  <si>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</si>
  <si>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</si>
  <si>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</si>
  <si>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</si>
  <si>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</si>
  <si>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</si>
  <si>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</si>
  <si>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</si>
  <si>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</si>
  <si>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</si>
  <si>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</si>
  <si>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</si>
  <si>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</si>
  <si>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</si>
  <si>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</si>
  <si>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</si>
  <si>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</si>
  <si>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</si>
  <si>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</si>
  <si>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</si>
  <si>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</si>
  <si>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</si>
  <si>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</si>
  <si>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</si>
  <si>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</si>
  <si>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</si>
  <si>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</si>
  <si>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</si>
  <si>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</si>
  <si>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</si>
  <si>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</si>
  <si>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</si>
  <si>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</si>
  <si>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</si>
  <si>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</si>
  <si>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</si>
  <si>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</si>
  <si>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</si>
  <si>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</si>
  <si>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</si>
  <si>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</si>
  <si>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</si>
  <si>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</si>
  <si>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</si>
  <si>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</si>
  <si>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</si>
  <si>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</si>
  <si>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</si>
  <si>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</si>
  <si>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</si>
  <si>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</si>
  <si>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</si>
  <si>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</si>
  <si>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</si>
  <si>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</si>
  <si>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</si>
  <si>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</si>
  <si>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</si>
  <si>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</si>
  <si>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</si>
  <si>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</si>
  <si>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</si>
  <si>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</si>
  <si>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</si>
  <si>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</si>
  <si>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</si>
  <si>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</si>
  <si>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</si>
  <si>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</si>
  <si>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</si>
  <si>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</si>
  <si>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</si>
  <si>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</si>
  <si>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</si>
  <si>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</si>
  <si>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</si>
  <si>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</si>
  <si>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</si>
  <si>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</si>
  <si>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</si>
  <si>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</si>
  <si>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</si>
  <si>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</si>
  <si>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</si>
  <si>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</si>
  <si>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</si>
  <si>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</si>
  <si>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</si>
  <si>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</si>
  <si>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</si>
  <si>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</si>
  <si>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</si>
  <si>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</si>
  <si>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</si>
  <si>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</si>
  <si>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</si>
  <si>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</si>
  <si>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Đã ĐT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</si>
  <si>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</si>
  <si>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</si>
  <si>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</si>
  <si>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</si>
  <si>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</si>
  <si>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</si>
  <si>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</si>
  <si>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</si>
  <si>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</si>
  <si>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</si>
  <si>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</si>
  <si>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</si>
  <si>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</si>
  <si>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</si>
  <si>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</si>
  <si>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</si>
  <si>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</si>
  <si>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</si>
  <si>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</si>
  <si>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</si>
  <si>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</si>
  <si>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</si>
  <si>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</si>
  <si>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</si>
  <si>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</si>
  <si>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</si>
  <si>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</si>
  <si>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</si>
  <si>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</si>
  <si>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</si>
  <si>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</si>
  <si>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</si>
  <si>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</si>
  <si>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</si>
  <si>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</si>
  <si>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</si>
  <si>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</si>
  <si>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</si>
  <si>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</si>
  <si>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</si>
  <si>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</si>
  <si>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</si>
  <si>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</si>
  <si>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</si>
  <si>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</si>
  <si>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</si>
  <si>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</si>
  <si>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</si>
  <si>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</si>
  <si>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</si>
  <si>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</si>
  <si>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</si>
  <si>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</si>
  <si>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</si>
  <si>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</si>
  <si>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</si>
  <si>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</si>
  <si>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</si>
  <si>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</si>
  <si>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</si>
  <si>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</si>
  <si>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</si>
  <si>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</si>
  <si>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</si>
  <si>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</si>
  <si>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</si>
  <si>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</si>
  <si>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</si>
  <si>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</si>
  <si>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</si>
  <si>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</si>
  <si>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</si>
  <si>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</si>
  <si>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</si>
  <si>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</si>
  <si>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</si>
  <si>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</si>
  <si>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</si>
  <si>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</si>
  <si>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</si>
  <si>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</si>
  <si>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</si>
  <si>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</si>
  <si>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</si>
  <si>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</si>
  <si>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</si>
  <si>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</si>
  <si>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</si>
  <si>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</si>
  <si>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</si>
  <si>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</si>
  <si>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</si>
  <si>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</si>
  <si>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</si>
  <si>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</si>
  <si>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</si>
  <si>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</si>
  <si>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</si>
  <si>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Tổng tiền công ty thanh toán cho chị tâm</t>
  </si>
  <si>
    <t>Chị Hà Phú Thọ</t>
  </si>
  <si>
    <t>Duy Nhất</t>
  </si>
  <si>
    <t>Trả tiền bỉm trả cho anh lệ</t>
  </si>
  <si>
    <t>Nợ sếp 2tr5</t>
  </si>
  <si>
    <t>SL (hộp)</t>
  </si>
  <si>
    <t>Chi phí chị Tâm chi</t>
  </si>
  <si>
    <t>Còn phải trả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</si>
</sst>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6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168" fontId="20" fillId="0" borderId="5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2" xfId="1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7" fontId="20" fillId="0" borderId="5" xfId="0" quotePrefix="1" applyNumberFormat="1" applyFont="1" applyBorder="1" applyAlignment="1">
      <alignment vertical="center"/>
    </xf>
    <xf numFmtId="167" fontId="20" fillId="0" borderId="2" xfId="0" quotePrefix="1" applyNumberFormat="1" applyFont="1" applyBorder="1" applyAlignment="1">
      <alignment vertical="center"/>
    </xf>
    <xf numFmtId="167" fontId="20" fillId="0" borderId="12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9"/>
  <sheetViews>
    <sheetView zoomScale="85" zoomScaleNormal="85" workbookViewId="0">
      <pane ySplit="7" topLeftCell="A8" activePane="bottomLeft" state="frozen"/>
      <selection pane="bottomLeft" activeCell="E101" sqref="E101"/>
    </sheetView>
  </sheetViews>
  <sheetFormatPr defaultColWidth="9.140625" defaultRowHeight="15" x14ac:dyDescent="0.25"/>
  <cols>
    <col min="1" max="1" width="11.42578125" style="143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8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9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9"/>
      <c r="B3" s="106"/>
      <c r="C3" s="107"/>
      <c r="D3" s="108"/>
      <c r="E3" s="108"/>
      <c r="F3" s="111"/>
      <c r="G3" s="111"/>
      <c r="H3" s="112"/>
    </row>
    <row r="4" spans="1:8" x14ac:dyDescent="0.25">
      <c r="A4" s="433" t="s">
        <v>134</v>
      </c>
      <c r="B4" s="433"/>
      <c r="C4" s="433"/>
      <c r="D4" s="433"/>
      <c r="E4" s="433"/>
      <c r="F4" s="433"/>
      <c r="G4" s="433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434" t="s">
        <v>4</v>
      </c>
      <c r="B6" s="434" t="s">
        <v>5</v>
      </c>
      <c r="C6" s="436" t="s">
        <v>6</v>
      </c>
      <c r="D6" s="438" t="s">
        <v>7</v>
      </c>
      <c r="E6" s="438"/>
      <c r="F6" s="438" t="s">
        <v>8</v>
      </c>
      <c r="G6" s="438"/>
    </row>
    <row r="7" spans="1:8" s="110" customFormat="1" ht="14.45" hidden="1" customHeight="1" x14ac:dyDescent="0.25">
      <c r="A7" s="435"/>
      <c r="B7" s="435"/>
      <c r="C7" s="437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hidden="1" x14ac:dyDescent="0.25">
      <c r="A8" s="140"/>
      <c r="B8" s="96"/>
      <c r="C8" s="97"/>
      <c r="D8" s="98"/>
      <c r="E8" s="115"/>
      <c r="F8" s="98"/>
      <c r="G8" s="115"/>
    </row>
    <row r="9" spans="1:8" hidden="1" x14ac:dyDescent="0.25">
      <c r="A9" s="140"/>
      <c r="B9" s="96"/>
      <c r="C9" s="97"/>
      <c r="D9" s="98"/>
      <c r="E9" s="115"/>
      <c r="F9" s="98"/>
      <c r="G9" s="115"/>
    </row>
    <row r="10" spans="1:8" hidden="1" x14ac:dyDescent="0.25">
      <c r="A10" s="140"/>
      <c r="B10" s="96"/>
      <c r="C10" s="97"/>
      <c r="D10" s="98"/>
      <c r="E10" s="115"/>
      <c r="F10" s="98"/>
      <c r="G10" s="115"/>
    </row>
    <row r="11" spans="1:8" hidden="1" x14ac:dyDescent="0.25">
      <c r="A11" s="140"/>
      <c r="B11" s="96"/>
      <c r="C11" s="97"/>
      <c r="D11" s="98"/>
      <c r="E11" s="115"/>
      <c r="F11" s="98"/>
      <c r="G11" s="115"/>
    </row>
    <row r="12" spans="1:8" hidden="1" x14ac:dyDescent="0.25">
      <c r="A12" s="140"/>
      <c r="B12" s="96"/>
      <c r="C12" s="97"/>
      <c r="D12" s="98"/>
      <c r="E12" s="115"/>
      <c r="F12" s="98"/>
      <c r="G12" s="115"/>
    </row>
    <row r="13" spans="1:8" hidden="1" x14ac:dyDescent="0.25">
      <c r="A13" s="140">
        <v>44045</v>
      </c>
      <c r="B13" s="96" t="s">
        <v>143</v>
      </c>
      <c r="C13" s="97" t="s">
        <v>157</v>
      </c>
      <c r="D13" s="98"/>
      <c r="E13" s="115"/>
      <c r="F13" s="98">
        <v>1000000</v>
      </c>
      <c r="G13" s="115"/>
    </row>
    <row r="14" spans="1:8" hidden="1" x14ac:dyDescent="0.25">
      <c r="A14" s="140">
        <v>44045</v>
      </c>
      <c r="B14" s="96" t="s">
        <v>153</v>
      </c>
      <c r="C14" s="97" t="s">
        <v>156</v>
      </c>
      <c r="D14" s="98"/>
      <c r="E14" s="115"/>
      <c r="F14" s="98">
        <v>10000000</v>
      </c>
      <c r="G14" s="115"/>
    </row>
    <row r="15" spans="1:8" x14ac:dyDescent="0.25">
      <c r="A15" s="140">
        <v>44046</v>
      </c>
      <c r="B15" s="96" t="s">
        <v>141</v>
      </c>
      <c r="C15" s="97" t="s">
        <v>142</v>
      </c>
      <c r="D15" s="98"/>
      <c r="E15" s="115"/>
      <c r="F15" s="98"/>
      <c r="G15" s="115">
        <v>7139000</v>
      </c>
    </row>
    <row r="16" spans="1:8" x14ac:dyDescent="0.25">
      <c r="A16" s="140">
        <v>44046</v>
      </c>
      <c r="B16" s="96" t="s">
        <v>141</v>
      </c>
      <c r="C16" s="97" t="s">
        <v>175</v>
      </c>
      <c r="D16" s="98">
        <v>50000000</v>
      </c>
      <c r="E16" s="115"/>
      <c r="F16" s="98"/>
      <c r="G16" s="115"/>
    </row>
    <row r="17" spans="1:7" hidden="1" x14ac:dyDescent="0.25">
      <c r="A17" s="140">
        <v>44047</v>
      </c>
      <c r="B17" s="96" t="s">
        <v>149</v>
      </c>
      <c r="C17" s="97" t="s">
        <v>158</v>
      </c>
      <c r="D17" s="98"/>
      <c r="E17" s="115"/>
      <c r="F17" s="98">
        <v>6290000</v>
      </c>
      <c r="G17" s="115"/>
    </row>
    <row r="18" spans="1:7" hidden="1" x14ac:dyDescent="0.25">
      <c r="A18" s="140">
        <v>44047</v>
      </c>
      <c r="B18" s="96" t="s">
        <v>149</v>
      </c>
      <c r="C18" s="97" t="s">
        <v>159</v>
      </c>
      <c r="D18" s="98"/>
      <c r="E18" s="115"/>
      <c r="F18" s="98"/>
      <c r="G18" s="115">
        <v>5388000</v>
      </c>
    </row>
    <row r="19" spans="1:7" hidden="1" x14ac:dyDescent="0.25">
      <c r="A19" s="140">
        <v>44047</v>
      </c>
      <c r="B19" s="96" t="s">
        <v>160</v>
      </c>
      <c r="C19" s="97" t="s">
        <v>161</v>
      </c>
      <c r="D19" s="98"/>
      <c r="E19" s="115"/>
      <c r="F19" s="98"/>
      <c r="G19" s="115">
        <v>420000</v>
      </c>
    </row>
    <row r="20" spans="1:7" hidden="1" x14ac:dyDescent="0.25">
      <c r="A20" s="140">
        <v>44047</v>
      </c>
      <c r="B20" s="96" t="s">
        <v>143</v>
      </c>
      <c r="C20" s="97" t="s">
        <v>162</v>
      </c>
      <c r="D20" s="98"/>
      <c r="E20" s="115"/>
      <c r="F20" s="98"/>
      <c r="G20" s="115">
        <v>595000</v>
      </c>
    </row>
    <row r="21" spans="1:7" hidden="1" x14ac:dyDescent="0.25">
      <c r="A21" s="140">
        <v>44047</v>
      </c>
      <c r="B21" s="96" t="s">
        <v>163</v>
      </c>
      <c r="C21" s="97" t="s">
        <v>164</v>
      </c>
      <c r="D21" s="98"/>
      <c r="E21" s="115"/>
      <c r="F21" s="98"/>
      <c r="G21" s="115">
        <f>1257000+1709000</f>
        <v>2966000</v>
      </c>
    </row>
    <row r="22" spans="1:7" hidden="1" x14ac:dyDescent="0.25">
      <c r="A22" s="140">
        <v>44047</v>
      </c>
      <c r="B22" s="96" t="s">
        <v>143</v>
      </c>
      <c r="C22" s="97" t="s">
        <v>165</v>
      </c>
      <c r="D22" s="98"/>
      <c r="E22" s="115"/>
      <c r="F22" s="98"/>
      <c r="G22" s="115">
        <v>83000</v>
      </c>
    </row>
    <row r="23" spans="1:7" x14ac:dyDescent="0.25">
      <c r="A23" s="140">
        <v>44047</v>
      </c>
      <c r="B23" s="96" t="s">
        <v>141</v>
      </c>
      <c r="C23" s="97" t="s">
        <v>166</v>
      </c>
      <c r="D23" s="98"/>
      <c r="E23" s="115">
        <f>G22+G21+G20+G19+G18</f>
        <v>9452000</v>
      </c>
      <c r="F23" s="98"/>
      <c r="G23" s="115"/>
    </row>
    <row r="24" spans="1:7" hidden="1" x14ac:dyDescent="0.25">
      <c r="A24" s="140">
        <v>44047</v>
      </c>
      <c r="B24" s="96" t="s">
        <v>153</v>
      </c>
      <c r="C24" s="97" t="s">
        <v>167</v>
      </c>
      <c r="D24" s="98"/>
      <c r="E24" s="115"/>
      <c r="F24" s="98">
        <v>6300000</v>
      </c>
      <c r="G24" s="115"/>
    </row>
    <row r="25" spans="1:7" hidden="1" x14ac:dyDescent="0.25">
      <c r="A25" s="140">
        <v>44048</v>
      </c>
      <c r="B25" s="96" t="s">
        <v>153</v>
      </c>
      <c r="C25" s="97" t="s">
        <v>168</v>
      </c>
      <c r="D25" s="98"/>
      <c r="E25" s="115"/>
      <c r="F25" s="98">
        <v>10800000</v>
      </c>
      <c r="G25" s="115"/>
    </row>
    <row r="26" spans="1:7" x14ac:dyDescent="0.25">
      <c r="A26" s="140">
        <v>44049</v>
      </c>
      <c r="B26" s="96" t="s">
        <v>141</v>
      </c>
      <c r="C26" s="97" t="s">
        <v>176</v>
      </c>
      <c r="D26" s="98">
        <v>30000000</v>
      </c>
      <c r="E26" s="115"/>
      <c r="F26" s="98"/>
      <c r="G26" s="115"/>
    </row>
    <row r="27" spans="1:7" hidden="1" x14ac:dyDescent="0.25">
      <c r="A27" s="140">
        <v>44053</v>
      </c>
      <c r="B27" s="96" t="s">
        <v>143</v>
      </c>
      <c r="C27" s="97" t="s">
        <v>169</v>
      </c>
      <c r="D27" s="98"/>
      <c r="E27" s="115"/>
      <c r="F27" s="98">
        <v>3000000</v>
      </c>
      <c r="G27" s="115"/>
    </row>
    <row r="28" spans="1:7" x14ac:dyDescent="0.25">
      <c r="A28" s="140">
        <v>44053</v>
      </c>
      <c r="B28" s="96" t="s">
        <v>141</v>
      </c>
      <c r="C28" s="97" t="s">
        <v>175</v>
      </c>
      <c r="D28" s="98">
        <v>100000000</v>
      </c>
      <c r="E28" s="115"/>
      <c r="F28" s="98"/>
      <c r="G28" s="115"/>
    </row>
    <row r="29" spans="1:7" hidden="1" x14ac:dyDescent="0.25">
      <c r="A29" s="140">
        <v>44054</v>
      </c>
      <c r="B29" s="96" t="s">
        <v>153</v>
      </c>
      <c r="C29" s="97" t="s">
        <v>170</v>
      </c>
      <c r="D29" s="98"/>
      <c r="E29" s="115"/>
      <c r="F29" s="98">
        <v>10000000</v>
      </c>
      <c r="G29" s="115"/>
    </row>
    <row r="30" spans="1:7" x14ac:dyDescent="0.25">
      <c r="A30" s="140">
        <v>44054</v>
      </c>
      <c r="B30" s="96" t="s">
        <v>141</v>
      </c>
      <c r="C30" s="97" t="s">
        <v>176</v>
      </c>
      <c r="D30" s="98">
        <v>20000000</v>
      </c>
      <c r="E30" s="115"/>
      <c r="F30" s="98"/>
      <c r="G30" s="115"/>
    </row>
    <row r="31" spans="1:7" hidden="1" x14ac:dyDescent="0.25">
      <c r="A31" s="140">
        <v>44055</v>
      </c>
      <c r="B31" s="96" t="s">
        <v>153</v>
      </c>
      <c r="C31" s="97" t="s">
        <v>171</v>
      </c>
      <c r="D31" s="98"/>
      <c r="E31" s="115"/>
      <c r="F31" s="98">
        <v>5200000</v>
      </c>
      <c r="G31" s="115"/>
    </row>
    <row r="32" spans="1:7" hidden="1" x14ac:dyDescent="0.25">
      <c r="A32" s="140">
        <v>44055</v>
      </c>
      <c r="B32" s="96" t="s">
        <v>149</v>
      </c>
      <c r="C32" s="97" t="s">
        <v>173</v>
      </c>
      <c r="D32" s="98"/>
      <c r="E32" s="115"/>
      <c r="F32" s="98">
        <v>7000000</v>
      </c>
      <c r="G32" s="115"/>
    </row>
    <row r="33" spans="1:7" hidden="1" x14ac:dyDescent="0.25">
      <c r="A33" s="140">
        <v>44055</v>
      </c>
      <c r="B33" s="96" t="s">
        <v>153</v>
      </c>
      <c r="C33" s="97" t="s">
        <v>172</v>
      </c>
      <c r="D33" s="98"/>
      <c r="E33" s="115"/>
      <c r="F33" s="98">
        <v>4770000</v>
      </c>
      <c r="G33" s="115"/>
    </row>
    <row r="34" spans="1:7" hidden="1" x14ac:dyDescent="0.25">
      <c r="A34" s="140">
        <v>44057</v>
      </c>
      <c r="B34" s="96" t="s">
        <v>153</v>
      </c>
      <c r="C34" s="97" t="s">
        <v>171</v>
      </c>
      <c r="D34" s="98"/>
      <c r="E34" s="115"/>
      <c r="F34" s="98">
        <v>2080000</v>
      </c>
      <c r="G34" s="115"/>
    </row>
    <row r="35" spans="1:7" x14ac:dyDescent="0.25">
      <c r="A35" s="140">
        <v>44057</v>
      </c>
      <c r="B35" s="96" t="s">
        <v>141</v>
      </c>
      <c r="C35" s="97" t="s">
        <v>174</v>
      </c>
      <c r="D35" s="98"/>
      <c r="E35" s="115"/>
      <c r="F35" s="98">
        <v>115500000</v>
      </c>
      <c r="G35" s="115"/>
    </row>
    <row r="36" spans="1:7" hidden="1" x14ac:dyDescent="0.25">
      <c r="A36" s="140">
        <v>44058</v>
      </c>
      <c r="B36" s="96" t="s">
        <v>143</v>
      </c>
      <c r="C36" s="97" t="s">
        <v>144</v>
      </c>
      <c r="D36" s="98"/>
      <c r="E36" s="115"/>
      <c r="F36" s="98">
        <v>3000000</v>
      </c>
      <c r="G36" s="115"/>
    </row>
    <row r="37" spans="1:7" hidden="1" x14ac:dyDescent="0.25">
      <c r="A37" s="140">
        <v>44060</v>
      </c>
      <c r="B37" s="96" t="s">
        <v>177</v>
      </c>
      <c r="C37" s="97" t="s">
        <v>179</v>
      </c>
      <c r="D37" s="98"/>
      <c r="E37" s="115"/>
      <c r="F37" s="98">
        <v>1748900</v>
      </c>
      <c r="G37" s="115"/>
    </row>
    <row r="38" spans="1:7" x14ac:dyDescent="0.25">
      <c r="A38" s="140">
        <v>44060</v>
      </c>
      <c r="B38" s="96" t="s">
        <v>141</v>
      </c>
      <c r="C38" s="97" t="s">
        <v>176</v>
      </c>
      <c r="D38" s="98">
        <v>8000000</v>
      </c>
      <c r="E38" s="115"/>
      <c r="F38" s="98"/>
      <c r="G38" s="115"/>
    </row>
    <row r="39" spans="1:7" hidden="1" x14ac:dyDescent="0.25">
      <c r="A39" s="140">
        <v>44060</v>
      </c>
      <c r="B39" s="96" t="s">
        <v>149</v>
      </c>
      <c r="C39" s="97" t="s">
        <v>151</v>
      </c>
      <c r="D39" s="98"/>
      <c r="E39" s="115"/>
      <c r="F39" s="98">
        <v>2000000</v>
      </c>
      <c r="G39" s="115"/>
    </row>
    <row r="40" spans="1:7" hidden="1" x14ac:dyDescent="0.25">
      <c r="A40" s="140">
        <v>44060</v>
      </c>
      <c r="B40" s="96" t="s">
        <v>147</v>
      </c>
      <c r="C40" s="97" t="s">
        <v>148</v>
      </c>
      <c r="D40" s="98"/>
      <c r="E40" s="115"/>
      <c r="F40" s="98">
        <v>3640000</v>
      </c>
      <c r="G40" s="115"/>
    </row>
    <row r="41" spans="1:7" hidden="1" x14ac:dyDescent="0.25">
      <c r="A41" s="140">
        <v>44060</v>
      </c>
      <c r="B41" s="96" t="s">
        <v>149</v>
      </c>
      <c r="C41" s="97" t="s">
        <v>150</v>
      </c>
      <c r="D41" s="98"/>
      <c r="E41" s="115"/>
      <c r="F41" s="98">
        <v>3000000</v>
      </c>
      <c r="G41" s="115"/>
    </row>
    <row r="42" spans="1:7" x14ac:dyDescent="0.25">
      <c r="A42" s="140">
        <v>44061</v>
      </c>
      <c r="B42" s="96" t="s">
        <v>141</v>
      </c>
      <c r="C42" s="97" t="s">
        <v>175</v>
      </c>
      <c r="D42" s="98">
        <v>100000000</v>
      </c>
      <c r="E42" s="115"/>
      <c r="F42" s="98"/>
      <c r="G42" s="115"/>
    </row>
    <row r="43" spans="1:7" hidden="1" x14ac:dyDescent="0.25">
      <c r="A43" s="140">
        <v>44061</v>
      </c>
      <c r="B43" s="96" t="s">
        <v>143</v>
      </c>
      <c r="C43" s="97" t="s">
        <v>152</v>
      </c>
      <c r="D43" s="98"/>
      <c r="E43" s="115"/>
      <c r="F43" s="98">
        <v>1152000</v>
      </c>
      <c r="G43" s="115"/>
    </row>
    <row r="44" spans="1:7" hidden="1" x14ac:dyDescent="0.25">
      <c r="A44" s="140">
        <v>44062</v>
      </c>
      <c r="B44" s="96" t="s">
        <v>143</v>
      </c>
      <c r="C44" s="97" t="s">
        <v>145</v>
      </c>
      <c r="D44" s="98"/>
      <c r="E44" s="115"/>
      <c r="F44" s="98"/>
      <c r="G44" s="115">
        <v>1000000</v>
      </c>
    </row>
    <row r="45" spans="1:7" hidden="1" x14ac:dyDescent="0.25">
      <c r="A45" s="140">
        <v>44062</v>
      </c>
      <c r="B45" s="96" t="s">
        <v>143</v>
      </c>
      <c r="C45" s="97" t="s">
        <v>146</v>
      </c>
      <c r="D45" s="98"/>
      <c r="E45" s="115"/>
      <c r="F45" s="98"/>
      <c r="G45" s="115">
        <v>3880000</v>
      </c>
    </row>
    <row r="46" spans="1:7" hidden="1" x14ac:dyDescent="0.25">
      <c r="A46" s="140">
        <v>44062</v>
      </c>
      <c r="B46" s="96" t="s">
        <v>153</v>
      </c>
      <c r="C46" s="97" t="s">
        <v>154</v>
      </c>
      <c r="D46" s="98"/>
      <c r="E46" s="115"/>
      <c r="F46" s="98">
        <v>10000000</v>
      </c>
      <c r="G46" s="115"/>
    </row>
    <row r="47" spans="1:7" hidden="1" x14ac:dyDescent="0.25">
      <c r="A47" s="140">
        <v>44062</v>
      </c>
      <c r="B47" s="96" t="s">
        <v>143</v>
      </c>
      <c r="C47" s="116" t="s">
        <v>155</v>
      </c>
      <c r="D47" s="98"/>
      <c r="E47" s="115"/>
      <c r="F47" s="98">
        <v>9500000</v>
      </c>
      <c r="G47" s="115"/>
    </row>
    <row r="48" spans="1:7" hidden="1" x14ac:dyDescent="0.25">
      <c r="A48" s="140">
        <v>44064</v>
      </c>
      <c r="B48" s="96" t="s">
        <v>177</v>
      </c>
      <c r="C48" s="97" t="s">
        <v>178</v>
      </c>
      <c r="D48" s="98"/>
      <c r="E48" s="115"/>
      <c r="F48" s="98">
        <v>849900</v>
      </c>
      <c r="G48" s="117"/>
    </row>
    <row r="49" spans="1:7" x14ac:dyDescent="0.25">
      <c r="A49" s="140">
        <v>44064</v>
      </c>
      <c r="B49" s="96" t="s">
        <v>141</v>
      </c>
      <c r="C49" s="97" t="s">
        <v>180</v>
      </c>
      <c r="D49" s="98"/>
      <c r="E49" s="115"/>
      <c r="F49" s="98">
        <f>105*1650000</f>
        <v>173250000</v>
      </c>
      <c r="G49" s="117"/>
    </row>
    <row r="50" spans="1:7" hidden="1" x14ac:dyDescent="0.25">
      <c r="A50" s="140"/>
      <c r="B50" s="96"/>
      <c r="C50" s="97"/>
      <c r="D50" s="98"/>
      <c r="E50" s="115"/>
      <c r="F50" s="98"/>
      <c r="G50" s="117"/>
    </row>
    <row r="51" spans="1:7" hidden="1" x14ac:dyDescent="0.25">
      <c r="A51" s="140"/>
      <c r="B51" s="96"/>
      <c r="C51" s="118"/>
      <c r="D51" s="98"/>
      <c r="E51" s="115"/>
      <c r="F51" s="98"/>
      <c r="G51" s="117"/>
    </row>
    <row r="52" spans="1:7" hidden="1" x14ac:dyDescent="0.25">
      <c r="A52" s="140"/>
      <c r="B52" s="96"/>
      <c r="C52" s="97"/>
      <c r="D52" s="98"/>
      <c r="E52" s="115"/>
      <c r="F52" s="98"/>
      <c r="G52" s="117"/>
    </row>
    <row r="53" spans="1:7" hidden="1" x14ac:dyDescent="0.25">
      <c r="A53" s="140"/>
      <c r="B53" s="96"/>
      <c r="C53" s="116"/>
      <c r="D53" s="98"/>
      <c r="E53" s="115"/>
      <c r="F53" s="98"/>
      <c r="G53" s="117"/>
    </row>
    <row r="54" spans="1:7" hidden="1" x14ac:dyDescent="0.25">
      <c r="A54" s="140"/>
      <c r="B54" s="96"/>
      <c r="C54" s="116"/>
      <c r="D54" s="98"/>
      <c r="E54" s="115"/>
      <c r="F54" s="98"/>
      <c r="G54" s="117"/>
    </row>
    <row r="55" spans="1:7" hidden="1" x14ac:dyDescent="0.25">
      <c r="A55" s="140"/>
      <c r="B55" s="96"/>
      <c r="C55" s="97"/>
      <c r="D55" s="98"/>
      <c r="E55" s="115"/>
      <c r="F55" s="98"/>
      <c r="G55" s="117"/>
    </row>
    <row r="56" spans="1:7" hidden="1" x14ac:dyDescent="0.25">
      <c r="A56" s="140"/>
      <c r="B56" s="96"/>
      <c r="C56" s="97"/>
      <c r="D56" s="98"/>
      <c r="E56" s="115"/>
      <c r="F56" s="98"/>
      <c r="G56" s="117"/>
    </row>
    <row r="57" spans="1:7" hidden="1" x14ac:dyDescent="0.25">
      <c r="A57" s="140"/>
      <c r="B57" s="96"/>
      <c r="C57" s="97"/>
      <c r="D57" s="98"/>
      <c r="E57" s="115"/>
      <c r="F57" s="98"/>
      <c r="G57" s="117"/>
    </row>
    <row r="58" spans="1:7" hidden="1" x14ac:dyDescent="0.25">
      <c r="A58" s="140"/>
      <c r="B58" s="96"/>
      <c r="C58" s="97"/>
      <c r="D58" s="98"/>
      <c r="E58" s="115"/>
      <c r="F58" s="98"/>
      <c r="G58" s="117"/>
    </row>
    <row r="59" spans="1:7" hidden="1" x14ac:dyDescent="0.25">
      <c r="A59" s="140"/>
      <c r="B59" s="96"/>
      <c r="C59" s="97"/>
      <c r="D59" s="98"/>
      <c r="E59" s="115"/>
      <c r="F59" s="98"/>
      <c r="G59" s="117"/>
    </row>
    <row r="60" spans="1:7" hidden="1" x14ac:dyDescent="0.25">
      <c r="A60" s="140"/>
      <c r="B60" s="96"/>
      <c r="C60" s="97"/>
      <c r="D60" s="98"/>
      <c r="E60" s="115"/>
      <c r="F60" s="98"/>
      <c r="G60" s="117"/>
    </row>
    <row r="61" spans="1:7" hidden="1" x14ac:dyDescent="0.25">
      <c r="A61" s="140"/>
      <c r="B61" s="96"/>
      <c r="C61" s="97"/>
      <c r="D61" s="98"/>
      <c r="E61" s="115"/>
      <c r="F61" s="98"/>
      <c r="G61" s="117"/>
    </row>
    <row r="62" spans="1:7" hidden="1" x14ac:dyDescent="0.25">
      <c r="A62" s="140"/>
      <c r="B62" s="96"/>
      <c r="C62" s="97"/>
      <c r="D62" s="98"/>
      <c r="E62" s="115"/>
      <c r="F62" s="98"/>
      <c r="G62" s="117"/>
    </row>
    <row r="63" spans="1:7" hidden="1" x14ac:dyDescent="0.25">
      <c r="A63" s="140"/>
      <c r="B63" s="96"/>
      <c r="C63" s="97"/>
      <c r="D63" s="98"/>
      <c r="E63" s="115"/>
      <c r="F63" s="98"/>
      <c r="G63" s="117"/>
    </row>
    <row r="64" spans="1:7" hidden="1" x14ac:dyDescent="0.25">
      <c r="A64" s="140"/>
      <c r="B64" s="96"/>
      <c r="C64" s="97"/>
      <c r="D64" s="98"/>
      <c r="E64" s="115"/>
      <c r="F64" s="98"/>
      <c r="G64" s="117"/>
    </row>
    <row r="65" spans="1:7" hidden="1" x14ac:dyDescent="0.25">
      <c r="A65" s="140"/>
      <c r="B65" s="96"/>
      <c r="C65" s="97"/>
      <c r="D65" s="98"/>
      <c r="E65" s="115"/>
      <c r="F65" s="98"/>
      <c r="G65" s="117"/>
    </row>
    <row r="66" spans="1:7" hidden="1" x14ac:dyDescent="0.25">
      <c r="A66" s="140"/>
      <c r="B66" s="96"/>
      <c r="C66" s="97"/>
      <c r="D66" s="98"/>
      <c r="E66" s="115"/>
      <c r="F66" s="98"/>
      <c r="G66" s="117"/>
    </row>
    <row r="67" spans="1:7" hidden="1" x14ac:dyDescent="0.25">
      <c r="A67" s="140"/>
      <c r="B67" s="96"/>
      <c r="C67" s="97"/>
      <c r="D67" s="98"/>
      <c r="E67" s="115"/>
      <c r="F67" s="98"/>
      <c r="G67" s="117"/>
    </row>
    <row r="68" spans="1:7" hidden="1" x14ac:dyDescent="0.25">
      <c r="A68" s="140"/>
      <c r="B68" s="96"/>
      <c r="C68" s="97"/>
      <c r="D68" s="98"/>
      <c r="E68" s="115"/>
      <c r="F68" s="98"/>
      <c r="G68" s="117"/>
    </row>
    <row r="69" spans="1:7" hidden="1" x14ac:dyDescent="0.25">
      <c r="A69" s="140"/>
      <c r="B69" s="96"/>
      <c r="C69" s="97"/>
      <c r="D69" s="98"/>
      <c r="E69" s="115"/>
      <c r="F69" s="98"/>
      <c r="G69" s="117"/>
    </row>
    <row r="70" spans="1:7" hidden="1" x14ac:dyDescent="0.25">
      <c r="A70" s="140"/>
      <c r="B70" s="96"/>
      <c r="C70" s="97"/>
      <c r="D70" s="98"/>
      <c r="E70" s="115"/>
      <c r="F70" s="98"/>
      <c r="G70" s="117"/>
    </row>
    <row r="71" spans="1:7" hidden="1" x14ac:dyDescent="0.25">
      <c r="A71" s="140"/>
      <c r="B71" s="96"/>
      <c r="C71" s="97"/>
      <c r="D71" s="98"/>
      <c r="E71" s="115"/>
      <c r="F71" s="98"/>
      <c r="G71" s="117"/>
    </row>
    <row r="72" spans="1:7" hidden="1" x14ac:dyDescent="0.25">
      <c r="A72" s="140"/>
      <c r="B72" s="96"/>
      <c r="C72" s="97"/>
      <c r="D72" s="98"/>
      <c r="E72" s="115"/>
      <c r="F72" s="98"/>
      <c r="G72" s="117"/>
    </row>
    <row r="73" spans="1:7" hidden="1" x14ac:dyDescent="0.25">
      <c r="A73" s="217"/>
      <c r="B73" s="218"/>
      <c r="C73" s="219"/>
      <c r="D73" s="98"/>
      <c r="E73" s="115"/>
      <c r="F73" s="98"/>
      <c r="G73" s="117"/>
    </row>
    <row r="74" spans="1:7" hidden="1" x14ac:dyDescent="0.25">
      <c r="A74" s="140"/>
      <c r="B74" s="96"/>
      <c r="C74" s="97"/>
      <c r="D74" s="98" t="s">
        <v>49</v>
      </c>
      <c r="E74" s="115"/>
      <c r="F74" s="98"/>
      <c r="G74" s="117"/>
    </row>
    <row r="75" spans="1:7" hidden="1" x14ac:dyDescent="0.25">
      <c r="A75" s="140"/>
      <c r="B75" s="96"/>
      <c r="C75" s="97"/>
      <c r="D75" s="98"/>
      <c r="E75" s="115"/>
      <c r="F75" s="98"/>
      <c r="G75" s="117"/>
    </row>
    <row r="76" spans="1:7" hidden="1" x14ac:dyDescent="0.25">
      <c r="A76" s="140"/>
      <c r="B76" s="96"/>
      <c r="C76" s="97"/>
      <c r="D76" s="98"/>
      <c r="E76" s="115"/>
      <c r="F76" s="98"/>
      <c r="G76" s="117"/>
    </row>
    <row r="77" spans="1:7" hidden="1" x14ac:dyDescent="0.25">
      <c r="A77" s="140"/>
      <c r="B77" s="96"/>
      <c r="C77" s="97"/>
      <c r="D77" s="98"/>
      <c r="E77" s="115"/>
      <c r="F77" s="98"/>
      <c r="G77" s="117"/>
    </row>
    <row r="78" spans="1:7" hidden="1" x14ac:dyDescent="0.25">
      <c r="A78" s="140"/>
      <c r="B78" s="96"/>
      <c r="C78" s="97"/>
      <c r="D78" s="98"/>
      <c r="E78" s="115"/>
      <c r="F78" s="98"/>
      <c r="G78" s="117"/>
    </row>
    <row r="79" spans="1:7" hidden="1" x14ac:dyDescent="0.25">
      <c r="A79" s="140"/>
      <c r="B79" s="96"/>
      <c r="C79" s="97"/>
      <c r="D79" s="98"/>
      <c r="E79" s="115"/>
      <c r="F79" s="98"/>
      <c r="G79" s="117"/>
    </row>
    <row r="80" spans="1:7" hidden="1" x14ac:dyDescent="0.25">
      <c r="A80" s="140"/>
      <c r="B80" s="96"/>
      <c r="C80" s="97"/>
      <c r="D80" s="98"/>
      <c r="E80" s="115"/>
      <c r="F80" s="98"/>
      <c r="G80" s="117"/>
    </row>
    <row r="81" spans="1:7" hidden="1" x14ac:dyDescent="0.25">
      <c r="A81" s="140"/>
      <c r="B81" s="96"/>
      <c r="C81" s="97"/>
      <c r="D81" s="98"/>
      <c r="E81" s="115"/>
      <c r="F81" s="98"/>
      <c r="G81" s="117"/>
    </row>
    <row r="82" spans="1:7" hidden="1" x14ac:dyDescent="0.25">
      <c r="A82" s="140"/>
      <c r="B82" s="96"/>
      <c r="C82" s="97"/>
      <c r="D82" s="98"/>
      <c r="E82" s="115"/>
      <c r="F82" s="98"/>
      <c r="G82" s="117"/>
    </row>
    <row r="83" spans="1:7" hidden="1" x14ac:dyDescent="0.25">
      <c r="A83" s="140"/>
      <c r="B83" s="96"/>
      <c r="C83" s="97"/>
      <c r="D83" s="98"/>
      <c r="E83" s="115"/>
      <c r="F83" s="98"/>
      <c r="G83" s="117"/>
    </row>
    <row r="84" spans="1:7" hidden="1" x14ac:dyDescent="0.25">
      <c r="A84" s="140"/>
      <c r="B84" s="96"/>
      <c r="C84" s="97"/>
      <c r="D84" s="98"/>
      <c r="E84" s="115"/>
      <c r="F84" s="98"/>
      <c r="G84" s="117"/>
    </row>
    <row r="85" spans="1:7" hidden="1" x14ac:dyDescent="0.25">
      <c r="A85" s="140"/>
      <c r="B85" s="96"/>
      <c r="C85" s="97"/>
      <c r="D85" s="98"/>
      <c r="E85" s="115"/>
      <c r="F85" s="98"/>
      <c r="G85" s="117"/>
    </row>
    <row r="86" spans="1:7" hidden="1" x14ac:dyDescent="0.25">
      <c r="A86" s="140"/>
      <c r="B86" s="96"/>
      <c r="C86" s="118"/>
      <c r="D86" s="98"/>
      <c r="E86" s="115"/>
      <c r="F86" s="98"/>
      <c r="G86" s="117"/>
    </row>
    <row r="87" spans="1:7" hidden="1" x14ac:dyDescent="0.25">
      <c r="A87" s="140"/>
      <c r="B87" s="96"/>
      <c r="C87" s="118"/>
      <c r="D87" s="98"/>
      <c r="E87" s="115"/>
      <c r="F87" s="98"/>
      <c r="G87" s="117"/>
    </row>
    <row r="88" spans="1:7" hidden="1" x14ac:dyDescent="0.25">
      <c r="A88" s="140"/>
      <c r="B88" s="96"/>
      <c r="C88" s="118"/>
      <c r="D88" s="98"/>
      <c r="E88" s="115"/>
      <c r="F88" s="98"/>
      <c r="G88" s="117"/>
    </row>
    <row r="89" spans="1:7" hidden="1" x14ac:dyDescent="0.25">
      <c r="A89" s="140"/>
      <c r="B89" s="96"/>
      <c r="C89" s="97"/>
      <c r="D89" s="98"/>
      <c r="E89" s="115"/>
      <c r="F89" s="98"/>
      <c r="G89" s="117"/>
    </row>
    <row r="90" spans="1:7" hidden="1" x14ac:dyDescent="0.25">
      <c r="A90" s="140"/>
      <c r="B90" s="96"/>
      <c r="C90" s="97"/>
      <c r="D90" s="98"/>
      <c r="E90" s="115"/>
      <c r="F90" s="98"/>
      <c r="G90" s="117"/>
    </row>
    <row r="91" spans="1:7" hidden="1" x14ac:dyDescent="0.25">
      <c r="A91" s="140"/>
      <c r="B91" s="96"/>
      <c r="C91" s="97"/>
      <c r="D91" s="98"/>
      <c r="E91" s="115"/>
      <c r="F91" s="98"/>
      <c r="G91" s="117"/>
    </row>
    <row r="92" spans="1:7" hidden="1" x14ac:dyDescent="0.25">
      <c r="A92" s="140"/>
      <c r="B92" s="96"/>
      <c r="C92" s="97"/>
      <c r="D92" s="98"/>
      <c r="E92" s="115"/>
      <c r="F92" s="98"/>
      <c r="G92" s="117"/>
    </row>
    <row r="93" spans="1:7" hidden="1" x14ac:dyDescent="0.25">
      <c r="A93" s="140"/>
      <c r="B93" s="96"/>
      <c r="C93" s="97"/>
      <c r="D93" s="98"/>
      <c r="E93" s="115"/>
      <c r="F93" s="98"/>
      <c r="G93" s="117"/>
    </row>
    <row r="94" spans="1:7" hidden="1" x14ac:dyDescent="0.25">
      <c r="A94" s="140"/>
      <c r="B94" s="96"/>
      <c r="C94" s="97"/>
      <c r="D94" s="98"/>
      <c r="E94" s="115"/>
      <c r="F94" s="98"/>
      <c r="G94" s="117"/>
    </row>
    <row r="95" spans="1:7" hidden="1" x14ac:dyDescent="0.25">
      <c r="A95" s="140"/>
      <c r="B95" s="96"/>
      <c r="C95" s="97"/>
      <c r="D95" s="98"/>
      <c r="E95" s="115"/>
      <c r="F95" s="98"/>
      <c r="G95" s="117"/>
    </row>
    <row r="96" spans="1:7" hidden="1" x14ac:dyDescent="0.25">
      <c r="A96" s="140"/>
      <c r="B96" s="96"/>
      <c r="C96" s="97"/>
      <c r="D96" s="98"/>
      <c r="E96" s="115"/>
      <c r="F96" s="98"/>
      <c r="G96" s="117"/>
    </row>
    <row r="97" spans="1:8" hidden="1" x14ac:dyDescent="0.25">
      <c r="A97" s="140"/>
      <c r="B97" s="96"/>
      <c r="C97" s="97"/>
      <c r="D97" s="98"/>
      <c r="E97" s="115"/>
      <c r="F97" s="98"/>
      <c r="G97" s="117"/>
    </row>
    <row r="98" spans="1:8" s="120" customFormat="1" ht="14.25" hidden="1" x14ac:dyDescent="0.2">
      <c r="A98" s="430" t="s">
        <v>10</v>
      </c>
      <c r="B98" s="431"/>
      <c r="C98" s="432"/>
      <c r="D98" s="119">
        <f>SUM(D8:D97)</f>
        <v>308000000</v>
      </c>
      <c r="E98" s="119">
        <f>SUM(E8:E97)</f>
        <v>9452000</v>
      </c>
      <c r="F98" s="119">
        <f>SUM(F8:F97)</f>
        <v>390080800</v>
      </c>
      <c r="G98" s="119">
        <f>SUM(G8:G97)</f>
        <v>21471000</v>
      </c>
    </row>
    <row r="99" spans="1:8" s="120" customFormat="1" ht="14.25" x14ac:dyDescent="0.2">
      <c r="A99" s="141"/>
      <c r="B99" s="121"/>
      <c r="C99" s="121"/>
      <c r="D99" s="122"/>
      <c r="E99" s="122"/>
      <c r="F99" s="122"/>
      <c r="G99" s="122"/>
    </row>
    <row r="100" spans="1:8" s="120" customFormat="1" ht="18.75" x14ac:dyDescent="0.3">
      <c r="A100" s="429" t="s">
        <v>82</v>
      </c>
      <c r="B100" s="429"/>
      <c r="C100" s="121"/>
      <c r="D100" s="122"/>
      <c r="E100" s="122"/>
      <c r="F100" s="122"/>
      <c r="G100" s="122"/>
    </row>
    <row r="101" spans="1:8" s="120" customFormat="1" ht="14.25" x14ac:dyDescent="0.2">
      <c r="A101" s="141"/>
      <c r="B101" s="121"/>
      <c r="C101" s="121"/>
      <c r="D101" s="122"/>
      <c r="E101" s="122"/>
      <c r="F101" s="122"/>
      <c r="G101" s="122"/>
    </row>
    <row r="102" spans="1:8" s="120" customFormat="1" x14ac:dyDescent="0.25">
      <c r="A102" s="211"/>
      <c r="B102" s="212"/>
      <c r="C102" s="213"/>
      <c r="D102" s="214"/>
      <c r="E102" s="215"/>
      <c r="F102" s="214"/>
      <c r="G102" s="216"/>
    </row>
    <row r="103" spans="1:8" s="120" customFormat="1" x14ac:dyDescent="0.25">
      <c r="A103" s="211"/>
      <c r="B103" s="212"/>
      <c r="C103" s="213"/>
      <c r="D103" s="214"/>
      <c r="E103" s="215"/>
      <c r="F103" s="214"/>
      <c r="G103" s="216"/>
    </row>
    <row r="104" spans="1:8" s="120" customFormat="1" ht="14.25" x14ac:dyDescent="0.2">
      <c r="A104" s="141"/>
      <c r="B104" s="121"/>
      <c r="C104" s="121"/>
      <c r="D104" s="122"/>
      <c r="E104" s="122"/>
      <c r="F104" s="122"/>
      <c r="G104" s="122"/>
    </row>
    <row r="105" spans="1:8" s="66" customFormat="1" x14ac:dyDescent="0.25">
      <c r="A105" s="142"/>
      <c r="B105" s="92" t="s">
        <v>109</v>
      </c>
      <c r="C105" s="68"/>
      <c r="D105" s="92" t="s">
        <v>14</v>
      </c>
      <c r="E105" s="68"/>
      <c r="F105" s="68"/>
      <c r="G105" s="68"/>
      <c r="H105" s="68"/>
    </row>
    <row r="106" spans="1:8" s="66" customFormat="1" x14ac:dyDescent="0.25">
      <c r="A106" s="142"/>
      <c r="B106" s="4" t="s">
        <v>15</v>
      </c>
      <c r="C106" s="5"/>
      <c r="D106" s="4" t="s">
        <v>16</v>
      </c>
      <c r="E106" s="5"/>
      <c r="F106" s="5"/>
      <c r="G106" s="5"/>
      <c r="H106" s="5"/>
    </row>
    <row r="109" spans="1:8" x14ac:dyDescent="0.25">
      <c r="B109" s="92"/>
      <c r="C109" s="92"/>
      <c r="D109" s="134"/>
    </row>
  </sheetData>
  <autoFilter ref="A6:G98">
    <filterColumn colId="1">
      <filters>
        <filter val="Hàng hóa"/>
      </filters>
    </filterColumn>
    <filterColumn colId="3" hiddenButton="1" showButton="0"/>
    <filterColumn colId="5" hiddenButton="1" showButton="0"/>
  </autoFilter>
  <mergeCells count="8">
    <mergeCell ref="A100:B100"/>
    <mergeCell ref="A98:C9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="90" zoomScaleNormal="90" workbookViewId="0">
      <pane ySplit="8" topLeftCell="A72" activePane="bottomLeft" state="frozen"/>
      <selection pane="bottomLeft" activeCell="G18" sqref="G18"/>
    </sheetView>
  </sheetViews>
  <sheetFormatPr defaultColWidth="9.140625" defaultRowHeight="15" x14ac:dyDescent="0.25"/>
  <cols>
    <col min="1" max="1" width="9.140625" style="282"/>
    <col min="2" max="2" width="11.5703125" style="295" customWidth="1"/>
    <col min="3" max="3" width="9.140625" style="282"/>
    <col min="4" max="4" width="12.7109375" style="282" bestFit="1" customWidth="1"/>
    <col min="5" max="5" width="12.42578125" style="282" bestFit="1" customWidth="1"/>
    <col min="6" max="7" width="9.140625" style="282"/>
    <col min="8" max="8" width="14.140625" style="305" bestFit="1" customWidth="1"/>
    <col min="9" max="9" width="18.42578125" style="305" customWidth="1"/>
    <col min="10" max="10" width="13" style="305" bestFit="1" customWidth="1"/>
    <col min="11" max="11" width="9.140625" style="306"/>
    <col min="12" max="12" width="15.85546875" style="305" bestFit="1" customWidth="1"/>
    <col min="13" max="13" width="15" style="305" bestFit="1" customWidth="1"/>
    <col min="14" max="14" width="12.85546875" style="305" bestFit="1" customWidth="1"/>
    <col min="15" max="15" width="15.28515625" style="305" bestFit="1" customWidth="1"/>
    <col min="16" max="16" width="16.42578125" style="282" customWidth="1"/>
    <col min="17" max="18" width="13" style="282" bestFit="1" customWidth="1"/>
    <col min="19" max="16384" width="9.140625" style="282"/>
  </cols>
  <sheetData>
    <row r="1" spans="1:17" s="269" customFormat="1" x14ac:dyDescent="0.25">
      <c r="A1" s="460" t="s">
        <v>0</v>
      </c>
      <c r="B1" s="460"/>
      <c r="C1" s="460"/>
      <c r="D1" s="460"/>
      <c r="E1" s="460"/>
      <c r="H1" s="270"/>
      <c r="I1" s="270"/>
      <c r="J1" s="270"/>
      <c r="K1" s="271"/>
      <c r="L1" s="270"/>
      <c r="M1" s="270"/>
      <c r="N1" s="272"/>
      <c r="O1" s="270"/>
    </row>
    <row r="2" spans="1:17" s="269" customFormat="1" x14ac:dyDescent="0.25">
      <c r="A2" s="275" t="s">
        <v>2</v>
      </c>
      <c r="B2" s="274"/>
      <c r="C2" s="273"/>
      <c r="D2" s="273"/>
      <c r="E2" s="273"/>
      <c r="H2" s="270"/>
      <c r="I2" s="270"/>
      <c r="J2" s="270"/>
      <c r="K2" s="271"/>
      <c r="L2" s="270"/>
      <c r="M2" s="270"/>
      <c r="N2" s="276"/>
      <c r="O2" s="270"/>
    </row>
    <row r="3" spans="1:17" s="269" customFormat="1" x14ac:dyDescent="0.25">
      <c r="A3" s="461" t="s">
        <v>39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</row>
    <row r="4" spans="1:17" s="269" customFormat="1" x14ac:dyDescent="0.25">
      <c r="A4" s="461" t="s">
        <v>135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</row>
    <row r="5" spans="1:17" s="269" customFormat="1" x14ac:dyDescent="0.25">
      <c r="A5" s="461"/>
      <c r="B5" s="461"/>
      <c r="C5" s="461"/>
      <c r="D5" s="461"/>
      <c r="E5" s="461"/>
      <c r="F5" s="461"/>
      <c r="G5" s="461"/>
      <c r="H5" s="461"/>
      <c r="I5" s="461"/>
      <c r="J5" s="461"/>
      <c r="K5" s="462"/>
      <c r="L5" s="462"/>
      <c r="M5" s="270"/>
      <c r="N5" s="270"/>
      <c r="O5" s="270"/>
    </row>
    <row r="6" spans="1:17" s="277" customFormat="1" ht="42" customHeight="1" x14ac:dyDescent="0.25">
      <c r="A6" s="463" t="s">
        <v>76</v>
      </c>
      <c r="B6" s="465" t="s">
        <v>27</v>
      </c>
      <c r="C6" s="463" t="s">
        <v>28</v>
      </c>
      <c r="D6" s="469" t="s">
        <v>40</v>
      </c>
      <c r="E6" s="469"/>
      <c r="F6" s="470" t="s">
        <v>29</v>
      </c>
      <c r="G6" s="470"/>
      <c r="H6" s="470"/>
      <c r="I6" s="470"/>
      <c r="J6" s="470"/>
      <c r="K6" s="470"/>
      <c r="L6" s="470"/>
      <c r="M6" s="471"/>
      <c r="N6" s="471"/>
      <c r="O6" s="471"/>
      <c r="P6" s="472" t="s">
        <v>20</v>
      </c>
    </row>
    <row r="7" spans="1:17" s="277" customFormat="1" ht="38.25" customHeight="1" x14ac:dyDescent="0.25">
      <c r="A7" s="464"/>
      <c r="B7" s="466"/>
      <c r="C7" s="464"/>
      <c r="D7" s="463" t="s">
        <v>41</v>
      </c>
      <c r="E7" s="463" t="s">
        <v>42</v>
      </c>
      <c r="F7" s="463" t="s">
        <v>31</v>
      </c>
      <c r="G7" s="463" t="s">
        <v>32</v>
      </c>
      <c r="H7" s="467" t="s">
        <v>33</v>
      </c>
      <c r="I7" s="467" t="s">
        <v>43</v>
      </c>
      <c r="J7" s="474" t="s">
        <v>35</v>
      </c>
      <c r="K7" s="474"/>
      <c r="L7" s="467" t="s">
        <v>44</v>
      </c>
      <c r="M7" s="467" t="s">
        <v>45</v>
      </c>
      <c r="N7" s="467" t="s">
        <v>46</v>
      </c>
      <c r="O7" s="467" t="s">
        <v>47</v>
      </c>
      <c r="P7" s="473"/>
    </row>
    <row r="8" spans="1:17" s="277" customFormat="1" ht="12.75" x14ac:dyDescent="0.25">
      <c r="A8" s="464"/>
      <c r="B8" s="466"/>
      <c r="C8" s="464"/>
      <c r="D8" s="464"/>
      <c r="E8" s="464"/>
      <c r="F8" s="464"/>
      <c r="G8" s="464"/>
      <c r="H8" s="468"/>
      <c r="I8" s="468"/>
      <c r="J8" s="278" t="s">
        <v>84</v>
      </c>
      <c r="K8" s="279" t="s">
        <v>48</v>
      </c>
      <c r="L8" s="468"/>
      <c r="M8" s="468"/>
      <c r="N8" s="468"/>
      <c r="O8" s="468"/>
      <c r="P8" s="473"/>
    </row>
    <row r="9" spans="1:17" x14ac:dyDescent="0.25">
      <c r="A9" s="208">
        <v>628</v>
      </c>
      <c r="B9" s="330">
        <v>44045</v>
      </c>
      <c r="C9" s="208" t="s">
        <v>181</v>
      </c>
      <c r="D9" s="208" t="s">
        <v>182</v>
      </c>
      <c r="E9" s="208" t="s">
        <v>183</v>
      </c>
      <c r="F9" s="208" t="s">
        <v>184</v>
      </c>
      <c r="G9" s="208">
        <v>12</v>
      </c>
      <c r="H9" s="280">
        <v>485000</v>
      </c>
      <c r="I9" s="280">
        <f>G9*H9</f>
        <v>5820000</v>
      </c>
      <c r="J9" s="280"/>
      <c r="K9" s="281">
        <v>0.41</v>
      </c>
      <c r="L9" s="280">
        <f>I9*(1-K9)</f>
        <v>3433800.0000000005</v>
      </c>
      <c r="M9" s="280">
        <f>L9</f>
        <v>3433800.0000000005</v>
      </c>
      <c r="N9" s="280"/>
      <c r="O9" s="280"/>
      <c r="P9" s="208"/>
    </row>
    <row r="10" spans="1:17" x14ac:dyDescent="0.25">
      <c r="A10" s="444">
        <v>630</v>
      </c>
      <c r="B10" s="457">
        <v>44044</v>
      </c>
      <c r="C10" s="444" t="s">
        <v>185</v>
      </c>
      <c r="D10" s="444"/>
      <c r="E10" s="444"/>
      <c r="F10" s="373" t="s">
        <v>186</v>
      </c>
      <c r="G10" s="373">
        <v>1</v>
      </c>
      <c r="H10" s="311">
        <v>455000</v>
      </c>
      <c r="I10" s="311">
        <f t="shared" ref="I10:I84" si="0">G10*H10</f>
        <v>455000</v>
      </c>
      <c r="J10" s="311"/>
      <c r="K10" s="313">
        <v>0.41</v>
      </c>
      <c r="L10" s="311">
        <f t="shared" ref="L10:L28" si="1">I10*(1-K10)</f>
        <v>268450.00000000006</v>
      </c>
      <c r="M10" s="311">
        <f t="shared" ref="M10:M15" si="2">L10</f>
        <v>268450.00000000006</v>
      </c>
      <c r="N10" s="311"/>
      <c r="O10" s="311"/>
      <c r="P10" s="373"/>
    </row>
    <row r="11" spans="1:17" x14ac:dyDescent="0.25">
      <c r="A11" s="440"/>
      <c r="B11" s="458"/>
      <c r="C11" s="440"/>
      <c r="D11" s="440"/>
      <c r="E11" s="440"/>
      <c r="F11" s="374" t="s">
        <v>187</v>
      </c>
      <c r="G11" s="374">
        <v>1</v>
      </c>
      <c r="H11" s="315">
        <v>465000</v>
      </c>
      <c r="I11" s="315">
        <f t="shared" si="0"/>
        <v>465000</v>
      </c>
      <c r="J11" s="315"/>
      <c r="K11" s="316">
        <v>0.41</v>
      </c>
      <c r="L11" s="315">
        <f t="shared" si="1"/>
        <v>274350.00000000006</v>
      </c>
      <c r="M11" s="315">
        <f t="shared" si="2"/>
        <v>274350.00000000006</v>
      </c>
      <c r="N11" s="315"/>
      <c r="O11" s="315"/>
      <c r="P11" s="196"/>
    </row>
    <row r="12" spans="1:17" ht="14.45" customHeight="1" x14ac:dyDescent="0.25">
      <c r="A12" s="440"/>
      <c r="B12" s="458"/>
      <c r="C12" s="440"/>
      <c r="D12" s="440"/>
      <c r="E12" s="440"/>
      <c r="F12" s="374" t="s">
        <v>184</v>
      </c>
      <c r="G12" s="374">
        <v>4</v>
      </c>
      <c r="H12" s="315">
        <v>485000</v>
      </c>
      <c r="I12" s="315">
        <f t="shared" si="0"/>
        <v>1940000</v>
      </c>
      <c r="J12" s="315"/>
      <c r="K12" s="316">
        <v>0.41</v>
      </c>
      <c r="L12" s="315">
        <f t="shared" si="1"/>
        <v>1144600.0000000002</v>
      </c>
      <c r="M12" s="315">
        <f t="shared" si="2"/>
        <v>1144600.0000000002</v>
      </c>
      <c r="N12" s="315"/>
      <c r="O12" s="315"/>
      <c r="P12" s="196"/>
      <c r="Q12" s="283"/>
    </row>
    <row r="13" spans="1:17" x14ac:dyDescent="0.25">
      <c r="A13" s="441"/>
      <c r="B13" s="459"/>
      <c r="C13" s="441"/>
      <c r="D13" s="441"/>
      <c r="E13" s="441"/>
      <c r="F13" s="375" t="s">
        <v>188</v>
      </c>
      <c r="G13" s="375">
        <v>1</v>
      </c>
      <c r="H13" s="318">
        <v>485000</v>
      </c>
      <c r="I13" s="318">
        <f t="shared" si="0"/>
        <v>485000</v>
      </c>
      <c r="J13" s="318"/>
      <c r="K13" s="320">
        <v>0.41</v>
      </c>
      <c r="L13" s="318">
        <f t="shared" si="1"/>
        <v>286150.00000000006</v>
      </c>
      <c r="M13" s="318">
        <f t="shared" si="2"/>
        <v>286150.00000000006</v>
      </c>
      <c r="N13" s="318"/>
      <c r="O13" s="318"/>
      <c r="P13" s="201"/>
    </row>
    <row r="14" spans="1:17" x14ac:dyDescent="0.25">
      <c r="A14" s="380">
        <v>632</v>
      </c>
      <c r="B14" s="394">
        <v>44046</v>
      </c>
      <c r="C14" s="391" t="s">
        <v>185</v>
      </c>
      <c r="D14" s="391"/>
      <c r="E14" s="391"/>
      <c r="F14" s="380" t="s">
        <v>184</v>
      </c>
      <c r="G14" s="380">
        <v>2</v>
      </c>
      <c r="H14" s="396">
        <v>485000</v>
      </c>
      <c r="I14" s="331">
        <f t="shared" si="0"/>
        <v>970000</v>
      </c>
      <c r="J14" s="331"/>
      <c r="K14" s="332">
        <v>0.41</v>
      </c>
      <c r="L14" s="331">
        <f t="shared" si="1"/>
        <v>572300.00000000012</v>
      </c>
      <c r="M14" s="331">
        <f t="shared" si="2"/>
        <v>572300.00000000012</v>
      </c>
      <c r="N14" s="331"/>
      <c r="O14" s="331"/>
      <c r="P14" s="391"/>
    </row>
    <row r="15" spans="1:17" ht="30" x14ac:dyDescent="0.25">
      <c r="A15" s="208">
        <v>634</v>
      </c>
      <c r="B15" s="330">
        <v>44047</v>
      </c>
      <c r="C15" s="208" t="s">
        <v>181</v>
      </c>
      <c r="D15" s="285" t="s">
        <v>191</v>
      </c>
      <c r="E15" s="285" t="s">
        <v>192</v>
      </c>
      <c r="F15" s="208" t="s">
        <v>187</v>
      </c>
      <c r="G15" s="208">
        <v>4</v>
      </c>
      <c r="H15" s="308">
        <v>465000</v>
      </c>
      <c r="I15" s="280">
        <f t="shared" si="0"/>
        <v>1860000</v>
      </c>
      <c r="J15" s="284"/>
      <c r="K15" s="281">
        <v>0.41</v>
      </c>
      <c r="L15" s="280">
        <f t="shared" si="1"/>
        <v>1097400.0000000002</v>
      </c>
      <c r="M15" s="284">
        <f t="shared" si="2"/>
        <v>1097400.0000000002</v>
      </c>
      <c r="N15" s="280"/>
      <c r="O15" s="280"/>
      <c r="P15" s="285"/>
    </row>
    <row r="16" spans="1:17" x14ac:dyDescent="0.25">
      <c r="A16" s="444">
        <v>635</v>
      </c>
      <c r="B16" s="457">
        <v>44047</v>
      </c>
      <c r="C16" s="444"/>
      <c r="D16" s="479" t="s">
        <v>193</v>
      </c>
      <c r="E16" s="479" t="s">
        <v>194</v>
      </c>
      <c r="F16" s="373" t="s">
        <v>186</v>
      </c>
      <c r="G16" s="373">
        <v>24</v>
      </c>
      <c r="H16" s="334">
        <v>455000</v>
      </c>
      <c r="I16" s="311">
        <f t="shared" si="0"/>
        <v>10920000</v>
      </c>
      <c r="J16" s="311"/>
      <c r="K16" s="313">
        <v>0.5</v>
      </c>
      <c r="L16" s="311">
        <f t="shared" si="1"/>
        <v>5460000</v>
      </c>
      <c r="M16" s="311"/>
      <c r="N16" s="311"/>
      <c r="O16" s="311">
        <f>L16</f>
        <v>5460000</v>
      </c>
      <c r="P16" s="376"/>
    </row>
    <row r="17" spans="1:18" x14ac:dyDescent="0.25">
      <c r="A17" s="441"/>
      <c r="B17" s="459"/>
      <c r="C17" s="441"/>
      <c r="D17" s="480"/>
      <c r="E17" s="480"/>
      <c r="F17" s="375" t="s">
        <v>187</v>
      </c>
      <c r="G17" s="375">
        <v>24</v>
      </c>
      <c r="H17" s="333">
        <v>465000</v>
      </c>
      <c r="I17" s="318">
        <f t="shared" si="0"/>
        <v>11160000</v>
      </c>
      <c r="J17" s="318"/>
      <c r="K17" s="320">
        <v>0.5</v>
      </c>
      <c r="L17" s="318">
        <f t="shared" si="1"/>
        <v>5580000</v>
      </c>
      <c r="M17" s="318"/>
      <c r="N17" s="318"/>
      <c r="O17" s="318">
        <f>L17</f>
        <v>5580000</v>
      </c>
      <c r="P17" s="378"/>
    </row>
    <row r="18" spans="1:18" x14ac:dyDescent="0.25">
      <c r="A18" s="444">
        <v>637</v>
      </c>
      <c r="B18" s="457">
        <v>44048</v>
      </c>
      <c r="C18" s="444" t="s">
        <v>195</v>
      </c>
      <c r="D18" s="479" t="s">
        <v>196</v>
      </c>
      <c r="E18" s="479"/>
      <c r="F18" s="373" t="s">
        <v>186</v>
      </c>
      <c r="G18" s="373">
        <v>3</v>
      </c>
      <c r="H18" s="334">
        <v>455000</v>
      </c>
      <c r="I18" s="311">
        <f t="shared" si="0"/>
        <v>1365000</v>
      </c>
      <c r="J18" s="311"/>
      <c r="K18" s="313">
        <v>0.5</v>
      </c>
      <c r="L18" s="311">
        <f t="shared" si="1"/>
        <v>682500</v>
      </c>
      <c r="M18" s="311">
        <f>L18</f>
        <v>682500</v>
      </c>
      <c r="N18" s="311"/>
      <c r="O18" s="311"/>
      <c r="P18" s="376"/>
    </row>
    <row r="19" spans="1:18" x14ac:dyDescent="0.25">
      <c r="A19" s="440"/>
      <c r="B19" s="458"/>
      <c r="C19" s="440"/>
      <c r="D19" s="481"/>
      <c r="E19" s="481"/>
      <c r="F19" s="374" t="s">
        <v>187</v>
      </c>
      <c r="G19" s="374">
        <v>3</v>
      </c>
      <c r="H19" s="395">
        <v>465000</v>
      </c>
      <c r="I19" s="315">
        <f t="shared" si="0"/>
        <v>1395000</v>
      </c>
      <c r="J19" s="315"/>
      <c r="K19" s="316">
        <v>0.5</v>
      </c>
      <c r="L19" s="315">
        <f t="shared" si="1"/>
        <v>697500</v>
      </c>
      <c r="M19" s="315">
        <f t="shared" ref="M19:M46" si="3">L19</f>
        <v>697500</v>
      </c>
      <c r="N19" s="315"/>
      <c r="O19" s="315"/>
      <c r="P19" s="377"/>
    </row>
    <row r="20" spans="1:18" x14ac:dyDescent="0.25">
      <c r="A20" s="440"/>
      <c r="B20" s="458"/>
      <c r="C20" s="440"/>
      <c r="D20" s="481"/>
      <c r="E20" s="481"/>
      <c r="F20" s="374" t="s">
        <v>197</v>
      </c>
      <c r="G20" s="374">
        <v>3</v>
      </c>
      <c r="H20" s="395">
        <v>475000</v>
      </c>
      <c r="I20" s="315">
        <f t="shared" si="0"/>
        <v>1425000</v>
      </c>
      <c r="J20" s="315"/>
      <c r="K20" s="316">
        <v>0.5</v>
      </c>
      <c r="L20" s="315">
        <f t="shared" si="1"/>
        <v>712500</v>
      </c>
      <c r="M20" s="315">
        <f t="shared" si="3"/>
        <v>712500</v>
      </c>
      <c r="N20" s="315"/>
      <c r="O20" s="315"/>
      <c r="P20" s="377"/>
    </row>
    <row r="21" spans="1:18" ht="14.45" customHeight="1" x14ac:dyDescent="0.25">
      <c r="A21" s="440"/>
      <c r="B21" s="458"/>
      <c r="C21" s="440"/>
      <c r="D21" s="481"/>
      <c r="E21" s="481"/>
      <c r="F21" s="374" t="s">
        <v>184</v>
      </c>
      <c r="G21" s="374">
        <v>3</v>
      </c>
      <c r="H21" s="315">
        <v>485000</v>
      </c>
      <c r="I21" s="315">
        <f t="shared" si="0"/>
        <v>1455000</v>
      </c>
      <c r="J21" s="321"/>
      <c r="K21" s="316">
        <v>0.5</v>
      </c>
      <c r="L21" s="315">
        <f t="shared" si="1"/>
        <v>727500</v>
      </c>
      <c r="M21" s="315">
        <f t="shared" si="3"/>
        <v>727500</v>
      </c>
      <c r="N21" s="315"/>
      <c r="O21" s="315"/>
      <c r="P21" s="377"/>
    </row>
    <row r="22" spans="1:18" ht="14.45" customHeight="1" x14ac:dyDescent="0.25">
      <c r="A22" s="440"/>
      <c r="B22" s="458"/>
      <c r="C22" s="440"/>
      <c r="D22" s="481"/>
      <c r="E22" s="481"/>
      <c r="F22" s="374" t="s">
        <v>188</v>
      </c>
      <c r="G22" s="374">
        <v>3</v>
      </c>
      <c r="H22" s="315">
        <v>485000</v>
      </c>
      <c r="I22" s="315">
        <f t="shared" si="0"/>
        <v>1455000</v>
      </c>
      <c r="J22" s="321"/>
      <c r="K22" s="316">
        <v>0.5</v>
      </c>
      <c r="L22" s="315">
        <f t="shared" si="1"/>
        <v>727500</v>
      </c>
      <c r="M22" s="315">
        <f t="shared" si="3"/>
        <v>727500</v>
      </c>
      <c r="N22" s="315"/>
      <c r="O22" s="315"/>
      <c r="P22" s="374"/>
      <c r="R22" s="283"/>
    </row>
    <row r="23" spans="1:18" x14ac:dyDescent="0.25">
      <c r="A23" s="440"/>
      <c r="B23" s="458"/>
      <c r="C23" s="440"/>
      <c r="D23" s="481"/>
      <c r="E23" s="481"/>
      <c r="F23" s="374" t="s">
        <v>190</v>
      </c>
      <c r="G23" s="374">
        <v>3</v>
      </c>
      <c r="H23" s="315">
        <v>550000</v>
      </c>
      <c r="I23" s="315">
        <f t="shared" si="0"/>
        <v>1650000</v>
      </c>
      <c r="J23" s="321"/>
      <c r="K23" s="316">
        <v>0.5</v>
      </c>
      <c r="L23" s="315">
        <f t="shared" si="1"/>
        <v>825000</v>
      </c>
      <c r="M23" s="315">
        <f t="shared" si="3"/>
        <v>825000</v>
      </c>
      <c r="N23" s="315"/>
      <c r="O23" s="315"/>
      <c r="P23" s="374"/>
    </row>
    <row r="24" spans="1:18" ht="14.45" customHeight="1" x14ac:dyDescent="0.25">
      <c r="A24" s="440"/>
      <c r="B24" s="458"/>
      <c r="C24" s="440"/>
      <c r="D24" s="481"/>
      <c r="E24" s="481"/>
      <c r="F24" s="374" t="s">
        <v>198</v>
      </c>
      <c r="G24" s="374">
        <v>3</v>
      </c>
      <c r="H24" s="315">
        <v>455000</v>
      </c>
      <c r="I24" s="315">
        <f t="shared" si="0"/>
        <v>1365000</v>
      </c>
      <c r="J24" s="321"/>
      <c r="K24" s="316">
        <v>0.5</v>
      </c>
      <c r="L24" s="315">
        <f t="shared" si="1"/>
        <v>682500</v>
      </c>
      <c r="M24" s="315">
        <f t="shared" si="3"/>
        <v>682500</v>
      </c>
      <c r="N24" s="315"/>
      <c r="O24" s="315"/>
      <c r="P24" s="374"/>
    </row>
    <row r="25" spans="1:18" ht="14.45" customHeight="1" x14ac:dyDescent="0.25">
      <c r="A25" s="441"/>
      <c r="B25" s="459"/>
      <c r="C25" s="441"/>
      <c r="D25" s="480"/>
      <c r="E25" s="480"/>
      <c r="F25" s="375" t="s">
        <v>199</v>
      </c>
      <c r="G25" s="375">
        <v>3</v>
      </c>
      <c r="H25" s="318">
        <v>455000</v>
      </c>
      <c r="I25" s="318">
        <f t="shared" si="0"/>
        <v>1365000</v>
      </c>
      <c r="J25" s="323"/>
      <c r="K25" s="320">
        <v>0.5</v>
      </c>
      <c r="L25" s="318">
        <f t="shared" si="1"/>
        <v>682500</v>
      </c>
      <c r="M25" s="318">
        <f t="shared" si="3"/>
        <v>682500</v>
      </c>
      <c r="N25" s="318"/>
      <c r="O25" s="318"/>
      <c r="P25" s="375"/>
    </row>
    <row r="26" spans="1:18" ht="14.45" customHeight="1" x14ac:dyDescent="0.25">
      <c r="A26" s="444">
        <v>638</v>
      </c>
      <c r="B26" s="457">
        <v>44048</v>
      </c>
      <c r="C26" s="444" t="s">
        <v>201</v>
      </c>
      <c r="D26" s="444" t="s">
        <v>200</v>
      </c>
      <c r="E26" s="444" t="s">
        <v>202</v>
      </c>
      <c r="F26" s="373" t="s">
        <v>203</v>
      </c>
      <c r="G26" s="373">
        <v>48</v>
      </c>
      <c r="H26" s="311">
        <v>225000</v>
      </c>
      <c r="I26" s="311">
        <f t="shared" si="0"/>
        <v>10800000</v>
      </c>
      <c r="J26" s="399"/>
      <c r="K26" s="313">
        <v>0.38</v>
      </c>
      <c r="L26" s="312">
        <f t="shared" si="1"/>
        <v>6696000</v>
      </c>
      <c r="M26" s="311">
        <f t="shared" si="3"/>
        <v>6696000</v>
      </c>
      <c r="N26" s="311"/>
      <c r="O26" s="311"/>
      <c r="P26" s="373"/>
    </row>
    <row r="27" spans="1:18" ht="14.45" customHeight="1" x14ac:dyDescent="0.25">
      <c r="A27" s="440"/>
      <c r="B27" s="458"/>
      <c r="C27" s="440"/>
      <c r="D27" s="440"/>
      <c r="E27" s="440"/>
      <c r="F27" s="374" t="s">
        <v>186</v>
      </c>
      <c r="G27" s="374">
        <v>36</v>
      </c>
      <c r="H27" s="315">
        <v>455000</v>
      </c>
      <c r="I27" s="315">
        <f t="shared" si="0"/>
        <v>16380000</v>
      </c>
      <c r="J27" s="322"/>
      <c r="K27" s="316">
        <v>0.38</v>
      </c>
      <c r="L27" s="199">
        <f t="shared" si="1"/>
        <v>10155600</v>
      </c>
      <c r="M27" s="315">
        <f t="shared" si="3"/>
        <v>10155600</v>
      </c>
      <c r="N27" s="315"/>
      <c r="O27" s="315"/>
      <c r="P27" s="374"/>
    </row>
    <row r="28" spans="1:18" ht="14.45" customHeight="1" x14ac:dyDescent="0.25">
      <c r="A28" s="440"/>
      <c r="B28" s="458"/>
      <c r="C28" s="440"/>
      <c r="D28" s="440"/>
      <c r="E28" s="440"/>
      <c r="F28" s="374" t="s">
        <v>187</v>
      </c>
      <c r="G28" s="374">
        <v>48</v>
      </c>
      <c r="H28" s="315">
        <v>465000</v>
      </c>
      <c r="I28" s="315">
        <f t="shared" si="0"/>
        <v>22320000</v>
      </c>
      <c r="J28" s="315"/>
      <c r="K28" s="316">
        <v>0.38</v>
      </c>
      <c r="L28" s="199">
        <f t="shared" si="1"/>
        <v>13838400</v>
      </c>
      <c r="M28" s="315">
        <f t="shared" si="3"/>
        <v>13838400</v>
      </c>
      <c r="N28" s="315"/>
      <c r="O28" s="315"/>
      <c r="P28" s="377"/>
    </row>
    <row r="29" spans="1:18" ht="14.45" customHeight="1" x14ac:dyDescent="0.25">
      <c r="A29" s="440"/>
      <c r="B29" s="458"/>
      <c r="C29" s="440"/>
      <c r="D29" s="440"/>
      <c r="E29" s="440"/>
      <c r="F29" s="374" t="s">
        <v>197</v>
      </c>
      <c r="G29" s="374">
        <v>24</v>
      </c>
      <c r="H29" s="315">
        <v>475000</v>
      </c>
      <c r="I29" s="315">
        <f t="shared" si="0"/>
        <v>11400000</v>
      </c>
      <c r="J29" s="315"/>
      <c r="K29" s="316">
        <v>0.38</v>
      </c>
      <c r="L29" s="199">
        <f t="shared" ref="L29:L64" si="4">I29*(1-K29)</f>
        <v>7068000</v>
      </c>
      <c r="M29" s="315">
        <f t="shared" si="3"/>
        <v>7068000</v>
      </c>
      <c r="N29" s="315"/>
      <c r="O29" s="315"/>
      <c r="P29" s="374"/>
    </row>
    <row r="30" spans="1:18" x14ac:dyDescent="0.25">
      <c r="A30" s="440"/>
      <c r="B30" s="458"/>
      <c r="C30" s="440"/>
      <c r="D30" s="440"/>
      <c r="E30" s="440"/>
      <c r="F30" s="374" t="s">
        <v>184</v>
      </c>
      <c r="G30" s="374">
        <v>36</v>
      </c>
      <c r="H30" s="315">
        <v>485000</v>
      </c>
      <c r="I30" s="315">
        <f t="shared" si="0"/>
        <v>17460000</v>
      </c>
      <c r="J30" s="315"/>
      <c r="K30" s="316">
        <v>0.38</v>
      </c>
      <c r="L30" s="315">
        <f t="shared" si="4"/>
        <v>10825200</v>
      </c>
      <c r="M30" s="315">
        <f t="shared" si="3"/>
        <v>10825200</v>
      </c>
      <c r="N30" s="315"/>
      <c r="O30" s="315"/>
      <c r="P30" s="374"/>
    </row>
    <row r="31" spans="1:18" x14ac:dyDescent="0.25">
      <c r="A31" s="440"/>
      <c r="B31" s="458"/>
      <c r="C31" s="440"/>
      <c r="D31" s="440"/>
      <c r="E31" s="440"/>
      <c r="F31" s="374" t="s">
        <v>188</v>
      </c>
      <c r="G31" s="374">
        <v>24</v>
      </c>
      <c r="H31" s="315">
        <v>485000</v>
      </c>
      <c r="I31" s="315">
        <f t="shared" si="0"/>
        <v>11640000</v>
      </c>
      <c r="J31" s="315"/>
      <c r="K31" s="316">
        <v>0.38</v>
      </c>
      <c r="L31" s="315">
        <f t="shared" si="4"/>
        <v>7216800</v>
      </c>
      <c r="M31" s="315">
        <f t="shared" si="3"/>
        <v>7216800</v>
      </c>
      <c r="N31" s="315"/>
      <c r="O31" s="315"/>
      <c r="P31" s="374"/>
    </row>
    <row r="32" spans="1:18" x14ac:dyDescent="0.25">
      <c r="A32" s="441"/>
      <c r="B32" s="459"/>
      <c r="C32" s="441"/>
      <c r="D32" s="441"/>
      <c r="E32" s="441"/>
      <c r="F32" s="375" t="s">
        <v>199</v>
      </c>
      <c r="G32" s="375">
        <v>24</v>
      </c>
      <c r="H32" s="318">
        <v>455000</v>
      </c>
      <c r="I32" s="318">
        <f t="shared" si="0"/>
        <v>10920000</v>
      </c>
      <c r="J32" s="318"/>
      <c r="K32" s="320">
        <v>0.38</v>
      </c>
      <c r="L32" s="318">
        <f t="shared" si="4"/>
        <v>6770400</v>
      </c>
      <c r="M32" s="318">
        <f t="shared" si="3"/>
        <v>6770400</v>
      </c>
      <c r="N32" s="318"/>
      <c r="O32" s="318"/>
      <c r="P32" s="204"/>
    </row>
    <row r="33" spans="1:17" x14ac:dyDescent="0.25">
      <c r="A33" s="450">
        <v>639</v>
      </c>
      <c r="B33" s="454">
        <v>44055</v>
      </c>
      <c r="C33" s="450" t="s">
        <v>181</v>
      </c>
      <c r="D33" s="448" t="s">
        <v>204</v>
      </c>
      <c r="E33" s="450"/>
      <c r="F33" s="381" t="s">
        <v>184</v>
      </c>
      <c r="G33" s="381">
        <v>1</v>
      </c>
      <c r="H33" s="339">
        <v>485000</v>
      </c>
      <c r="I33" s="339">
        <f t="shared" si="0"/>
        <v>485000</v>
      </c>
      <c r="J33" s="339"/>
      <c r="K33" s="340">
        <v>0.41</v>
      </c>
      <c r="L33" s="339">
        <f t="shared" si="4"/>
        <v>286150.00000000006</v>
      </c>
      <c r="M33" s="339">
        <f t="shared" si="3"/>
        <v>286150.00000000006</v>
      </c>
      <c r="N33" s="339"/>
      <c r="O33" s="339"/>
      <c r="P33" s="398"/>
    </row>
    <row r="34" spans="1:17" x14ac:dyDescent="0.25">
      <c r="A34" s="452"/>
      <c r="B34" s="455"/>
      <c r="C34" s="452"/>
      <c r="D34" s="453"/>
      <c r="E34" s="452"/>
      <c r="F34" s="317" t="s">
        <v>199</v>
      </c>
      <c r="G34" s="317">
        <v>1</v>
      </c>
      <c r="H34" s="318">
        <v>455000</v>
      </c>
      <c r="I34" s="318">
        <f t="shared" si="0"/>
        <v>455000</v>
      </c>
      <c r="J34" s="318"/>
      <c r="K34" s="320">
        <v>0.41</v>
      </c>
      <c r="L34" s="318">
        <f t="shared" si="4"/>
        <v>268450.00000000006</v>
      </c>
      <c r="M34" s="318">
        <f t="shared" si="3"/>
        <v>268450.00000000006</v>
      </c>
      <c r="N34" s="318"/>
      <c r="O34" s="318"/>
      <c r="P34" s="204"/>
    </row>
    <row r="35" spans="1:17" x14ac:dyDescent="0.25">
      <c r="A35" s="450">
        <v>640</v>
      </c>
      <c r="B35" s="454">
        <v>44055</v>
      </c>
      <c r="C35" s="450" t="s">
        <v>181</v>
      </c>
      <c r="D35" s="448" t="s">
        <v>205</v>
      </c>
      <c r="E35" s="450" t="s">
        <v>206</v>
      </c>
      <c r="F35" s="310" t="s">
        <v>184</v>
      </c>
      <c r="G35" s="310">
        <v>12</v>
      </c>
      <c r="H35" s="311">
        <v>485000</v>
      </c>
      <c r="I35" s="311">
        <f t="shared" si="0"/>
        <v>5820000</v>
      </c>
      <c r="J35" s="311"/>
      <c r="K35" s="313">
        <v>0.41</v>
      </c>
      <c r="L35" s="311">
        <f t="shared" si="4"/>
        <v>3433800.0000000005</v>
      </c>
      <c r="M35" s="311">
        <f t="shared" si="3"/>
        <v>3433800.0000000005</v>
      </c>
      <c r="N35" s="311"/>
      <c r="O35" s="311"/>
      <c r="P35" s="310"/>
    </row>
    <row r="36" spans="1:17" ht="14.45" customHeight="1" x14ac:dyDescent="0.25">
      <c r="A36" s="442"/>
      <c r="B36" s="456"/>
      <c r="C36" s="442"/>
      <c r="D36" s="449"/>
      <c r="E36" s="442"/>
      <c r="F36" s="382" t="s">
        <v>199</v>
      </c>
      <c r="G36" s="382">
        <v>12</v>
      </c>
      <c r="H36" s="364">
        <v>455000</v>
      </c>
      <c r="I36" s="364">
        <f t="shared" si="0"/>
        <v>5460000</v>
      </c>
      <c r="J36" s="364"/>
      <c r="K36" s="365">
        <v>0.41</v>
      </c>
      <c r="L36" s="364">
        <f t="shared" si="4"/>
        <v>3221400.0000000005</v>
      </c>
      <c r="M36" s="364">
        <f t="shared" si="3"/>
        <v>3221400.0000000005</v>
      </c>
      <c r="N36" s="364"/>
      <c r="O36" s="364"/>
      <c r="P36" s="382"/>
    </row>
    <row r="37" spans="1:17" ht="14.45" customHeight="1" x14ac:dyDescent="0.25">
      <c r="A37" s="444">
        <v>641</v>
      </c>
      <c r="B37" s="457">
        <v>44055</v>
      </c>
      <c r="C37" s="444" t="s">
        <v>201</v>
      </c>
      <c r="D37" s="479" t="s">
        <v>208</v>
      </c>
      <c r="E37" s="444" t="s">
        <v>207</v>
      </c>
      <c r="F37" s="373" t="s">
        <v>203</v>
      </c>
      <c r="G37" s="373">
        <v>48</v>
      </c>
      <c r="H37" s="311">
        <v>225000</v>
      </c>
      <c r="I37" s="311">
        <f t="shared" si="0"/>
        <v>10800000</v>
      </c>
      <c r="J37" s="311"/>
      <c r="K37" s="313">
        <v>0.38</v>
      </c>
      <c r="L37" s="311">
        <f t="shared" si="4"/>
        <v>6696000</v>
      </c>
      <c r="M37" s="311"/>
      <c r="N37" s="311"/>
      <c r="O37" s="311">
        <f t="shared" ref="O37:O45" si="5">L37</f>
        <v>6696000</v>
      </c>
      <c r="P37" s="373"/>
    </row>
    <row r="38" spans="1:17" ht="14.45" customHeight="1" x14ac:dyDescent="0.25">
      <c r="A38" s="440"/>
      <c r="B38" s="458"/>
      <c r="C38" s="440"/>
      <c r="D38" s="481"/>
      <c r="E38" s="440"/>
      <c r="F38" s="374" t="s">
        <v>186</v>
      </c>
      <c r="G38" s="374">
        <v>36</v>
      </c>
      <c r="H38" s="315">
        <v>455000</v>
      </c>
      <c r="I38" s="315">
        <f t="shared" si="0"/>
        <v>16380000</v>
      </c>
      <c r="J38" s="315"/>
      <c r="K38" s="316">
        <v>0.38</v>
      </c>
      <c r="L38" s="315">
        <f t="shared" si="4"/>
        <v>10155600</v>
      </c>
      <c r="M38" s="315"/>
      <c r="N38" s="315"/>
      <c r="O38" s="315">
        <f t="shared" si="5"/>
        <v>10155600</v>
      </c>
      <c r="P38" s="374"/>
    </row>
    <row r="39" spans="1:17" ht="14.45" customHeight="1" x14ac:dyDescent="0.25">
      <c r="A39" s="440"/>
      <c r="B39" s="458"/>
      <c r="C39" s="440"/>
      <c r="D39" s="481"/>
      <c r="E39" s="440"/>
      <c r="F39" s="374" t="s">
        <v>187</v>
      </c>
      <c r="G39" s="374">
        <v>36</v>
      </c>
      <c r="H39" s="315">
        <v>465000</v>
      </c>
      <c r="I39" s="315">
        <f t="shared" si="0"/>
        <v>16740000</v>
      </c>
      <c r="J39" s="315"/>
      <c r="K39" s="316">
        <v>0.38</v>
      </c>
      <c r="L39" s="315">
        <f t="shared" si="4"/>
        <v>10378800</v>
      </c>
      <c r="M39" s="315"/>
      <c r="N39" s="315"/>
      <c r="O39" s="315">
        <f t="shared" si="5"/>
        <v>10378800</v>
      </c>
      <c r="P39" s="374"/>
    </row>
    <row r="40" spans="1:17" x14ac:dyDescent="0.25">
      <c r="A40" s="440"/>
      <c r="B40" s="458"/>
      <c r="C40" s="440"/>
      <c r="D40" s="481"/>
      <c r="E40" s="440"/>
      <c r="F40" s="374" t="s">
        <v>197</v>
      </c>
      <c r="G40" s="374">
        <v>24</v>
      </c>
      <c r="H40" s="315">
        <v>475000</v>
      </c>
      <c r="I40" s="315">
        <f t="shared" si="0"/>
        <v>11400000</v>
      </c>
      <c r="J40" s="315"/>
      <c r="K40" s="316">
        <v>0.38</v>
      </c>
      <c r="L40" s="315">
        <f t="shared" si="4"/>
        <v>7068000</v>
      </c>
      <c r="M40" s="315"/>
      <c r="N40" s="315"/>
      <c r="O40" s="315">
        <f t="shared" si="5"/>
        <v>7068000</v>
      </c>
      <c r="P40" s="374"/>
    </row>
    <row r="41" spans="1:17" x14ac:dyDescent="0.25">
      <c r="A41" s="440"/>
      <c r="B41" s="458"/>
      <c r="C41" s="440"/>
      <c r="D41" s="481"/>
      <c r="E41" s="440"/>
      <c r="F41" s="374" t="s">
        <v>184</v>
      </c>
      <c r="G41" s="374">
        <v>12</v>
      </c>
      <c r="H41" s="315">
        <v>485000</v>
      </c>
      <c r="I41" s="315">
        <f t="shared" si="0"/>
        <v>5820000</v>
      </c>
      <c r="J41" s="315"/>
      <c r="K41" s="316">
        <v>0.38</v>
      </c>
      <c r="L41" s="315">
        <f t="shared" si="4"/>
        <v>3608400</v>
      </c>
      <c r="M41" s="315"/>
      <c r="N41" s="315"/>
      <c r="O41" s="315">
        <f t="shared" si="5"/>
        <v>3608400</v>
      </c>
      <c r="P41" s="374"/>
    </row>
    <row r="42" spans="1:17" x14ac:dyDescent="0.25">
      <c r="A42" s="440"/>
      <c r="B42" s="458"/>
      <c r="C42" s="440"/>
      <c r="D42" s="481"/>
      <c r="E42" s="440"/>
      <c r="F42" s="374" t="s">
        <v>188</v>
      </c>
      <c r="G42" s="374">
        <v>12</v>
      </c>
      <c r="H42" s="315">
        <v>485000</v>
      </c>
      <c r="I42" s="315">
        <f t="shared" si="0"/>
        <v>5820000</v>
      </c>
      <c r="J42" s="315"/>
      <c r="K42" s="316">
        <v>0.38</v>
      </c>
      <c r="L42" s="315">
        <f t="shared" si="4"/>
        <v>3608400</v>
      </c>
      <c r="M42" s="315"/>
      <c r="N42" s="315"/>
      <c r="O42" s="315">
        <f t="shared" si="5"/>
        <v>3608400</v>
      </c>
      <c r="P42" s="374"/>
    </row>
    <row r="43" spans="1:17" x14ac:dyDescent="0.25">
      <c r="A43" s="440"/>
      <c r="B43" s="458"/>
      <c r="C43" s="440"/>
      <c r="D43" s="481"/>
      <c r="E43" s="440"/>
      <c r="F43" s="374" t="s">
        <v>190</v>
      </c>
      <c r="G43" s="374">
        <v>48</v>
      </c>
      <c r="H43" s="315">
        <v>550000</v>
      </c>
      <c r="I43" s="315">
        <f t="shared" si="0"/>
        <v>26400000</v>
      </c>
      <c r="J43" s="315"/>
      <c r="K43" s="316">
        <v>0.38</v>
      </c>
      <c r="L43" s="315">
        <f t="shared" si="4"/>
        <v>16368000</v>
      </c>
      <c r="M43" s="315"/>
      <c r="N43" s="315"/>
      <c r="O43" s="315">
        <f t="shared" si="5"/>
        <v>16368000</v>
      </c>
      <c r="P43" s="374"/>
    </row>
    <row r="44" spans="1:17" ht="14.45" customHeight="1" x14ac:dyDescent="0.25">
      <c r="A44" s="440"/>
      <c r="B44" s="458"/>
      <c r="C44" s="440"/>
      <c r="D44" s="481"/>
      <c r="E44" s="440"/>
      <c r="F44" s="374" t="s">
        <v>198</v>
      </c>
      <c r="G44" s="374">
        <v>12</v>
      </c>
      <c r="H44" s="315">
        <v>455000</v>
      </c>
      <c r="I44" s="315">
        <f t="shared" si="0"/>
        <v>5460000</v>
      </c>
      <c r="J44" s="315"/>
      <c r="K44" s="316">
        <v>0.38</v>
      </c>
      <c r="L44" s="315">
        <f t="shared" si="4"/>
        <v>3385200</v>
      </c>
      <c r="M44" s="315"/>
      <c r="N44" s="315"/>
      <c r="O44" s="315">
        <f t="shared" si="5"/>
        <v>3385200</v>
      </c>
      <c r="P44" s="374"/>
    </row>
    <row r="45" spans="1:17" ht="14.45" customHeight="1" x14ac:dyDescent="0.25">
      <c r="A45" s="441"/>
      <c r="B45" s="459"/>
      <c r="C45" s="441"/>
      <c r="D45" s="480"/>
      <c r="E45" s="441"/>
      <c r="F45" s="375" t="s">
        <v>199</v>
      </c>
      <c r="G45" s="375">
        <v>24</v>
      </c>
      <c r="H45" s="318">
        <v>455000</v>
      </c>
      <c r="I45" s="318">
        <f t="shared" si="0"/>
        <v>10920000</v>
      </c>
      <c r="J45" s="318"/>
      <c r="K45" s="320">
        <v>0.38</v>
      </c>
      <c r="L45" s="318">
        <f t="shared" si="4"/>
        <v>6770400</v>
      </c>
      <c r="M45" s="318"/>
      <c r="N45" s="318"/>
      <c r="O45" s="318">
        <f t="shared" si="5"/>
        <v>6770400</v>
      </c>
      <c r="P45" s="375"/>
    </row>
    <row r="46" spans="1:17" ht="14.45" customHeight="1" x14ac:dyDescent="0.25">
      <c r="A46" s="387">
        <v>644</v>
      </c>
      <c r="B46" s="393">
        <v>44056</v>
      </c>
      <c r="C46" s="387" t="s">
        <v>181</v>
      </c>
      <c r="D46" s="408" t="s">
        <v>182</v>
      </c>
      <c r="E46" s="387" t="s">
        <v>210</v>
      </c>
      <c r="F46" s="379" t="s">
        <v>184</v>
      </c>
      <c r="G46" s="379">
        <v>24</v>
      </c>
      <c r="H46" s="409">
        <v>485000</v>
      </c>
      <c r="I46" s="409">
        <f t="shared" si="0"/>
        <v>11640000</v>
      </c>
      <c r="J46" s="409"/>
      <c r="K46" s="410">
        <v>0.41</v>
      </c>
      <c r="L46" s="409">
        <f t="shared" si="4"/>
        <v>6867600.0000000009</v>
      </c>
      <c r="M46" s="409">
        <f t="shared" si="3"/>
        <v>6867600.0000000009</v>
      </c>
      <c r="N46" s="409"/>
      <c r="O46" s="409"/>
      <c r="P46" s="379"/>
    </row>
    <row r="47" spans="1:17" ht="14.45" customHeight="1" x14ac:dyDescent="0.25">
      <c r="A47" s="444">
        <v>645</v>
      </c>
      <c r="B47" s="457">
        <v>44056</v>
      </c>
      <c r="C47" s="444" t="s">
        <v>201</v>
      </c>
      <c r="D47" s="479" t="s">
        <v>208</v>
      </c>
      <c r="E47" s="444" t="s">
        <v>207</v>
      </c>
      <c r="F47" s="373" t="s">
        <v>186</v>
      </c>
      <c r="G47" s="373">
        <v>36</v>
      </c>
      <c r="H47" s="311">
        <v>455000</v>
      </c>
      <c r="I47" s="311">
        <f t="shared" si="0"/>
        <v>16380000</v>
      </c>
      <c r="J47" s="311"/>
      <c r="K47" s="313">
        <v>0.38</v>
      </c>
      <c r="L47" s="311">
        <f t="shared" si="4"/>
        <v>10155600</v>
      </c>
      <c r="M47" s="311"/>
      <c r="N47" s="311"/>
      <c r="O47" s="311">
        <f>L47</f>
        <v>10155600</v>
      </c>
      <c r="P47" s="373"/>
      <c r="Q47" s="283"/>
    </row>
    <row r="48" spans="1:17" ht="14.45" customHeight="1" x14ac:dyDescent="0.25">
      <c r="A48" s="440"/>
      <c r="B48" s="458"/>
      <c r="C48" s="440"/>
      <c r="D48" s="481"/>
      <c r="E48" s="440"/>
      <c r="F48" s="374" t="s">
        <v>187</v>
      </c>
      <c r="G48" s="374">
        <v>36</v>
      </c>
      <c r="H48" s="315">
        <v>465000</v>
      </c>
      <c r="I48" s="315">
        <f t="shared" si="0"/>
        <v>16740000</v>
      </c>
      <c r="J48" s="315"/>
      <c r="K48" s="316">
        <v>0.38</v>
      </c>
      <c r="L48" s="315">
        <f t="shared" si="4"/>
        <v>10378800</v>
      </c>
      <c r="M48" s="315"/>
      <c r="N48" s="315"/>
      <c r="O48" s="315">
        <f t="shared" ref="O48:O53" si="6">L48</f>
        <v>10378800</v>
      </c>
      <c r="P48" s="374"/>
      <c r="Q48" s="283"/>
    </row>
    <row r="49" spans="1:17" ht="14.45" customHeight="1" x14ac:dyDescent="0.25">
      <c r="A49" s="440"/>
      <c r="B49" s="458"/>
      <c r="C49" s="440"/>
      <c r="D49" s="481"/>
      <c r="E49" s="440"/>
      <c r="F49" s="374" t="s">
        <v>197</v>
      </c>
      <c r="G49" s="374">
        <v>24</v>
      </c>
      <c r="H49" s="315">
        <v>475000</v>
      </c>
      <c r="I49" s="315">
        <f t="shared" si="0"/>
        <v>11400000</v>
      </c>
      <c r="J49" s="315"/>
      <c r="K49" s="316">
        <v>0.38</v>
      </c>
      <c r="L49" s="315">
        <f t="shared" si="4"/>
        <v>7068000</v>
      </c>
      <c r="M49" s="315"/>
      <c r="N49" s="315"/>
      <c r="O49" s="315">
        <f t="shared" si="6"/>
        <v>7068000</v>
      </c>
      <c r="P49" s="374"/>
      <c r="Q49" s="283"/>
    </row>
    <row r="50" spans="1:17" x14ac:dyDescent="0.25">
      <c r="A50" s="440"/>
      <c r="B50" s="458"/>
      <c r="C50" s="440"/>
      <c r="D50" s="481"/>
      <c r="E50" s="440"/>
      <c r="F50" s="374" t="s">
        <v>188</v>
      </c>
      <c r="G50" s="374">
        <v>12</v>
      </c>
      <c r="H50" s="315">
        <v>485000</v>
      </c>
      <c r="I50" s="315">
        <f t="shared" si="0"/>
        <v>5820000</v>
      </c>
      <c r="J50" s="315"/>
      <c r="K50" s="316">
        <v>0.38</v>
      </c>
      <c r="L50" s="315">
        <f t="shared" si="4"/>
        <v>3608400</v>
      </c>
      <c r="M50" s="315"/>
      <c r="N50" s="315"/>
      <c r="O50" s="315">
        <f t="shared" si="6"/>
        <v>3608400</v>
      </c>
      <c r="P50" s="374"/>
      <c r="Q50" s="283"/>
    </row>
    <row r="51" spans="1:17" x14ac:dyDescent="0.25">
      <c r="A51" s="440"/>
      <c r="B51" s="458"/>
      <c r="C51" s="440"/>
      <c r="D51" s="481"/>
      <c r="E51" s="440"/>
      <c r="F51" s="374" t="s">
        <v>190</v>
      </c>
      <c r="G51" s="374">
        <v>24</v>
      </c>
      <c r="H51" s="315">
        <v>550000</v>
      </c>
      <c r="I51" s="315">
        <f t="shared" si="0"/>
        <v>13200000</v>
      </c>
      <c r="J51" s="315"/>
      <c r="K51" s="316">
        <v>0.38</v>
      </c>
      <c r="L51" s="315">
        <f t="shared" si="4"/>
        <v>8184000</v>
      </c>
      <c r="M51" s="315"/>
      <c r="N51" s="315"/>
      <c r="O51" s="315">
        <f t="shared" si="6"/>
        <v>8184000</v>
      </c>
      <c r="P51" s="374"/>
      <c r="Q51" s="283"/>
    </row>
    <row r="52" spans="1:17" x14ac:dyDescent="0.25">
      <c r="A52" s="440"/>
      <c r="B52" s="458"/>
      <c r="C52" s="440"/>
      <c r="D52" s="481"/>
      <c r="E52" s="440"/>
      <c r="F52" s="374" t="s">
        <v>198</v>
      </c>
      <c r="G52" s="374">
        <v>12</v>
      </c>
      <c r="H52" s="315">
        <v>455000</v>
      </c>
      <c r="I52" s="315">
        <f t="shared" si="0"/>
        <v>5460000</v>
      </c>
      <c r="J52" s="315"/>
      <c r="K52" s="316">
        <v>0.38</v>
      </c>
      <c r="L52" s="315">
        <f t="shared" si="4"/>
        <v>3385200</v>
      </c>
      <c r="M52" s="315"/>
      <c r="N52" s="315"/>
      <c r="O52" s="315">
        <f t="shared" si="6"/>
        <v>3385200</v>
      </c>
      <c r="P52" s="374"/>
      <c r="Q52" s="283"/>
    </row>
    <row r="53" spans="1:17" x14ac:dyDescent="0.25">
      <c r="A53" s="441"/>
      <c r="B53" s="459"/>
      <c r="C53" s="441"/>
      <c r="D53" s="480"/>
      <c r="E53" s="441"/>
      <c r="F53" s="375" t="s">
        <v>199</v>
      </c>
      <c r="G53" s="375">
        <v>24</v>
      </c>
      <c r="H53" s="318">
        <v>455000</v>
      </c>
      <c r="I53" s="318">
        <f t="shared" si="0"/>
        <v>10920000</v>
      </c>
      <c r="J53" s="318"/>
      <c r="K53" s="320">
        <v>0.38</v>
      </c>
      <c r="L53" s="318">
        <f t="shared" si="4"/>
        <v>6770400</v>
      </c>
      <c r="M53" s="318"/>
      <c r="N53" s="318"/>
      <c r="O53" s="318">
        <f t="shared" si="6"/>
        <v>6770400</v>
      </c>
      <c r="P53" s="375"/>
      <c r="Q53" s="283"/>
    </row>
    <row r="54" spans="1:17" x14ac:dyDescent="0.25">
      <c r="A54" s="450">
        <v>646</v>
      </c>
      <c r="B54" s="454">
        <v>44053</v>
      </c>
      <c r="C54" s="450" t="s">
        <v>185</v>
      </c>
      <c r="D54" s="448"/>
      <c r="E54" s="450"/>
      <c r="F54" s="282" t="s">
        <v>186</v>
      </c>
      <c r="G54" s="282">
        <v>1</v>
      </c>
      <c r="H54" s="339">
        <v>455000</v>
      </c>
      <c r="I54" s="339">
        <f t="shared" si="0"/>
        <v>455000</v>
      </c>
      <c r="J54" s="339"/>
      <c r="K54" s="340">
        <v>0.41</v>
      </c>
      <c r="L54" s="339">
        <f t="shared" si="4"/>
        <v>268450.00000000006</v>
      </c>
      <c r="M54" s="339">
        <f>L54</f>
        <v>268450.00000000006</v>
      </c>
      <c r="N54" s="339"/>
      <c r="O54" s="339"/>
      <c r="P54" s="381"/>
      <c r="Q54" s="283"/>
    </row>
    <row r="55" spans="1:17" ht="14.45" customHeight="1" x14ac:dyDescent="0.25">
      <c r="A55" s="442"/>
      <c r="B55" s="456"/>
      <c r="C55" s="442"/>
      <c r="D55" s="449"/>
      <c r="E55" s="442"/>
      <c r="F55" s="382" t="s">
        <v>187</v>
      </c>
      <c r="G55" s="382">
        <v>1</v>
      </c>
      <c r="H55" s="364">
        <v>455000</v>
      </c>
      <c r="I55" s="364">
        <f t="shared" si="0"/>
        <v>455000</v>
      </c>
      <c r="J55" s="364"/>
      <c r="K55" s="365">
        <v>0.41</v>
      </c>
      <c r="L55" s="364">
        <f t="shared" si="4"/>
        <v>268450.00000000006</v>
      </c>
      <c r="M55" s="364">
        <f>L55</f>
        <v>268450.00000000006</v>
      </c>
      <c r="N55" s="364"/>
      <c r="O55" s="364"/>
      <c r="P55" s="382"/>
      <c r="Q55" s="283"/>
    </row>
    <row r="56" spans="1:17" ht="14.45" customHeight="1" x14ac:dyDescent="0.25">
      <c r="A56" s="425">
        <v>655</v>
      </c>
      <c r="B56" s="426">
        <v>44053</v>
      </c>
      <c r="C56" s="425"/>
      <c r="D56" s="427" t="s">
        <v>233</v>
      </c>
      <c r="E56" s="425"/>
      <c r="F56" s="425" t="s">
        <v>186</v>
      </c>
      <c r="G56" s="425">
        <v>24</v>
      </c>
      <c r="H56" s="409">
        <v>455000</v>
      </c>
      <c r="I56" s="409">
        <f t="shared" si="0"/>
        <v>10920000</v>
      </c>
      <c r="J56" s="409"/>
      <c r="K56" s="410">
        <v>0.5</v>
      </c>
      <c r="L56" s="409">
        <f t="shared" si="4"/>
        <v>5460000</v>
      </c>
      <c r="M56" s="409"/>
      <c r="N56" s="409"/>
      <c r="O56" s="409">
        <f>L56</f>
        <v>5460000</v>
      </c>
      <c r="P56" s="425"/>
      <c r="Q56" s="283"/>
    </row>
    <row r="57" spans="1:17" ht="14.45" customHeight="1" x14ac:dyDescent="0.25">
      <c r="A57" s="444">
        <v>647</v>
      </c>
      <c r="B57" s="457">
        <v>44056</v>
      </c>
      <c r="C57" s="444" t="s">
        <v>181</v>
      </c>
      <c r="D57" s="479" t="s">
        <v>211</v>
      </c>
      <c r="E57" s="444" t="s">
        <v>212</v>
      </c>
      <c r="F57" s="373" t="s">
        <v>186</v>
      </c>
      <c r="G57" s="373">
        <v>3</v>
      </c>
      <c r="H57" s="311">
        <v>455000</v>
      </c>
      <c r="I57" s="311">
        <f t="shared" si="0"/>
        <v>1365000</v>
      </c>
      <c r="J57" s="311"/>
      <c r="K57" s="313">
        <v>0.41</v>
      </c>
      <c r="L57" s="311">
        <f t="shared" si="4"/>
        <v>805350.00000000012</v>
      </c>
      <c r="M57" s="311">
        <f>L57</f>
        <v>805350.00000000012</v>
      </c>
      <c r="N57" s="311"/>
      <c r="O57" s="311"/>
      <c r="P57" s="479" t="s">
        <v>213</v>
      </c>
      <c r="Q57" s="283"/>
    </row>
    <row r="58" spans="1:17" ht="14.45" customHeight="1" x14ac:dyDescent="0.25">
      <c r="A58" s="441"/>
      <c r="B58" s="459"/>
      <c r="C58" s="441"/>
      <c r="D58" s="480"/>
      <c r="E58" s="441"/>
      <c r="F58" s="375" t="s">
        <v>187</v>
      </c>
      <c r="G58" s="375">
        <v>2</v>
      </c>
      <c r="H58" s="318">
        <v>465000</v>
      </c>
      <c r="I58" s="318">
        <f t="shared" si="0"/>
        <v>930000</v>
      </c>
      <c r="J58" s="318"/>
      <c r="K58" s="320">
        <v>0.41</v>
      </c>
      <c r="L58" s="318">
        <f t="shared" si="4"/>
        <v>548700.00000000012</v>
      </c>
      <c r="M58" s="318">
        <f>L58</f>
        <v>548700.00000000012</v>
      </c>
      <c r="N58" s="318"/>
      <c r="O58" s="318"/>
      <c r="P58" s="480"/>
      <c r="Q58" s="283"/>
    </row>
    <row r="59" spans="1:17" ht="14.45" customHeight="1" x14ac:dyDescent="0.25">
      <c r="A59" s="444">
        <v>650</v>
      </c>
      <c r="B59" s="457">
        <v>44057</v>
      </c>
      <c r="C59" s="444" t="s">
        <v>201</v>
      </c>
      <c r="D59" s="479" t="s">
        <v>208</v>
      </c>
      <c r="E59" s="444" t="s">
        <v>207</v>
      </c>
      <c r="F59" s="373" t="s">
        <v>186</v>
      </c>
      <c r="G59" s="373">
        <v>24</v>
      </c>
      <c r="H59" s="311">
        <v>455000</v>
      </c>
      <c r="I59" s="311">
        <f t="shared" si="0"/>
        <v>10920000</v>
      </c>
      <c r="J59" s="311"/>
      <c r="K59" s="313">
        <v>0.38</v>
      </c>
      <c r="L59" s="311">
        <f t="shared" si="4"/>
        <v>6770400</v>
      </c>
      <c r="M59" s="311"/>
      <c r="N59" s="311"/>
      <c r="O59" s="311">
        <f t="shared" ref="O59:O64" si="7">L59</f>
        <v>6770400</v>
      </c>
      <c r="P59" s="373"/>
      <c r="Q59" s="283"/>
    </row>
    <row r="60" spans="1:17" ht="14.45" customHeight="1" x14ac:dyDescent="0.25">
      <c r="A60" s="440"/>
      <c r="B60" s="458"/>
      <c r="C60" s="440"/>
      <c r="D60" s="481"/>
      <c r="E60" s="440"/>
      <c r="F60" s="374" t="s">
        <v>187</v>
      </c>
      <c r="G60" s="374">
        <v>24</v>
      </c>
      <c r="H60" s="315">
        <v>465000</v>
      </c>
      <c r="I60" s="315">
        <f t="shared" si="0"/>
        <v>11160000</v>
      </c>
      <c r="J60" s="315"/>
      <c r="K60" s="316">
        <v>0.38</v>
      </c>
      <c r="L60" s="315">
        <f t="shared" si="4"/>
        <v>6919200</v>
      </c>
      <c r="M60" s="315"/>
      <c r="N60" s="315"/>
      <c r="O60" s="315">
        <f t="shared" si="7"/>
        <v>6919200</v>
      </c>
      <c r="P60" s="374"/>
      <c r="Q60" s="283"/>
    </row>
    <row r="61" spans="1:17" ht="14.45" customHeight="1" x14ac:dyDescent="0.25">
      <c r="A61" s="440"/>
      <c r="B61" s="458"/>
      <c r="C61" s="440"/>
      <c r="D61" s="481"/>
      <c r="E61" s="440"/>
      <c r="F61" s="374" t="s">
        <v>197</v>
      </c>
      <c r="G61" s="374">
        <v>24</v>
      </c>
      <c r="H61" s="315">
        <v>475000</v>
      </c>
      <c r="I61" s="315">
        <f t="shared" si="0"/>
        <v>11400000</v>
      </c>
      <c r="J61" s="315"/>
      <c r="K61" s="316">
        <v>0.38</v>
      </c>
      <c r="L61" s="315">
        <f t="shared" si="4"/>
        <v>7068000</v>
      </c>
      <c r="M61" s="315"/>
      <c r="N61" s="315"/>
      <c r="O61" s="315">
        <f t="shared" si="7"/>
        <v>7068000</v>
      </c>
      <c r="P61" s="374"/>
      <c r="Q61" s="283"/>
    </row>
    <row r="62" spans="1:17" x14ac:dyDescent="0.25">
      <c r="A62" s="440"/>
      <c r="B62" s="458"/>
      <c r="C62" s="440"/>
      <c r="D62" s="481"/>
      <c r="E62" s="440"/>
      <c r="F62" s="374" t="s">
        <v>184</v>
      </c>
      <c r="G62" s="374">
        <v>72</v>
      </c>
      <c r="H62" s="315">
        <v>485000</v>
      </c>
      <c r="I62" s="315">
        <f t="shared" si="0"/>
        <v>34920000</v>
      </c>
      <c r="J62" s="315"/>
      <c r="K62" s="316">
        <v>0.38</v>
      </c>
      <c r="L62" s="315">
        <f t="shared" si="4"/>
        <v>21650400</v>
      </c>
      <c r="M62" s="315"/>
      <c r="N62" s="315"/>
      <c r="O62" s="315">
        <f t="shared" si="7"/>
        <v>21650400</v>
      </c>
      <c r="P62" s="374"/>
      <c r="Q62" s="283"/>
    </row>
    <row r="63" spans="1:17" ht="14.45" customHeight="1" x14ac:dyDescent="0.25">
      <c r="A63" s="440"/>
      <c r="B63" s="458"/>
      <c r="C63" s="440"/>
      <c r="D63" s="481"/>
      <c r="E63" s="440"/>
      <c r="F63" s="374" t="s">
        <v>198</v>
      </c>
      <c r="G63" s="374">
        <v>36</v>
      </c>
      <c r="H63" s="315">
        <v>455000</v>
      </c>
      <c r="I63" s="315">
        <f t="shared" si="0"/>
        <v>16380000</v>
      </c>
      <c r="J63" s="315"/>
      <c r="K63" s="316">
        <v>0.38</v>
      </c>
      <c r="L63" s="315">
        <f t="shared" si="4"/>
        <v>10155600</v>
      </c>
      <c r="M63" s="315"/>
      <c r="N63" s="315"/>
      <c r="O63" s="315">
        <f t="shared" si="7"/>
        <v>10155600</v>
      </c>
      <c r="P63" s="374"/>
      <c r="Q63" s="283"/>
    </row>
    <row r="64" spans="1:17" ht="14.45" customHeight="1" x14ac:dyDescent="0.25">
      <c r="A64" s="441"/>
      <c r="B64" s="459"/>
      <c r="C64" s="441"/>
      <c r="D64" s="480"/>
      <c r="E64" s="441"/>
      <c r="F64" s="375" t="s">
        <v>199</v>
      </c>
      <c r="G64" s="375">
        <v>36</v>
      </c>
      <c r="H64" s="318">
        <v>455000</v>
      </c>
      <c r="I64" s="318">
        <f t="shared" si="0"/>
        <v>16380000</v>
      </c>
      <c r="J64" s="318"/>
      <c r="K64" s="320">
        <v>0.38</v>
      </c>
      <c r="L64" s="318">
        <f t="shared" si="4"/>
        <v>10155600</v>
      </c>
      <c r="M64" s="318"/>
      <c r="N64" s="318"/>
      <c r="O64" s="318">
        <f t="shared" si="7"/>
        <v>10155600</v>
      </c>
      <c r="P64" s="375"/>
      <c r="Q64" s="283"/>
    </row>
    <row r="65" spans="1:17" ht="14.45" customHeight="1" x14ac:dyDescent="0.25">
      <c r="A65" s="444">
        <v>751</v>
      </c>
      <c r="B65" s="457">
        <v>44060</v>
      </c>
      <c r="C65" s="444"/>
      <c r="D65" s="479" t="s">
        <v>214</v>
      </c>
      <c r="E65" s="444" t="s">
        <v>215</v>
      </c>
      <c r="F65" s="373" t="s">
        <v>203</v>
      </c>
      <c r="G65" s="373">
        <v>24</v>
      </c>
      <c r="H65" s="311">
        <v>225000</v>
      </c>
      <c r="I65" s="311">
        <f t="shared" si="0"/>
        <v>5400000</v>
      </c>
      <c r="J65" s="311">
        <v>250000</v>
      </c>
      <c r="K65" s="313">
        <v>0.41</v>
      </c>
      <c r="L65" s="311">
        <f>I65*(1-K65)-J65</f>
        <v>2936000.0000000005</v>
      </c>
      <c r="M65" s="311"/>
      <c r="N65" s="311">
        <f>L65</f>
        <v>2936000.0000000005</v>
      </c>
      <c r="O65" s="311"/>
      <c r="P65" s="373"/>
      <c r="Q65" s="283"/>
    </row>
    <row r="66" spans="1:17" ht="14.45" customHeight="1" x14ac:dyDescent="0.25">
      <c r="A66" s="440"/>
      <c r="B66" s="458"/>
      <c r="C66" s="440"/>
      <c r="D66" s="481"/>
      <c r="E66" s="440"/>
      <c r="F66" s="374" t="s">
        <v>186</v>
      </c>
      <c r="G66" s="374">
        <v>24</v>
      </c>
      <c r="H66" s="315">
        <v>455000</v>
      </c>
      <c r="I66" s="315">
        <f t="shared" si="0"/>
        <v>10920000</v>
      </c>
      <c r="J66" s="315"/>
      <c r="K66" s="316">
        <v>0.41</v>
      </c>
      <c r="L66" s="315">
        <f t="shared" ref="L66:L76" si="8">I66*(1-K66)</f>
        <v>6442800.0000000009</v>
      </c>
      <c r="M66" s="315"/>
      <c r="N66" s="315">
        <f>L66</f>
        <v>6442800.0000000009</v>
      </c>
      <c r="O66" s="315"/>
      <c r="P66" s="200"/>
    </row>
    <row r="67" spans="1:17" ht="14.45" customHeight="1" x14ac:dyDescent="0.25">
      <c r="A67" s="440"/>
      <c r="B67" s="458"/>
      <c r="C67" s="440"/>
      <c r="D67" s="481"/>
      <c r="E67" s="440"/>
      <c r="F67" s="374" t="s">
        <v>184</v>
      </c>
      <c r="G67" s="374">
        <v>12</v>
      </c>
      <c r="H67" s="315">
        <v>485000</v>
      </c>
      <c r="I67" s="315">
        <f t="shared" si="0"/>
        <v>5820000</v>
      </c>
      <c r="J67" s="315"/>
      <c r="K67" s="316">
        <v>0.41</v>
      </c>
      <c r="L67" s="315">
        <f t="shared" si="8"/>
        <v>3433800.0000000005</v>
      </c>
      <c r="M67" s="315"/>
      <c r="N67" s="315">
        <f>L67</f>
        <v>3433800.0000000005</v>
      </c>
      <c r="O67" s="315"/>
      <c r="P67" s="200"/>
    </row>
    <row r="68" spans="1:17" ht="14.45" customHeight="1" x14ac:dyDescent="0.25">
      <c r="A68" s="441"/>
      <c r="B68" s="459"/>
      <c r="C68" s="441"/>
      <c r="D68" s="480"/>
      <c r="E68" s="441"/>
      <c r="F68" s="375" t="s">
        <v>199</v>
      </c>
      <c r="G68" s="375">
        <v>12</v>
      </c>
      <c r="H68" s="318">
        <v>455000</v>
      </c>
      <c r="I68" s="318">
        <f t="shared" si="0"/>
        <v>5460000</v>
      </c>
      <c r="J68" s="318"/>
      <c r="K68" s="320">
        <v>0.41</v>
      </c>
      <c r="L68" s="318">
        <f t="shared" si="8"/>
        <v>3221400.0000000005</v>
      </c>
      <c r="M68" s="318"/>
      <c r="N68" s="318">
        <f>L68</f>
        <v>3221400.0000000005</v>
      </c>
      <c r="O68" s="318"/>
      <c r="P68" s="204"/>
    </row>
    <row r="69" spans="1:17" ht="14.45" customHeight="1" x14ac:dyDescent="0.25">
      <c r="A69" s="391">
        <v>754</v>
      </c>
      <c r="B69" s="394">
        <v>44061</v>
      </c>
      <c r="C69" s="391" t="s">
        <v>181</v>
      </c>
      <c r="D69" s="411" t="s">
        <v>216</v>
      </c>
      <c r="E69" s="391" t="s">
        <v>217</v>
      </c>
      <c r="F69" s="380" t="s">
        <v>197</v>
      </c>
      <c r="G69" s="380">
        <v>12</v>
      </c>
      <c r="H69" s="331">
        <v>475000</v>
      </c>
      <c r="I69" s="331">
        <f t="shared" si="0"/>
        <v>5700000</v>
      </c>
      <c r="J69" s="331"/>
      <c r="K69" s="332">
        <v>0.41</v>
      </c>
      <c r="L69" s="331">
        <f t="shared" si="8"/>
        <v>3363000.0000000005</v>
      </c>
      <c r="M69" s="331">
        <f>L69</f>
        <v>3363000.0000000005</v>
      </c>
      <c r="N69" s="331"/>
      <c r="O69" s="331"/>
      <c r="P69" s="411"/>
    </row>
    <row r="70" spans="1:17" x14ac:dyDescent="0.25">
      <c r="A70" s="208">
        <v>755</v>
      </c>
      <c r="B70" s="286">
        <v>44061</v>
      </c>
      <c r="C70" s="208" t="s">
        <v>181</v>
      </c>
      <c r="D70" s="208" t="s">
        <v>218</v>
      </c>
      <c r="E70" s="208" t="s">
        <v>219</v>
      </c>
      <c r="F70" s="208" t="s">
        <v>184</v>
      </c>
      <c r="G70" s="208">
        <v>5</v>
      </c>
      <c r="H70" s="280">
        <v>485000</v>
      </c>
      <c r="I70" s="280">
        <f t="shared" si="0"/>
        <v>2425000</v>
      </c>
      <c r="J70" s="280"/>
      <c r="K70" s="281">
        <v>0.41</v>
      </c>
      <c r="L70" s="280">
        <f t="shared" si="8"/>
        <v>1430750.0000000002</v>
      </c>
      <c r="M70" s="280">
        <f>L70</f>
        <v>1430750.0000000002</v>
      </c>
      <c r="N70" s="280"/>
      <c r="O70" s="280"/>
      <c r="P70" s="136"/>
    </row>
    <row r="71" spans="1:17" x14ac:dyDescent="0.25">
      <c r="A71" s="444">
        <v>757</v>
      </c>
      <c r="B71" s="445">
        <v>44061</v>
      </c>
      <c r="C71" s="444"/>
      <c r="D71" s="444" t="s">
        <v>220</v>
      </c>
      <c r="E71" s="444" t="s">
        <v>221</v>
      </c>
      <c r="F71" s="373" t="s">
        <v>186</v>
      </c>
      <c r="G71" s="373">
        <v>156</v>
      </c>
      <c r="H71" s="311">
        <v>455000</v>
      </c>
      <c r="I71" s="311">
        <f t="shared" si="0"/>
        <v>70980000</v>
      </c>
      <c r="J71" s="311"/>
      <c r="K71" s="313">
        <v>0.5</v>
      </c>
      <c r="L71" s="311">
        <f t="shared" si="8"/>
        <v>35490000</v>
      </c>
      <c r="M71" s="311"/>
      <c r="N71" s="311"/>
      <c r="O71" s="311">
        <f>L71</f>
        <v>35490000</v>
      </c>
      <c r="P71" s="195"/>
    </row>
    <row r="72" spans="1:17" x14ac:dyDescent="0.25">
      <c r="A72" s="440"/>
      <c r="B72" s="447"/>
      <c r="C72" s="440"/>
      <c r="D72" s="440"/>
      <c r="E72" s="440"/>
      <c r="F72" s="374" t="s">
        <v>187</v>
      </c>
      <c r="G72" s="374">
        <v>48</v>
      </c>
      <c r="H72" s="315">
        <v>465000</v>
      </c>
      <c r="I72" s="315">
        <f t="shared" si="0"/>
        <v>22320000</v>
      </c>
      <c r="J72" s="315"/>
      <c r="K72" s="316">
        <v>0.5</v>
      </c>
      <c r="L72" s="315">
        <f t="shared" si="8"/>
        <v>11160000</v>
      </c>
      <c r="M72" s="315"/>
      <c r="N72" s="315"/>
      <c r="O72" s="315">
        <f t="shared" ref="O72:O76" si="9">L72</f>
        <v>11160000</v>
      </c>
      <c r="P72" s="200"/>
    </row>
    <row r="73" spans="1:17" ht="14.45" customHeight="1" x14ac:dyDescent="0.25">
      <c r="A73" s="440"/>
      <c r="B73" s="447"/>
      <c r="C73" s="440"/>
      <c r="D73" s="440"/>
      <c r="E73" s="440"/>
      <c r="F73" s="374" t="s">
        <v>197</v>
      </c>
      <c r="G73" s="374">
        <v>96</v>
      </c>
      <c r="H73" s="315">
        <v>475000</v>
      </c>
      <c r="I73" s="315">
        <f t="shared" si="0"/>
        <v>45600000</v>
      </c>
      <c r="J73" s="315"/>
      <c r="K73" s="316">
        <v>0.5</v>
      </c>
      <c r="L73" s="315">
        <f t="shared" si="8"/>
        <v>22800000</v>
      </c>
      <c r="M73" s="315"/>
      <c r="N73" s="315"/>
      <c r="O73" s="315">
        <f t="shared" si="9"/>
        <v>22800000</v>
      </c>
      <c r="P73" s="200"/>
    </row>
    <row r="74" spans="1:17" x14ac:dyDescent="0.25">
      <c r="A74" s="440"/>
      <c r="B74" s="447"/>
      <c r="C74" s="440"/>
      <c r="D74" s="440"/>
      <c r="E74" s="440"/>
      <c r="F74" s="374" t="s">
        <v>184</v>
      </c>
      <c r="G74" s="374">
        <v>192</v>
      </c>
      <c r="H74" s="315">
        <v>485000</v>
      </c>
      <c r="I74" s="315">
        <f t="shared" si="0"/>
        <v>93120000</v>
      </c>
      <c r="J74" s="315"/>
      <c r="K74" s="316">
        <v>0.5</v>
      </c>
      <c r="L74" s="315">
        <f t="shared" si="8"/>
        <v>46560000</v>
      </c>
      <c r="M74" s="315"/>
      <c r="N74" s="315"/>
      <c r="O74" s="315">
        <f t="shared" si="9"/>
        <v>46560000</v>
      </c>
      <c r="P74" s="200"/>
    </row>
    <row r="75" spans="1:17" ht="14.45" customHeight="1" x14ac:dyDescent="0.25">
      <c r="A75" s="440"/>
      <c r="B75" s="447"/>
      <c r="C75" s="440"/>
      <c r="D75" s="440"/>
      <c r="E75" s="440"/>
      <c r="F75" s="374" t="s">
        <v>198</v>
      </c>
      <c r="G75" s="374">
        <v>72</v>
      </c>
      <c r="H75" s="315">
        <v>455000</v>
      </c>
      <c r="I75" s="315">
        <f t="shared" si="0"/>
        <v>32760000</v>
      </c>
      <c r="J75" s="315"/>
      <c r="K75" s="316">
        <v>0.5</v>
      </c>
      <c r="L75" s="315">
        <f t="shared" si="8"/>
        <v>16380000</v>
      </c>
      <c r="M75" s="315"/>
      <c r="N75" s="315"/>
      <c r="O75" s="315">
        <f t="shared" si="9"/>
        <v>16380000</v>
      </c>
      <c r="P75" s="374"/>
    </row>
    <row r="76" spans="1:17" ht="14.45" customHeight="1" x14ac:dyDescent="0.25">
      <c r="A76" s="441"/>
      <c r="B76" s="446"/>
      <c r="C76" s="441"/>
      <c r="D76" s="441"/>
      <c r="E76" s="441"/>
      <c r="F76" s="375" t="s">
        <v>199</v>
      </c>
      <c r="G76" s="375">
        <v>84</v>
      </c>
      <c r="H76" s="318">
        <v>455000</v>
      </c>
      <c r="I76" s="318">
        <f t="shared" si="0"/>
        <v>38220000</v>
      </c>
      <c r="J76" s="318"/>
      <c r="K76" s="320">
        <v>0.5</v>
      </c>
      <c r="L76" s="318">
        <f t="shared" si="8"/>
        <v>19110000</v>
      </c>
      <c r="M76" s="318"/>
      <c r="N76" s="318"/>
      <c r="O76" s="318">
        <f t="shared" si="9"/>
        <v>19110000</v>
      </c>
      <c r="P76" s="375"/>
    </row>
    <row r="77" spans="1:17" x14ac:dyDescent="0.25">
      <c r="A77" s="450">
        <v>761</v>
      </c>
      <c r="B77" s="451">
        <v>44063</v>
      </c>
      <c r="C77" s="450"/>
      <c r="D77" s="450" t="s">
        <v>214</v>
      </c>
      <c r="E77" s="450" t="s">
        <v>215</v>
      </c>
      <c r="F77" s="345" t="s">
        <v>186</v>
      </c>
      <c r="G77" s="345">
        <v>12</v>
      </c>
      <c r="H77" s="311">
        <v>455000</v>
      </c>
      <c r="I77" s="311">
        <f t="shared" si="0"/>
        <v>5460000</v>
      </c>
      <c r="J77" s="311">
        <v>100000</v>
      </c>
      <c r="K77" s="313">
        <v>0.41</v>
      </c>
      <c r="L77" s="311">
        <f>I77*(1-K77)-J77</f>
        <v>3121400.0000000005</v>
      </c>
      <c r="M77" s="311"/>
      <c r="N77" s="311">
        <f>L77</f>
        <v>3121400.0000000005</v>
      </c>
      <c r="O77" s="311"/>
      <c r="P77" s="192"/>
    </row>
    <row r="78" spans="1:17" ht="14.45" customHeight="1" x14ac:dyDescent="0.25">
      <c r="A78" s="442"/>
      <c r="B78" s="443"/>
      <c r="C78" s="442"/>
      <c r="D78" s="442"/>
      <c r="E78" s="442"/>
      <c r="F78" s="382" t="s">
        <v>197</v>
      </c>
      <c r="G78" s="382">
        <v>12</v>
      </c>
      <c r="H78" s="364">
        <v>475000</v>
      </c>
      <c r="I78" s="364">
        <f t="shared" si="0"/>
        <v>5700000</v>
      </c>
      <c r="J78" s="364"/>
      <c r="K78" s="365">
        <v>0.41</v>
      </c>
      <c r="L78" s="364">
        <f t="shared" ref="L78:L84" si="10">I78*(1-K78)</f>
        <v>3363000.0000000005</v>
      </c>
      <c r="M78" s="364"/>
      <c r="N78" s="364">
        <f>L78</f>
        <v>3363000.0000000005</v>
      </c>
      <c r="O78" s="364"/>
      <c r="P78" s="352"/>
    </row>
    <row r="79" spans="1:17" ht="14.45" customHeight="1" x14ac:dyDescent="0.25">
      <c r="A79" s="444">
        <v>762</v>
      </c>
      <c r="B79" s="445">
        <v>44063</v>
      </c>
      <c r="C79" s="444" t="s">
        <v>201</v>
      </c>
      <c r="D79" s="444" t="s">
        <v>222</v>
      </c>
      <c r="E79" s="444"/>
      <c r="F79" s="373" t="s">
        <v>203</v>
      </c>
      <c r="G79" s="373">
        <v>5</v>
      </c>
      <c r="H79" s="311">
        <v>225000</v>
      </c>
      <c r="I79" s="311">
        <f t="shared" si="0"/>
        <v>1125000</v>
      </c>
      <c r="J79" s="311"/>
      <c r="K79" s="313">
        <v>0.5</v>
      </c>
      <c r="L79" s="311">
        <f t="shared" si="10"/>
        <v>562500</v>
      </c>
      <c r="M79" s="311"/>
      <c r="N79" s="311"/>
      <c r="O79" s="311">
        <f>L79</f>
        <v>562500</v>
      </c>
      <c r="P79" s="192"/>
    </row>
    <row r="80" spans="1:17" x14ac:dyDescent="0.25">
      <c r="A80" s="440"/>
      <c r="B80" s="447"/>
      <c r="C80" s="440"/>
      <c r="D80" s="440"/>
      <c r="E80" s="440"/>
      <c r="F80" s="374" t="s">
        <v>186</v>
      </c>
      <c r="G80" s="374">
        <v>10</v>
      </c>
      <c r="H80" s="315">
        <v>455000</v>
      </c>
      <c r="I80" s="315">
        <f t="shared" si="0"/>
        <v>4550000</v>
      </c>
      <c r="J80" s="315"/>
      <c r="K80" s="316">
        <v>0.5</v>
      </c>
      <c r="L80" s="315">
        <f t="shared" si="10"/>
        <v>2275000</v>
      </c>
      <c r="M80" s="315"/>
      <c r="N80" s="315"/>
      <c r="O80" s="315">
        <f t="shared" ref="O80:O81" si="11">L80</f>
        <v>2275000</v>
      </c>
      <c r="P80" s="374"/>
    </row>
    <row r="81" spans="1:16" x14ac:dyDescent="0.25">
      <c r="A81" s="441"/>
      <c r="B81" s="446"/>
      <c r="C81" s="441"/>
      <c r="D81" s="441"/>
      <c r="E81" s="441"/>
      <c r="F81" s="375" t="s">
        <v>187</v>
      </c>
      <c r="G81" s="375">
        <v>5</v>
      </c>
      <c r="H81" s="318">
        <v>465000</v>
      </c>
      <c r="I81" s="318">
        <f t="shared" si="0"/>
        <v>2325000</v>
      </c>
      <c r="J81" s="318"/>
      <c r="K81" s="320">
        <v>0.5</v>
      </c>
      <c r="L81" s="318">
        <f t="shared" si="10"/>
        <v>1162500</v>
      </c>
      <c r="M81" s="318"/>
      <c r="N81" s="318"/>
      <c r="O81" s="318">
        <f t="shared" si="11"/>
        <v>1162500</v>
      </c>
      <c r="P81" s="201"/>
    </row>
    <row r="82" spans="1:16" ht="14.45" customHeight="1" x14ac:dyDescent="0.25">
      <c r="A82" s="444">
        <v>763</v>
      </c>
      <c r="B82" s="445">
        <v>44063</v>
      </c>
      <c r="C82" s="444"/>
      <c r="D82" s="444" t="s">
        <v>193</v>
      </c>
      <c r="E82" s="444" t="s">
        <v>194</v>
      </c>
      <c r="F82" s="373" t="s">
        <v>203</v>
      </c>
      <c r="G82" s="373">
        <v>48</v>
      </c>
      <c r="H82" s="311">
        <v>225000</v>
      </c>
      <c r="I82" s="311">
        <f t="shared" si="0"/>
        <v>10800000</v>
      </c>
      <c r="J82" s="311"/>
      <c r="K82" s="313">
        <v>0.5</v>
      </c>
      <c r="L82" s="311">
        <f t="shared" si="10"/>
        <v>5400000</v>
      </c>
      <c r="M82" s="311"/>
      <c r="N82" s="311"/>
      <c r="O82" s="311">
        <f>L82</f>
        <v>5400000</v>
      </c>
      <c r="P82" s="192"/>
    </row>
    <row r="83" spans="1:16" ht="14.45" customHeight="1" x14ac:dyDescent="0.25">
      <c r="A83" s="440"/>
      <c r="B83" s="447"/>
      <c r="C83" s="440"/>
      <c r="D83" s="440"/>
      <c r="E83" s="440"/>
      <c r="F83" s="374" t="s">
        <v>186</v>
      </c>
      <c r="G83" s="374">
        <v>36</v>
      </c>
      <c r="H83" s="315">
        <v>455000</v>
      </c>
      <c r="I83" s="315">
        <f t="shared" si="0"/>
        <v>16380000</v>
      </c>
      <c r="J83" s="315"/>
      <c r="K83" s="316">
        <v>0.5</v>
      </c>
      <c r="L83" s="315">
        <f t="shared" si="10"/>
        <v>8190000</v>
      </c>
      <c r="M83" s="315"/>
      <c r="N83" s="315"/>
      <c r="O83" s="315">
        <f t="shared" ref="O83:O84" si="12">L83</f>
        <v>8190000</v>
      </c>
      <c r="P83" s="196"/>
    </row>
    <row r="84" spans="1:16" ht="14.45" customHeight="1" x14ac:dyDescent="0.25">
      <c r="A84" s="441"/>
      <c r="B84" s="446"/>
      <c r="C84" s="441"/>
      <c r="D84" s="441"/>
      <c r="E84" s="441"/>
      <c r="F84" s="375" t="s">
        <v>184</v>
      </c>
      <c r="G84" s="375">
        <v>36</v>
      </c>
      <c r="H84" s="318">
        <v>485000</v>
      </c>
      <c r="I84" s="318">
        <f t="shared" si="0"/>
        <v>17460000</v>
      </c>
      <c r="J84" s="318"/>
      <c r="K84" s="320">
        <v>0.5</v>
      </c>
      <c r="L84" s="318">
        <f t="shared" si="10"/>
        <v>8730000</v>
      </c>
      <c r="M84" s="318"/>
      <c r="N84" s="318"/>
      <c r="O84" s="318">
        <f t="shared" si="12"/>
        <v>8730000</v>
      </c>
      <c r="P84" s="201"/>
    </row>
    <row r="85" spans="1:16" ht="14.45" customHeight="1" x14ac:dyDescent="0.25">
      <c r="A85" s="388"/>
      <c r="B85" s="414"/>
      <c r="C85" s="388"/>
      <c r="D85" s="388"/>
      <c r="E85" s="388"/>
      <c r="F85" s="381"/>
      <c r="G85" s="381"/>
      <c r="H85" s="339"/>
      <c r="I85" s="339"/>
      <c r="J85" s="339"/>
      <c r="K85" s="340"/>
      <c r="L85" s="339"/>
      <c r="M85" s="339"/>
      <c r="N85" s="339"/>
      <c r="O85" s="339"/>
      <c r="P85" s="387"/>
    </row>
    <row r="86" spans="1:16" ht="14.45" customHeight="1" x14ac:dyDescent="0.25">
      <c r="A86" s="196"/>
      <c r="B86" s="413"/>
      <c r="C86" s="196"/>
      <c r="D86" s="196"/>
      <c r="E86" s="196"/>
      <c r="F86" s="346"/>
      <c r="G86" s="346"/>
      <c r="H86" s="315"/>
      <c r="I86" s="315"/>
      <c r="J86" s="315"/>
      <c r="K86" s="316"/>
      <c r="L86" s="315"/>
      <c r="M86" s="315"/>
      <c r="N86" s="315"/>
      <c r="O86" s="315"/>
      <c r="P86" s="387"/>
    </row>
    <row r="87" spans="1:16" ht="14.45" customHeight="1" x14ac:dyDescent="0.25">
      <c r="A87" s="196"/>
      <c r="B87" s="413"/>
      <c r="C87" s="196"/>
      <c r="D87" s="196"/>
      <c r="E87" s="196"/>
      <c r="F87" s="346"/>
      <c r="G87" s="346"/>
      <c r="H87" s="315"/>
      <c r="I87" s="315"/>
      <c r="J87" s="315"/>
      <c r="K87" s="316"/>
      <c r="L87" s="315"/>
      <c r="M87" s="315"/>
      <c r="N87" s="315"/>
      <c r="O87" s="315"/>
      <c r="P87" s="387"/>
    </row>
    <row r="88" spans="1:16" ht="14.45" customHeight="1" x14ac:dyDescent="0.25">
      <c r="A88" s="201"/>
      <c r="B88" s="412"/>
      <c r="C88" s="201"/>
      <c r="D88" s="201"/>
      <c r="E88" s="201"/>
      <c r="F88" s="347"/>
      <c r="G88" s="347"/>
      <c r="H88" s="318"/>
      <c r="I88" s="318"/>
      <c r="J88" s="318"/>
      <c r="K88" s="320"/>
      <c r="L88" s="318"/>
      <c r="M88" s="318"/>
      <c r="N88" s="318"/>
      <c r="O88" s="318"/>
      <c r="P88" s="391"/>
    </row>
    <row r="89" spans="1:16" x14ac:dyDescent="0.25">
      <c r="A89" s="444"/>
      <c r="B89" s="445"/>
      <c r="C89" s="444"/>
      <c r="D89" s="444"/>
      <c r="E89" s="444"/>
      <c r="F89" s="345"/>
      <c r="G89" s="345"/>
      <c r="H89" s="311"/>
      <c r="I89" s="311"/>
      <c r="J89" s="311"/>
      <c r="K89" s="313"/>
      <c r="L89" s="311"/>
      <c r="M89" s="311"/>
      <c r="N89" s="311"/>
      <c r="O89" s="311"/>
      <c r="P89" s="450"/>
    </row>
    <row r="90" spans="1:16" ht="14.45" customHeight="1" x14ac:dyDescent="0.25">
      <c r="A90" s="440"/>
      <c r="B90" s="447"/>
      <c r="C90" s="440"/>
      <c r="D90" s="440"/>
      <c r="E90" s="440"/>
      <c r="F90" s="346"/>
      <c r="G90" s="346"/>
      <c r="H90" s="315"/>
      <c r="I90" s="315"/>
      <c r="J90" s="315"/>
      <c r="K90" s="316"/>
      <c r="L90" s="315"/>
      <c r="M90" s="315"/>
      <c r="N90" s="315"/>
      <c r="O90" s="315"/>
      <c r="P90" s="442"/>
    </row>
    <row r="91" spans="1:16" ht="14.45" customHeight="1" x14ac:dyDescent="0.25">
      <c r="A91" s="440"/>
      <c r="B91" s="447"/>
      <c r="C91" s="440"/>
      <c r="D91" s="440"/>
      <c r="E91" s="440"/>
      <c r="F91" s="346"/>
      <c r="G91" s="346"/>
      <c r="H91" s="315"/>
      <c r="I91" s="315"/>
      <c r="J91" s="315"/>
      <c r="K91" s="316"/>
      <c r="L91" s="315"/>
      <c r="M91" s="315"/>
      <c r="N91" s="315"/>
      <c r="O91" s="315"/>
      <c r="P91" s="442"/>
    </row>
    <row r="92" spans="1:16" ht="14.45" customHeight="1" x14ac:dyDescent="0.25">
      <c r="A92" s="440"/>
      <c r="B92" s="447"/>
      <c r="C92" s="440"/>
      <c r="D92" s="440"/>
      <c r="E92" s="440"/>
      <c r="F92" s="346"/>
      <c r="G92" s="346"/>
      <c r="H92" s="315"/>
      <c r="I92" s="315"/>
      <c r="J92" s="315"/>
      <c r="K92" s="316"/>
      <c r="L92" s="315"/>
      <c r="M92" s="315"/>
      <c r="N92" s="315"/>
      <c r="O92" s="315"/>
      <c r="P92" s="442"/>
    </row>
    <row r="93" spans="1:16" ht="14.45" customHeight="1" x14ac:dyDescent="0.25">
      <c r="A93" s="440"/>
      <c r="B93" s="447"/>
      <c r="C93" s="440"/>
      <c r="D93" s="440"/>
      <c r="E93" s="440"/>
      <c r="F93" s="346"/>
      <c r="G93" s="346"/>
      <c r="H93" s="315"/>
      <c r="I93" s="315"/>
      <c r="J93" s="315"/>
      <c r="K93" s="316"/>
      <c r="L93" s="315"/>
      <c r="M93" s="315"/>
      <c r="N93" s="315"/>
      <c r="O93" s="315"/>
      <c r="P93" s="442"/>
    </row>
    <row r="94" spans="1:16" ht="14.45" customHeight="1" x14ac:dyDescent="0.25">
      <c r="A94" s="440"/>
      <c r="B94" s="447"/>
      <c r="C94" s="440"/>
      <c r="D94" s="440"/>
      <c r="E94" s="440"/>
      <c r="F94" s="346"/>
      <c r="G94" s="346"/>
      <c r="H94" s="315"/>
      <c r="I94" s="315"/>
      <c r="J94" s="315"/>
      <c r="K94" s="316"/>
      <c r="L94" s="315"/>
      <c r="M94" s="315"/>
      <c r="N94" s="315"/>
      <c r="O94" s="315"/>
      <c r="P94" s="442"/>
    </row>
    <row r="95" spans="1:16" ht="14.45" customHeight="1" x14ac:dyDescent="0.25">
      <c r="A95" s="441"/>
      <c r="B95" s="446"/>
      <c r="C95" s="441"/>
      <c r="D95" s="441"/>
      <c r="E95" s="441"/>
      <c r="F95" s="347"/>
      <c r="G95" s="347"/>
      <c r="H95" s="318"/>
      <c r="I95" s="318"/>
      <c r="J95" s="318"/>
      <c r="K95" s="320"/>
      <c r="L95" s="318"/>
      <c r="M95" s="318"/>
      <c r="N95" s="318"/>
      <c r="O95" s="318"/>
      <c r="P95" s="452"/>
    </row>
    <row r="96" spans="1:16" x14ac:dyDescent="0.25">
      <c r="A96" s="444"/>
      <c r="B96" s="445"/>
      <c r="C96" s="444"/>
      <c r="D96" s="444"/>
      <c r="E96" s="444"/>
      <c r="F96" s="345"/>
      <c r="G96" s="345"/>
      <c r="H96" s="311"/>
      <c r="I96" s="311"/>
      <c r="J96" s="311"/>
      <c r="K96" s="313"/>
      <c r="L96" s="311"/>
      <c r="M96" s="311"/>
      <c r="N96" s="311"/>
      <c r="O96" s="311"/>
      <c r="P96" s="345"/>
    </row>
    <row r="97" spans="1:16" ht="14.45" customHeight="1" x14ac:dyDescent="0.25">
      <c r="A97" s="440"/>
      <c r="B97" s="447"/>
      <c r="C97" s="440"/>
      <c r="D97" s="440"/>
      <c r="E97" s="440"/>
      <c r="F97" s="346"/>
      <c r="G97" s="346"/>
      <c r="H97" s="315"/>
      <c r="I97" s="315"/>
      <c r="J97" s="315"/>
      <c r="K97" s="316"/>
      <c r="L97" s="315"/>
      <c r="M97" s="315"/>
      <c r="N97" s="315"/>
      <c r="O97" s="315"/>
      <c r="P97" s="346"/>
    </row>
    <row r="98" spans="1:16" ht="14.45" customHeight="1" x14ac:dyDescent="0.25">
      <c r="A98" s="440"/>
      <c r="B98" s="447"/>
      <c r="C98" s="440"/>
      <c r="D98" s="440"/>
      <c r="E98" s="440"/>
      <c r="F98" s="346"/>
      <c r="G98" s="346"/>
      <c r="H98" s="315"/>
      <c r="I98" s="315"/>
      <c r="J98" s="315"/>
      <c r="K98" s="316"/>
      <c r="L98" s="315"/>
      <c r="M98" s="315"/>
      <c r="N98" s="315"/>
      <c r="O98" s="315"/>
      <c r="P98" s="346"/>
    </row>
    <row r="99" spans="1:16" ht="14.45" customHeight="1" x14ac:dyDescent="0.25">
      <c r="A99" s="441"/>
      <c r="B99" s="446"/>
      <c r="C99" s="441"/>
      <c r="D99" s="441"/>
      <c r="E99" s="441"/>
      <c r="F99" s="347"/>
      <c r="G99" s="347"/>
      <c r="H99" s="318"/>
      <c r="I99" s="318"/>
      <c r="J99" s="319"/>
      <c r="K99" s="320"/>
      <c r="L99" s="318"/>
      <c r="M99" s="318"/>
      <c r="N99" s="318"/>
      <c r="O99" s="318"/>
      <c r="P99" s="347"/>
    </row>
    <row r="100" spans="1:16" x14ac:dyDescent="0.25">
      <c r="A100" s="444"/>
      <c r="B100" s="445"/>
      <c r="C100" s="444"/>
      <c r="D100" s="444"/>
      <c r="E100" s="444"/>
      <c r="F100" s="345"/>
      <c r="G100" s="345"/>
      <c r="H100" s="311"/>
      <c r="I100" s="311"/>
      <c r="J100" s="312"/>
      <c r="K100" s="313"/>
      <c r="L100" s="311"/>
      <c r="M100" s="311"/>
      <c r="N100" s="311"/>
      <c r="O100" s="311"/>
      <c r="P100" s="345"/>
    </row>
    <row r="101" spans="1:16" ht="14.45" customHeight="1" x14ac:dyDescent="0.25">
      <c r="A101" s="441"/>
      <c r="B101" s="446"/>
      <c r="C101" s="441"/>
      <c r="D101" s="441"/>
      <c r="E101" s="441"/>
      <c r="F101" s="347"/>
      <c r="G101" s="347"/>
      <c r="H101" s="318"/>
      <c r="I101" s="318"/>
      <c r="J101" s="319"/>
      <c r="K101" s="320"/>
      <c r="L101" s="318"/>
      <c r="M101" s="318"/>
      <c r="N101" s="318"/>
      <c r="O101" s="318"/>
      <c r="P101" s="347"/>
    </row>
    <row r="102" spans="1:16" x14ac:dyDescent="0.25">
      <c r="A102" s="444"/>
      <c r="B102" s="445"/>
      <c r="C102" s="444"/>
      <c r="D102" s="444"/>
      <c r="E102" s="444"/>
      <c r="F102" s="357"/>
      <c r="G102" s="357"/>
      <c r="H102" s="311"/>
      <c r="I102" s="311"/>
      <c r="J102" s="312"/>
      <c r="K102" s="313"/>
      <c r="L102" s="311"/>
      <c r="M102" s="311"/>
      <c r="N102" s="311"/>
      <c r="O102" s="311"/>
      <c r="P102" s="357"/>
    </row>
    <row r="103" spans="1:16" x14ac:dyDescent="0.25">
      <c r="A103" s="441"/>
      <c r="B103" s="446"/>
      <c r="C103" s="441"/>
      <c r="D103" s="441"/>
      <c r="E103" s="441"/>
      <c r="F103" s="359"/>
      <c r="G103" s="359"/>
      <c r="H103" s="318"/>
      <c r="I103" s="318"/>
      <c r="J103" s="319"/>
      <c r="K103" s="320"/>
      <c r="L103" s="318"/>
      <c r="M103" s="318"/>
      <c r="N103" s="318"/>
      <c r="O103" s="318"/>
      <c r="P103" s="359"/>
    </row>
    <row r="104" spans="1:16" x14ac:dyDescent="0.25">
      <c r="A104" s="444"/>
      <c r="B104" s="445"/>
      <c r="C104" s="444"/>
      <c r="D104" s="444"/>
      <c r="E104" s="444"/>
      <c r="F104" s="357"/>
      <c r="G104" s="357"/>
      <c r="H104" s="311"/>
      <c r="I104" s="311"/>
      <c r="J104" s="312"/>
      <c r="K104" s="313"/>
      <c r="L104" s="311"/>
      <c r="M104" s="311"/>
      <c r="N104" s="311"/>
      <c r="O104" s="311"/>
      <c r="P104" s="357"/>
    </row>
    <row r="105" spans="1:16" x14ac:dyDescent="0.25">
      <c r="A105" s="440"/>
      <c r="B105" s="447"/>
      <c r="C105" s="440"/>
      <c r="D105" s="440"/>
      <c r="E105" s="440"/>
      <c r="F105" s="358"/>
      <c r="G105" s="358"/>
      <c r="H105" s="315"/>
      <c r="I105" s="315"/>
      <c r="J105" s="199"/>
      <c r="K105" s="316"/>
      <c r="L105" s="315"/>
      <c r="M105" s="315"/>
      <c r="N105" s="315"/>
      <c r="O105" s="315"/>
      <c r="P105" s="358"/>
    </row>
    <row r="106" spans="1:16" x14ac:dyDescent="0.25">
      <c r="A106" s="441"/>
      <c r="B106" s="446"/>
      <c r="C106" s="441"/>
      <c r="D106" s="441"/>
      <c r="E106" s="441"/>
      <c r="F106" s="359"/>
      <c r="G106" s="359"/>
      <c r="H106" s="318"/>
      <c r="I106" s="318"/>
      <c r="J106" s="333"/>
      <c r="K106" s="320"/>
      <c r="L106" s="318"/>
      <c r="M106" s="318"/>
      <c r="N106" s="318"/>
      <c r="O106" s="318"/>
      <c r="P106" s="359"/>
    </row>
    <row r="107" spans="1:16" x14ac:dyDescent="0.25">
      <c r="A107" s="450"/>
      <c r="B107" s="451"/>
      <c r="C107" s="450"/>
      <c r="D107" s="450"/>
      <c r="E107" s="450"/>
      <c r="F107" s="310"/>
      <c r="G107" s="310"/>
      <c r="H107" s="311"/>
      <c r="I107" s="311"/>
      <c r="J107" s="312"/>
      <c r="K107" s="313"/>
      <c r="L107" s="311"/>
      <c r="M107" s="311"/>
      <c r="N107" s="311"/>
      <c r="O107" s="311"/>
      <c r="P107" s="448"/>
    </row>
    <row r="108" spans="1:16" x14ac:dyDescent="0.25">
      <c r="A108" s="442"/>
      <c r="B108" s="443"/>
      <c r="C108" s="442"/>
      <c r="D108" s="442"/>
      <c r="E108" s="442"/>
      <c r="F108" s="314"/>
      <c r="G108" s="314"/>
      <c r="H108" s="315"/>
      <c r="I108" s="315"/>
      <c r="J108" s="199"/>
      <c r="K108" s="316"/>
      <c r="L108" s="315"/>
      <c r="M108" s="315"/>
      <c r="N108" s="315"/>
      <c r="O108" s="315"/>
      <c r="P108" s="449"/>
    </row>
    <row r="109" spans="1:16" x14ac:dyDescent="0.25">
      <c r="A109" s="442"/>
      <c r="B109" s="443"/>
      <c r="C109" s="442"/>
      <c r="D109" s="442"/>
      <c r="E109" s="442"/>
      <c r="F109" s="314"/>
      <c r="G109" s="314"/>
      <c r="H109" s="315"/>
      <c r="I109" s="315"/>
      <c r="J109" s="199"/>
      <c r="K109" s="316"/>
      <c r="L109" s="315"/>
      <c r="M109" s="315"/>
      <c r="N109" s="315"/>
      <c r="O109" s="315"/>
      <c r="P109" s="449"/>
    </row>
    <row r="110" spans="1:16" x14ac:dyDescent="0.25">
      <c r="A110" s="442"/>
      <c r="B110" s="443"/>
      <c r="C110" s="442"/>
      <c r="D110" s="442"/>
      <c r="E110" s="442"/>
      <c r="F110" s="314"/>
      <c r="G110" s="314"/>
      <c r="H110" s="315"/>
      <c r="I110" s="315"/>
      <c r="J110" s="199"/>
      <c r="K110" s="316"/>
      <c r="L110" s="315"/>
      <c r="M110" s="315"/>
      <c r="N110" s="315"/>
      <c r="O110" s="315"/>
      <c r="P110" s="449"/>
    </row>
    <row r="111" spans="1:16" x14ac:dyDescent="0.25">
      <c r="A111" s="442"/>
      <c r="B111" s="443"/>
      <c r="C111" s="442"/>
      <c r="D111" s="442"/>
      <c r="E111" s="442"/>
      <c r="F111" s="314"/>
      <c r="G111" s="314"/>
      <c r="H111" s="315"/>
      <c r="I111" s="315"/>
      <c r="J111" s="199"/>
      <c r="K111" s="316"/>
      <c r="L111" s="315"/>
      <c r="M111" s="315"/>
      <c r="N111" s="315"/>
      <c r="O111" s="315"/>
      <c r="P111" s="449"/>
    </row>
    <row r="112" spans="1:16" x14ac:dyDescent="0.25">
      <c r="A112" s="442"/>
      <c r="B112" s="443"/>
      <c r="C112" s="442"/>
      <c r="D112" s="442"/>
      <c r="E112" s="442"/>
      <c r="F112" s="363"/>
      <c r="G112" s="363"/>
      <c r="H112" s="364"/>
      <c r="I112" s="364"/>
      <c r="J112" s="355"/>
      <c r="K112" s="365"/>
      <c r="L112" s="364"/>
      <c r="M112" s="364"/>
      <c r="N112" s="364"/>
      <c r="O112" s="364"/>
      <c r="P112" s="449"/>
    </row>
    <row r="113" spans="1:17" x14ac:dyDescent="0.25">
      <c r="A113" s="444"/>
      <c r="B113" s="445"/>
      <c r="C113" s="444"/>
      <c r="D113" s="444"/>
      <c r="E113" s="444"/>
      <c r="F113" s="357"/>
      <c r="G113" s="357"/>
      <c r="H113" s="311"/>
      <c r="I113" s="311"/>
      <c r="J113" s="312"/>
      <c r="K113" s="313"/>
      <c r="L113" s="311"/>
      <c r="M113" s="311"/>
      <c r="N113" s="311"/>
      <c r="O113" s="311"/>
      <c r="P113" s="360"/>
    </row>
    <row r="114" spans="1:17" x14ac:dyDescent="0.25">
      <c r="A114" s="441"/>
      <c r="B114" s="446"/>
      <c r="C114" s="441"/>
      <c r="D114" s="441"/>
      <c r="E114" s="441"/>
      <c r="F114" s="359"/>
      <c r="G114" s="359"/>
      <c r="H114" s="318"/>
      <c r="I114" s="318"/>
      <c r="J114" s="319"/>
      <c r="K114" s="320"/>
      <c r="L114" s="318"/>
      <c r="M114" s="318"/>
      <c r="N114" s="318"/>
      <c r="O114" s="318"/>
      <c r="P114" s="361"/>
    </row>
    <row r="115" spans="1:17" x14ac:dyDescent="0.25">
      <c r="A115" s="444"/>
      <c r="B115" s="445"/>
      <c r="C115" s="444"/>
      <c r="D115" s="444"/>
      <c r="E115" s="444"/>
      <c r="F115" s="357"/>
      <c r="G115" s="357"/>
      <c r="H115" s="311"/>
      <c r="I115" s="311"/>
      <c r="J115" s="312"/>
      <c r="K115" s="313"/>
      <c r="L115" s="311"/>
      <c r="M115" s="311"/>
      <c r="N115" s="311"/>
      <c r="O115" s="311"/>
      <c r="P115" s="360"/>
    </row>
    <row r="116" spans="1:17" x14ac:dyDescent="0.25">
      <c r="A116" s="441"/>
      <c r="B116" s="446"/>
      <c r="C116" s="441"/>
      <c r="D116" s="441"/>
      <c r="E116" s="441"/>
      <c r="F116" s="359"/>
      <c r="G116" s="359"/>
      <c r="H116" s="318"/>
      <c r="I116" s="318"/>
      <c r="J116" s="319"/>
      <c r="K116" s="320"/>
      <c r="L116" s="318"/>
      <c r="M116" s="318"/>
      <c r="N116" s="318"/>
      <c r="O116" s="318"/>
      <c r="P116" s="361"/>
    </row>
    <row r="117" spans="1:17" x14ac:dyDescent="0.25">
      <c r="A117" s="208"/>
      <c r="B117" s="286"/>
      <c r="C117" s="208"/>
      <c r="D117" s="208"/>
      <c r="E117" s="208"/>
      <c r="F117" s="208"/>
      <c r="G117" s="208"/>
      <c r="H117" s="280"/>
      <c r="I117" s="280"/>
      <c r="J117" s="350"/>
      <c r="K117" s="281"/>
      <c r="L117" s="280"/>
      <c r="M117" s="280"/>
      <c r="N117" s="280"/>
      <c r="O117" s="280"/>
      <c r="P117" s="285"/>
    </row>
    <row r="118" spans="1:17" x14ac:dyDescent="0.25">
      <c r="A118" s="442"/>
      <c r="B118" s="443"/>
      <c r="C118" s="442"/>
      <c r="D118" s="439"/>
      <c r="E118" s="439"/>
      <c r="F118" s="362"/>
      <c r="G118" s="362"/>
      <c r="H118" s="339"/>
      <c r="I118" s="339"/>
      <c r="J118" s="341"/>
      <c r="K118" s="340"/>
      <c r="L118" s="339"/>
      <c r="M118" s="339"/>
      <c r="N118" s="339"/>
      <c r="O118" s="339"/>
      <c r="P118" s="448"/>
    </row>
    <row r="119" spans="1:17" x14ac:dyDescent="0.25">
      <c r="A119" s="442"/>
      <c r="B119" s="443"/>
      <c r="C119" s="442"/>
      <c r="D119" s="440"/>
      <c r="E119" s="440"/>
      <c r="F119" s="358"/>
      <c r="G119" s="358"/>
      <c r="H119" s="315"/>
      <c r="I119" s="315"/>
      <c r="J119" s="199"/>
      <c r="K119" s="316"/>
      <c r="L119" s="315"/>
      <c r="M119" s="315"/>
      <c r="N119" s="315"/>
      <c r="O119" s="315"/>
      <c r="P119" s="449"/>
    </row>
    <row r="120" spans="1:17" x14ac:dyDescent="0.25">
      <c r="A120" s="442"/>
      <c r="B120" s="443"/>
      <c r="C120" s="442"/>
      <c r="D120" s="440"/>
      <c r="E120" s="440"/>
      <c r="F120" s="358"/>
      <c r="G120" s="358"/>
      <c r="H120" s="315"/>
      <c r="I120" s="315"/>
      <c r="J120" s="199"/>
      <c r="K120" s="316"/>
      <c r="L120" s="315"/>
      <c r="M120" s="315"/>
      <c r="N120" s="315"/>
      <c r="O120" s="315"/>
      <c r="P120" s="449"/>
    </row>
    <row r="121" spans="1:17" x14ac:dyDescent="0.25">
      <c r="A121" s="442"/>
      <c r="B121" s="443"/>
      <c r="C121" s="442"/>
      <c r="D121" s="441"/>
      <c r="E121" s="441"/>
      <c r="F121" s="359"/>
      <c r="G121" s="359"/>
      <c r="H121" s="318"/>
      <c r="I121" s="318"/>
      <c r="J121" s="319"/>
      <c r="K121" s="320"/>
      <c r="L121" s="318"/>
      <c r="M121" s="318"/>
      <c r="N121" s="318"/>
      <c r="O121" s="318"/>
      <c r="P121" s="453"/>
    </row>
    <row r="122" spans="1:17" x14ac:dyDescent="0.25">
      <c r="A122" s="444"/>
      <c r="B122" s="445"/>
      <c r="C122" s="444"/>
      <c r="D122" s="444"/>
      <c r="E122" s="444"/>
      <c r="F122" s="357"/>
      <c r="G122" s="357"/>
      <c r="H122" s="311"/>
      <c r="I122" s="311"/>
      <c r="J122" s="312"/>
      <c r="K122" s="313"/>
      <c r="L122" s="311"/>
      <c r="M122" s="311"/>
      <c r="N122" s="311"/>
      <c r="O122" s="311"/>
      <c r="P122" s="360"/>
    </row>
    <row r="123" spans="1:17" x14ac:dyDescent="0.25">
      <c r="A123" s="441"/>
      <c r="B123" s="446"/>
      <c r="C123" s="441"/>
      <c r="D123" s="441"/>
      <c r="E123" s="441"/>
      <c r="F123" s="359"/>
      <c r="G123" s="359"/>
      <c r="H123" s="318"/>
      <c r="I123" s="318"/>
      <c r="J123" s="319"/>
      <c r="K123" s="320"/>
      <c r="L123" s="318"/>
      <c r="M123" s="318"/>
      <c r="N123" s="318"/>
      <c r="O123" s="318"/>
      <c r="P123" s="359"/>
    </row>
    <row r="124" spans="1:17" s="293" customFormat="1" ht="12" x14ac:dyDescent="0.25">
      <c r="A124" s="477" t="s">
        <v>77</v>
      </c>
      <c r="B124" s="477"/>
      <c r="C124" s="477"/>
      <c r="D124" s="477"/>
      <c r="E124" s="477"/>
      <c r="F124" s="477"/>
      <c r="G124" s="366">
        <f>SUM(G9:G123)</f>
        <v>1955</v>
      </c>
      <c r="H124" s="367"/>
      <c r="I124" s="368">
        <f>SUM(I9:I123)</f>
        <v>877800000</v>
      </c>
      <c r="J124" s="369"/>
      <c r="K124" s="370"/>
      <c r="L124" s="371">
        <f>SUM(L9:L123)</f>
        <v>493293850</v>
      </c>
      <c r="M124" s="372"/>
      <c r="N124" s="372"/>
      <c r="O124" s="372"/>
      <c r="P124" s="478"/>
      <c r="Q124" s="475"/>
    </row>
    <row r="125" spans="1:17" s="293" customFormat="1" ht="12" x14ac:dyDescent="0.25">
      <c r="A125" s="476" t="s">
        <v>136</v>
      </c>
      <c r="B125" s="476"/>
      <c r="C125" s="476"/>
      <c r="D125" s="476"/>
      <c r="E125" s="476"/>
      <c r="F125" s="476"/>
      <c r="G125" s="287">
        <f>G124</f>
        <v>1955</v>
      </c>
      <c r="H125" s="335"/>
      <c r="I125" s="289"/>
      <c r="J125" s="290"/>
      <c r="K125" s="291"/>
      <c r="L125" s="292">
        <f>L124</f>
        <v>493293850</v>
      </c>
      <c r="M125" s="290"/>
      <c r="N125" s="290"/>
      <c r="O125" s="290"/>
      <c r="P125" s="478"/>
      <c r="Q125" s="475"/>
    </row>
    <row r="126" spans="1:17" s="293" customFormat="1" ht="12" x14ac:dyDescent="0.25">
      <c r="A126" s="476" t="s">
        <v>78</v>
      </c>
      <c r="B126" s="476"/>
      <c r="C126" s="476"/>
      <c r="D126" s="476"/>
      <c r="E126" s="476"/>
      <c r="F126" s="476"/>
      <c r="G126" s="294" t="s">
        <v>49</v>
      </c>
      <c r="H126" s="335"/>
      <c r="I126" s="290"/>
      <c r="J126" s="290"/>
      <c r="K126" s="294"/>
      <c r="L126" s="292">
        <f>SUM(M9:M123)</f>
        <v>96147050</v>
      </c>
      <c r="M126" s="290"/>
      <c r="N126" s="290"/>
      <c r="O126" s="290"/>
    </row>
    <row r="127" spans="1:17" s="293" customFormat="1" ht="12" x14ac:dyDescent="0.25">
      <c r="A127" s="476" t="s">
        <v>79</v>
      </c>
      <c r="B127" s="476"/>
      <c r="C127" s="476"/>
      <c r="D127" s="476"/>
      <c r="E127" s="476"/>
      <c r="F127" s="476"/>
      <c r="G127" s="294"/>
      <c r="H127" s="335"/>
      <c r="I127" s="288"/>
      <c r="J127" s="290"/>
      <c r="K127" s="291"/>
      <c r="L127" s="292">
        <f>SUM(N9:N123)</f>
        <v>22518400.000000004</v>
      </c>
      <c r="M127" s="290"/>
      <c r="N127" s="290"/>
      <c r="O127" s="290"/>
    </row>
    <row r="128" spans="1:17" s="293" customFormat="1" ht="12" x14ac:dyDescent="0.25">
      <c r="A128" s="476" t="s">
        <v>80</v>
      </c>
      <c r="B128" s="476"/>
      <c r="C128" s="476"/>
      <c r="D128" s="476"/>
      <c r="E128" s="476"/>
      <c r="F128" s="476"/>
      <c r="G128" s="294"/>
      <c r="H128" s="335"/>
      <c r="I128" s="288"/>
      <c r="J128" s="290"/>
      <c r="K128" s="291"/>
      <c r="L128" s="292">
        <f>SUM(O9:O123)</f>
        <v>374628400</v>
      </c>
      <c r="M128" s="290"/>
      <c r="N128" s="290"/>
      <c r="O128" s="290"/>
    </row>
    <row r="131" spans="2:15" x14ac:dyDescent="0.25">
      <c r="C131" s="296"/>
      <c r="E131" s="296" t="s">
        <v>109</v>
      </c>
      <c r="F131" s="296"/>
      <c r="G131" s="296"/>
      <c r="H131" s="336"/>
      <c r="I131" s="297"/>
      <c r="J131" s="298"/>
      <c r="K131" s="282"/>
      <c r="L131" s="205" t="s">
        <v>14</v>
      </c>
      <c r="M131" s="298"/>
      <c r="N131" s="298"/>
      <c r="O131" s="298"/>
    </row>
    <row r="132" spans="2:15" x14ac:dyDescent="0.25">
      <c r="C132" s="299"/>
      <c r="E132" s="299" t="s">
        <v>15</v>
      </c>
      <c r="F132" s="299"/>
      <c r="G132" s="299"/>
      <c r="H132" s="337"/>
      <c r="I132" s="300"/>
      <c r="J132" s="298"/>
      <c r="K132" s="282"/>
      <c r="L132" s="13" t="s">
        <v>16</v>
      </c>
      <c r="M132" s="298"/>
      <c r="N132" s="298"/>
      <c r="O132" s="298"/>
    </row>
    <row r="135" spans="2:15" s="301" customFormat="1" x14ac:dyDescent="0.25">
      <c r="B135" s="302"/>
      <c r="C135" s="296"/>
      <c r="E135" s="296"/>
      <c r="F135" s="303"/>
      <c r="G135" s="303"/>
      <c r="H135" s="338"/>
      <c r="I135" s="304"/>
      <c r="J135" s="304"/>
      <c r="L135" s="304"/>
      <c r="M135" s="304"/>
      <c r="N135" s="304"/>
      <c r="O135" s="304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3">
    <mergeCell ref="D79:D81"/>
    <mergeCell ref="C79:C81"/>
    <mergeCell ref="B79:B81"/>
    <mergeCell ref="A79:A81"/>
    <mergeCell ref="A82:A84"/>
    <mergeCell ref="E59:E64"/>
    <mergeCell ref="D59:D64"/>
    <mergeCell ref="C59:C64"/>
    <mergeCell ref="B59:B64"/>
    <mergeCell ref="A59:A64"/>
    <mergeCell ref="C82:C84"/>
    <mergeCell ref="D82:D84"/>
    <mergeCell ref="E82:E84"/>
    <mergeCell ref="A65:A68"/>
    <mergeCell ref="B65:B68"/>
    <mergeCell ref="C65:C68"/>
    <mergeCell ref="D65:D68"/>
    <mergeCell ref="E65:E68"/>
    <mergeCell ref="E71:E76"/>
    <mergeCell ref="D71:D76"/>
    <mergeCell ref="C71:C76"/>
    <mergeCell ref="B71:B76"/>
    <mergeCell ref="A71:A76"/>
    <mergeCell ref="E77:E78"/>
    <mergeCell ref="D77:D78"/>
    <mergeCell ref="C77:C78"/>
    <mergeCell ref="B77:B78"/>
    <mergeCell ref="A77:A78"/>
    <mergeCell ref="E79:E81"/>
    <mergeCell ref="E54:E55"/>
    <mergeCell ref="E37:E45"/>
    <mergeCell ref="D37:D45"/>
    <mergeCell ref="C37:C45"/>
    <mergeCell ref="B37:B45"/>
    <mergeCell ref="P57:P58"/>
    <mergeCell ref="A57:A58"/>
    <mergeCell ref="B57:B58"/>
    <mergeCell ref="C57:C58"/>
    <mergeCell ref="D57:D58"/>
    <mergeCell ref="E57:E58"/>
    <mergeCell ref="Q124:Q125"/>
    <mergeCell ref="A125:F125"/>
    <mergeCell ref="A126:F126"/>
    <mergeCell ref="A127:F127"/>
    <mergeCell ref="A128:F128"/>
    <mergeCell ref="A124:F124"/>
    <mergeCell ref="P124:P125"/>
    <mergeCell ref="A102:A103"/>
    <mergeCell ref="B102:B103"/>
    <mergeCell ref="C102:C103"/>
    <mergeCell ref="D102:D103"/>
    <mergeCell ref="E102:E103"/>
    <mergeCell ref="E113:E114"/>
    <mergeCell ref="D113:D114"/>
    <mergeCell ref="B113:B114"/>
    <mergeCell ref="A113:A114"/>
    <mergeCell ref="C113:C114"/>
    <mergeCell ref="A115:A116"/>
    <mergeCell ref="B115:B116"/>
    <mergeCell ref="D115:D116"/>
    <mergeCell ref="E115:E116"/>
    <mergeCell ref="C115:C116"/>
    <mergeCell ref="P118:P121"/>
    <mergeCell ref="E118:E121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10:E13"/>
    <mergeCell ref="D10:D13"/>
    <mergeCell ref="C10:C13"/>
    <mergeCell ref="B10:B13"/>
    <mergeCell ref="A10:A13"/>
    <mergeCell ref="E26:E32"/>
    <mergeCell ref="D26:D32"/>
    <mergeCell ref="C26:C32"/>
    <mergeCell ref="B26:B32"/>
    <mergeCell ref="A26:A32"/>
    <mergeCell ref="E16:E17"/>
    <mergeCell ref="D16:D17"/>
    <mergeCell ref="C16:C17"/>
    <mergeCell ref="B16:B17"/>
    <mergeCell ref="A16:A17"/>
    <mergeCell ref="A18:A25"/>
    <mergeCell ref="B18:B25"/>
    <mergeCell ref="C18:C25"/>
    <mergeCell ref="D18:D25"/>
    <mergeCell ref="E18:E25"/>
    <mergeCell ref="B89:B95"/>
    <mergeCell ref="C89:C95"/>
    <mergeCell ref="D89:D95"/>
    <mergeCell ref="E89:E95"/>
    <mergeCell ref="D33:D34"/>
    <mergeCell ref="E33:E34"/>
    <mergeCell ref="C33:C34"/>
    <mergeCell ref="B33:B34"/>
    <mergeCell ref="A33:A34"/>
    <mergeCell ref="E35:E36"/>
    <mergeCell ref="D35:D36"/>
    <mergeCell ref="C35:C36"/>
    <mergeCell ref="B35:B36"/>
    <mergeCell ref="A35:A36"/>
    <mergeCell ref="A37:A45"/>
    <mergeCell ref="A47:A53"/>
    <mergeCell ref="B47:B53"/>
    <mergeCell ref="C47:C53"/>
    <mergeCell ref="D47:D53"/>
    <mergeCell ref="E47:E53"/>
    <mergeCell ref="A54:A55"/>
    <mergeCell ref="B54:B55"/>
    <mergeCell ref="C54:C55"/>
    <mergeCell ref="D54:D55"/>
    <mergeCell ref="B82:B84"/>
    <mergeCell ref="A104:A106"/>
    <mergeCell ref="B104:B106"/>
    <mergeCell ref="C104:C106"/>
    <mergeCell ref="D104:D106"/>
    <mergeCell ref="E104:E106"/>
    <mergeCell ref="P107:P112"/>
    <mergeCell ref="E107:E112"/>
    <mergeCell ref="D107:D112"/>
    <mergeCell ref="C107:C112"/>
    <mergeCell ref="B107:B112"/>
    <mergeCell ref="A107:A112"/>
    <mergeCell ref="A100:A101"/>
    <mergeCell ref="B100:B101"/>
    <mergeCell ref="C100:C101"/>
    <mergeCell ref="D100:D101"/>
    <mergeCell ref="E100:E101"/>
    <mergeCell ref="P89:P95"/>
    <mergeCell ref="A96:A99"/>
    <mergeCell ref="B96:B99"/>
    <mergeCell ref="C96:C99"/>
    <mergeCell ref="D96:D99"/>
    <mergeCell ref="E96:E99"/>
    <mergeCell ref="A89:A95"/>
    <mergeCell ref="D118:D121"/>
    <mergeCell ref="C118:C121"/>
    <mergeCell ref="B118:B121"/>
    <mergeCell ref="A118:A121"/>
    <mergeCell ref="A122:A123"/>
    <mergeCell ref="B122:B123"/>
    <mergeCell ref="C122:C123"/>
    <mergeCell ref="D122:D123"/>
    <mergeCell ref="E122:E123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1" sqref="J11"/>
    </sheetView>
  </sheetViews>
  <sheetFormatPr defaultColWidth="9.140625" defaultRowHeight="15" x14ac:dyDescent="0.25"/>
  <cols>
    <col min="1" max="1" width="9.140625" style="20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3" bestFit="1" customWidth="1"/>
    <col min="11" max="12" width="9.140625" style="83"/>
    <col min="13" max="13" width="13.140625" style="83" bestFit="1" customWidth="1"/>
    <col min="14" max="16384" width="9.140625" style="83"/>
  </cols>
  <sheetData>
    <row r="1" spans="1:14" x14ac:dyDescent="0.25">
      <c r="A1" s="492" t="s">
        <v>0</v>
      </c>
      <c r="B1" s="492"/>
      <c r="C1" s="492"/>
      <c r="D1" s="492"/>
    </row>
    <row r="2" spans="1:14" x14ac:dyDescent="0.25">
      <c r="A2" s="493" t="s">
        <v>2</v>
      </c>
      <c r="B2" s="493"/>
      <c r="C2" s="493"/>
      <c r="D2" s="493"/>
    </row>
    <row r="3" spans="1:14" ht="15.75" x14ac:dyDescent="0.25">
      <c r="A3" s="483" t="s">
        <v>57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</row>
    <row r="4" spans="1:14" ht="15.75" x14ac:dyDescent="0.25">
      <c r="A4" s="484" t="s">
        <v>135</v>
      </c>
      <c r="B4" s="484"/>
      <c r="C4" s="484"/>
      <c r="D4" s="484"/>
      <c r="E4" s="484"/>
      <c r="F4" s="484"/>
      <c r="G4" s="484"/>
      <c r="H4" s="484"/>
      <c r="I4" s="485"/>
      <c r="J4" s="484"/>
      <c r="K4" s="484"/>
      <c r="L4" s="484"/>
      <c r="M4" s="484"/>
      <c r="N4" s="484"/>
    </row>
    <row r="5" spans="1:14" ht="14.45" customHeight="1" x14ac:dyDescent="0.25">
      <c r="A5" s="486" t="s">
        <v>18</v>
      </c>
      <c r="B5" s="487" t="s">
        <v>27</v>
      </c>
      <c r="C5" s="488" t="s">
        <v>28</v>
      </c>
      <c r="D5" s="329" t="s">
        <v>40</v>
      </c>
      <c r="E5" s="489" t="s">
        <v>29</v>
      </c>
      <c r="F5" s="489"/>
      <c r="G5" s="489"/>
      <c r="H5" s="489"/>
      <c r="I5" s="490"/>
      <c r="J5" s="491" t="s">
        <v>30</v>
      </c>
      <c r="K5" s="489" t="s">
        <v>58</v>
      </c>
      <c r="L5" s="489"/>
      <c r="M5" s="489"/>
      <c r="N5" s="488" t="s">
        <v>20</v>
      </c>
    </row>
    <row r="6" spans="1:14" ht="42.75" x14ac:dyDescent="0.25">
      <c r="A6" s="486"/>
      <c r="B6" s="487"/>
      <c r="C6" s="488"/>
      <c r="D6" s="326" t="s">
        <v>41</v>
      </c>
      <c r="E6" s="326" t="s">
        <v>31</v>
      </c>
      <c r="F6" s="326" t="s">
        <v>32</v>
      </c>
      <c r="G6" s="327" t="s">
        <v>33</v>
      </c>
      <c r="H6" s="324" t="s">
        <v>34</v>
      </c>
      <c r="I6" s="328" t="s">
        <v>35</v>
      </c>
      <c r="J6" s="491"/>
      <c r="K6" s="326" t="s">
        <v>45</v>
      </c>
      <c r="L6" s="326" t="s">
        <v>46</v>
      </c>
      <c r="M6" s="326" t="s">
        <v>47</v>
      </c>
      <c r="N6" s="488"/>
    </row>
    <row r="7" spans="1:14" x14ac:dyDescent="0.25">
      <c r="A7" s="386">
        <v>631</v>
      </c>
      <c r="B7" s="392">
        <v>44046</v>
      </c>
      <c r="C7" s="386" t="s">
        <v>181</v>
      </c>
      <c r="D7" s="386" t="s">
        <v>189</v>
      </c>
      <c r="E7" s="386" t="s">
        <v>190</v>
      </c>
      <c r="F7" s="386">
        <v>22</v>
      </c>
      <c r="G7" s="400">
        <v>550000</v>
      </c>
      <c r="H7" s="400">
        <f>F7*G7</f>
        <v>12100000</v>
      </c>
      <c r="I7" s="401">
        <v>0.41</v>
      </c>
      <c r="J7" s="402">
        <f>H7*(1-I7)</f>
        <v>7139000.0000000009</v>
      </c>
      <c r="K7" s="386"/>
      <c r="L7" s="386"/>
      <c r="M7" s="403"/>
      <c r="N7" s="404"/>
    </row>
    <row r="8" spans="1:14" x14ac:dyDescent="0.25">
      <c r="A8" s="444">
        <v>642</v>
      </c>
      <c r="B8" s="457">
        <v>44056</v>
      </c>
      <c r="C8" s="444"/>
      <c r="D8" s="444" t="s">
        <v>193</v>
      </c>
      <c r="E8" s="192" t="s">
        <v>184</v>
      </c>
      <c r="F8" s="192">
        <v>24</v>
      </c>
      <c r="G8" s="193">
        <v>485000</v>
      </c>
      <c r="H8" s="193">
        <f t="shared" ref="H8:H9" si="0">F8*G8</f>
        <v>11640000</v>
      </c>
      <c r="I8" s="194">
        <v>0.5</v>
      </c>
      <c r="J8" s="312">
        <f t="shared" ref="J8:J9" si="1">H8*(1-I8)</f>
        <v>5820000</v>
      </c>
      <c r="K8" s="192"/>
      <c r="L8" s="192"/>
      <c r="M8" s="342"/>
      <c r="N8" s="195"/>
    </row>
    <row r="9" spans="1:14" x14ac:dyDescent="0.25">
      <c r="A9" s="441"/>
      <c r="B9" s="459"/>
      <c r="C9" s="441"/>
      <c r="D9" s="441"/>
      <c r="E9" s="201" t="s">
        <v>198</v>
      </c>
      <c r="F9" s="201">
        <v>5</v>
      </c>
      <c r="G9" s="202">
        <v>455000</v>
      </c>
      <c r="H9" s="202">
        <f t="shared" si="0"/>
        <v>2275000</v>
      </c>
      <c r="I9" s="203">
        <v>0.5</v>
      </c>
      <c r="J9" s="319">
        <f t="shared" si="1"/>
        <v>1137500</v>
      </c>
      <c r="K9" s="201"/>
      <c r="L9" s="201"/>
      <c r="M9" s="344"/>
      <c r="N9" s="204"/>
    </row>
    <row r="10" spans="1:14" x14ac:dyDescent="0.25">
      <c r="A10" s="388">
        <v>643</v>
      </c>
      <c r="B10" s="397">
        <v>44056</v>
      </c>
      <c r="C10" s="388" t="s">
        <v>181</v>
      </c>
      <c r="D10" s="388" t="s">
        <v>209</v>
      </c>
      <c r="E10" s="388" t="s">
        <v>187</v>
      </c>
      <c r="F10" s="388">
        <v>12</v>
      </c>
      <c r="G10" s="405">
        <v>465000</v>
      </c>
      <c r="H10" s="405">
        <f>F10*G10</f>
        <v>5580000</v>
      </c>
      <c r="I10" s="406">
        <v>0.41</v>
      </c>
      <c r="J10" s="341">
        <f>H10*(1-I10)</f>
        <v>3292200.0000000005</v>
      </c>
      <c r="K10" s="388"/>
      <c r="L10" s="388"/>
      <c r="M10" s="407"/>
      <c r="N10" s="398"/>
    </row>
    <row r="11" spans="1:14" x14ac:dyDescent="0.25">
      <c r="A11" s="196"/>
      <c r="B11" s="389"/>
      <c r="C11" s="196"/>
      <c r="D11" s="196"/>
      <c r="E11" s="196"/>
      <c r="F11" s="196"/>
      <c r="G11" s="197"/>
      <c r="H11" s="197"/>
      <c r="I11" s="198"/>
      <c r="J11" s="199"/>
      <c r="K11" s="196"/>
      <c r="L11" s="196"/>
      <c r="M11" s="342"/>
      <c r="N11" s="196"/>
    </row>
    <row r="12" spans="1:14" x14ac:dyDescent="0.25">
      <c r="A12" s="196"/>
      <c r="B12" s="389"/>
      <c r="C12" s="196"/>
      <c r="D12" s="196"/>
      <c r="E12" s="196"/>
      <c r="F12" s="196"/>
      <c r="G12" s="197"/>
      <c r="H12" s="197"/>
      <c r="I12" s="198"/>
      <c r="J12" s="199"/>
      <c r="K12" s="196"/>
      <c r="L12" s="196"/>
      <c r="M12" s="342"/>
      <c r="N12" s="200"/>
    </row>
    <row r="13" spans="1:14" x14ac:dyDescent="0.25">
      <c r="A13" s="352"/>
      <c r="B13" s="390"/>
      <c r="C13" s="352"/>
      <c r="D13" s="352"/>
      <c r="E13" s="352"/>
      <c r="F13" s="352"/>
      <c r="G13" s="353"/>
      <c r="H13" s="353"/>
      <c r="I13" s="354"/>
      <c r="J13" s="355"/>
      <c r="K13" s="352"/>
      <c r="L13" s="352"/>
      <c r="M13" s="342"/>
      <c r="N13" s="356"/>
    </row>
    <row r="14" spans="1:14" x14ac:dyDescent="0.25">
      <c r="A14" s="201"/>
      <c r="B14" s="385"/>
      <c r="C14" s="201"/>
      <c r="D14" s="201"/>
      <c r="E14" s="201"/>
      <c r="F14" s="201"/>
      <c r="G14" s="202"/>
      <c r="H14" s="202"/>
      <c r="I14" s="203"/>
      <c r="J14" s="319"/>
      <c r="K14" s="201"/>
      <c r="L14" s="201"/>
      <c r="M14" s="342"/>
      <c r="N14" s="204"/>
    </row>
    <row r="15" spans="1:14" x14ac:dyDescent="0.25">
      <c r="A15" s="444"/>
      <c r="B15" s="457"/>
      <c r="C15" s="444"/>
      <c r="D15" s="444"/>
      <c r="E15" s="192"/>
      <c r="F15" s="192"/>
      <c r="G15" s="193"/>
      <c r="H15" s="193"/>
      <c r="I15" s="194"/>
      <c r="J15" s="312"/>
      <c r="K15" s="192"/>
      <c r="L15" s="192"/>
      <c r="M15" s="342"/>
      <c r="N15" s="195"/>
    </row>
    <row r="16" spans="1:14" x14ac:dyDescent="0.25">
      <c r="A16" s="440"/>
      <c r="B16" s="458"/>
      <c r="C16" s="440"/>
      <c r="D16" s="440"/>
      <c r="E16" s="196"/>
      <c r="F16" s="196"/>
      <c r="G16" s="197"/>
      <c r="H16" s="197"/>
      <c r="I16" s="198"/>
      <c r="J16" s="199"/>
      <c r="K16" s="196"/>
      <c r="L16" s="196"/>
      <c r="M16" s="343"/>
      <c r="N16" s="200"/>
    </row>
    <row r="17" spans="1:14" x14ac:dyDescent="0.25">
      <c r="A17" s="441"/>
      <c r="B17" s="459"/>
      <c r="C17" s="441"/>
      <c r="D17" s="441"/>
      <c r="E17" s="201"/>
      <c r="F17" s="201"/>
      <c r="G17" s="202"/>
      <c r="H17" s="202"/>
      <c r="I17" s="203"/>
      <c r="J17" s="319"/>
      <c r="K17" s="201"/>
      <c r="L17" s="201"/>
      <c r="M17" s="344"/>
      <c r="N17" s="204"/>
    </row>
    <row r="18" spans="1:14" x14ac:dyDescent="0.25">
      <c r="A18" s="444"/>
      <c r="B18" s="457"/>
      <c r="C18" s="444"/>
      <c r="D18" s="444"/>
      <c r="E18" s="192"/>
      <c r="F18" s="192"/>
      <c r="G18" s="193"/>
      <c r="H18" s="193"/>
      <c r="I18" s="194"/>
      <c r="J18" s="312"/>
      <c r="K18" s="192"/>
      <c r="L18" s="192"/>
      <c r="M18" s="342"/>
      <c r="N18" s="195"/>
    </row>
    <row r="19" spans="1:14" x14ac:dyDescent="0.25">
      <c r="A19" s="440"/>
      <c r="B19" s="458"/>
      <c r="C19" s="440"/>
      <c r="D19" s="440"/>
      <c r="E19" s="196"/>
      <c r="F19" s="196"/>
      <c r="G19" s="197"/>
      <c r="H19" s="197"/>
      <c r="I19" s="198"/>
      <c r="J19" s="199"/>
      <c r="K19" s="196"/>
      <c r="L19" s="196"/>
      <c r="M19" s="343"/>
      <c r="N19" s="200"/>
    </row>
    <row r="20" spans="1:14" x14ac:dyDescent="0.25">
      <c r="A20" s="440"/>
      <c r="B20" s="458"/>
      <c r="C20" s="440"/>
      <c r="D20" s="440"/>
      <c r="E20" s="196"/>
      <c r="F20" s="196"/>
      <c r="G20" s="197"/>
      <c r="H20" s="197"/>
      <c r="I20" s="198"/>
      <c r="J20" s="199"/>
      <c r="K20" s="196"/>
      <c r="L20" s="196"/>
      <c r="M20" s="343"/>
      <c r="N20" s="200"/>
    </row>
    <row r="21" spans="1:14" x14ac:dyDescent="0.25">
      <c r="A21" s="441"/>
      <c r="B21" s="459"/>
      <c r="C21" s="441"/>
      <c r="D21" s="441"/>
      <c r="E21" s="201"/>
      <c r="F21" s="201"/>
      <c r="G21" s="202"/>
      <c r="H21" s="202"/>
      <c r="I21" s="203"/>
      <c r="J21" s="319"/>
      <c r="K21" s="201"/>
      <c r="L21" s="201"/>
      <c r="M21" s="344"/>
      <c r="N21" s="204"/>
    </row>
    <row r="22" spans="1:14" x14ac:dyDescent="0.25">
      <c r="A22" s="208"/>
      <c r="B22" s="330"/>
      <c r="C22" s="208"/>
      <c r="D22" s="208"/>
      <c r="E22" s="135"/>
      <c r="F22" s="135"/>
      <c r="G22" s="348"/>
      <c r="H22" s="348"/>
      <c r="I22" s="349"/>
      <c r="J22" s="350"/>
      <c r="K22" s="135"/>
      <c r="L22" s="135"/>
      <c r="M22" s="351"/>
      <c r="N22" s="136"/>
    </row>
    <row r="23" spans="1:14" x14ac:dyDescent="0.25">
      <c r="A23" s="208"/>
      <c r="B23" s="330"/>
      <c r="C23" s="208"/>
      <c r="D23" s="208"/>
      <c r="E23" s="135"/>
      <c r="F23" s="135"/>
      <c r="G23" s="348"/>
      <c r="H23" s="348"/>
      <c r="I23" s="349"/>
      <c r="J23" s="350"/>
      <c r="K23" s="135"/>
      <c r="L23" s="135"/>
      <c r="M23" s="351"/>
      <c r="N23" s="136"/>
    </row>
    <row r="24" spans="1:14" x14ac:dyDescent="0.25">
      <c r="A24" s="208"/>
      <c r="B24" s="330"/>
      <c r="C24" s="208"/>
      <c r="D24" s="208"/>
      <c r="E24" s="135"/>
      <c r="F24" s="135"/>
      <c r="G24" s="348"/>
      <c r="H24" s="348"/>
      <c r="I24" s="349"/>
      <c r="J24" s="350"/>
      <c r="K24" s="135"/>
      <c r="L24" s="135"/>
      <c r="M24" s="351"/>
      <c r="N24" s="136"/>
    </row>
    <row r="25" spans="1:14" x14ac:dyDescent="0.25">
      <c r="A25" s="208"/>
      <c r="B25" s="330"/>
      <c r="C25" s="208"/>
      <c r="D25" s="208"/>
      <c r="E25" s="135"/>
      <c r="F25" s="135"/>
      <c r="G25" s="348"/>
      <c r="H25" s="348"/>
      <c r="I25" s="349"/>
      <c r="J25" s="350"/>
      <c r="K25" s="135"/>
      <c r="L25" s="135"/>
      <c r="M25" s="351"/>
      <c r="N25" s="136"/>
    </row>
    <row r="26" spans="1:14" x14ac:dyDescent="0.25">
      <c r="A26" s="444"/>
      <c r="B26" s="457"/>
      <c r="C26" s="444"/>
      <c r="D26" s="444"/>
      <c r="E26" s="192"/>
      <c r="F26" s="192"/>
      <c r="G26" s="193"/>
      <c r="H26" s="193"/>
      <c r="I26" s="194"/>
      <c r="J26" s="312"/>
      <c r="K26" s="192"/>
      <c r="L26" s="192"/>
      <c r="M26" s="342"/>
      <c r="N26" s="195"/>
    </row>
    <row r="27" spans="1:14" x14ac:dyDescent="0.25">
      <c r="A27" s="441"/>
      <c r="B27" s="459"/>
      <c r="C27" s="441"/>
      <c r="D27" s="441"/>
      <c r="E27" s="201"/>
      <c r="F27" s="201"/>
      <c r="G27" s="202"/>
      <c r="H27" s="202"/>
      <c r="I27" s="203"/>
      <c r="J27" s="319"/>
      <c r="K27" s="201"/>
      <c r="L27" s="201"/>
      <c r="M27" s="344"/>
      <c r="N27" s="204"/>
    </row>
    <row r="28" spans="1:14" x14ac:dyDescent="0.25">
      <c r="A28" s="208"/>
      <c r="B28" s="330"/>
      <c r="C28" s="208"/>
      <c r="D28" s="208"/>
      <c r="E28" s="135"/>
      <c r="F28" s="135"/>
      <c r="G28" s="348"/>
      <c r="H28" s="348"/>
      <c r="I28" s="349"/>
      <c r="J28" s="350"/>
      <c r="K28" s="135"/>
      <c r="L28" s="135"/>
      <c r="M28" s="351"/>
      <c r="N28" s="136"/>
    </row>
    <row r="29" spans="1:14" x14ac:dyDescent="0.25">
      <c r="A29" s="208"/>
      <c r="B29" s="330"/>
      <c r="C29" s="208"/>
      <c r="D29" s="208"/>
      <c r="E29" s="135"/>
      <c r="F29" s="135"/>
      <c r="G29" s="348"/>
      <c r="H29" s="348"/>
      <c r="I29" s="349"/>
      <c r="J29" s="350"/>
      <c r="K29" s="135"/>
      <c r="L29" s="135"/>
      <c r="M29" s="351"/>
      <c r="N29" s="136"/>
    </row>
    <row r="30" spans="1:14" s="130" customFormat="1" ht="30" customHeight="1" x14ac:dyDescent="0.25">
      <c r="A30" s="482" t="s">
        <v>59</v>
      </c>
      <c r="B30" s="482"/>
      <c r="C30" s="482"/>
      <c r="D30" s="482"/>
      <c r="E30" s="126"/>
      <c r="F30" s="126">
        <f>SUM(F7:F29)</f>
        <v>63</v>
      </c>
      <c r="G30" s="127">
        <f>SUM(G7:G29)</f>
        <v>1955000</v>
      </c>
      <c r="H30" s="127">
        <f>SUM(H7:H29)</f>
        <v>31595000</v>
      </c>
      <c r="I30" s="128"/>
      <c r="J30" s="129">
        <f>SUM(J7:J29)</f>
        <v>17388700</v>
      </c>
      <c r="K30" s="126"/>
      <c r="L30" s="126"/>
      <c r="M30" s="126"/>
      <c r="N30" s="126"/>
    </row>
    <row r="31" spans="1:14" x14ac:dyDescent="0.25">
      <c r="F31" s="84"/>
      <c r="G31" s="84"/>
    </row>
    <row r="32" spans="1:14" x14ac:dyDescent="0.25">
      <c r="F32" s="84"/>
      <c r="G32" s="84"/>
    </row>
    <row r="33" spans="1:10" s="191" customFormat="1" x14ac:dyDescent="0.25">
      <c r="A33" s="210"/>
      <c r="C33" s="186"/>
      <c r="D33" s="296" t="s">
        <v>109</v>
      </c>
      <c r="E33" s="186"/>
      <c r="F33" s="186"/>
      <c r="G33" s="186"/>
      <c r="J33" s="205" t="s">
        <v>14</v>
      </c>
    </row>
    <row r="34" spans="1:10" s="191" customFormat="1" x14ac:dyDescent="0.25">
      <c r="A34" s="210"/>
      <c r="C34" s="11"/>
      <c r="D34" s="299" t="s">
        <v>15</v>
      </c>
      <c r="E34" s="11"/>
      <c r="F34" s="11"/>
      <c r="G34" s="11"/>
      <c r="J34" s="13" t="s">
        <v>16</v>
      </c>
    </row>
    <row r="35" spans="1:10" x14ac:dyDescent="0.25">
      <c r="F35" s="84"/>
      <c r="G35" s="84"/>
      <c r="J35" s="206"/>
    </row>
    <row r="36" spans="1:10" x14ac:dyDescent="0.25">
      <c r="F36" s="84"/>
      <c r="G36" s="84"/>
      <c r="J36" s="206"/>
    </row>
    <row r="37" spans="1:10" s="110" customFormat="1" x14ac:dyDescent="0.25">
      <c r="A37" s="112"/>
      <c r="C37" s="186"/>
      <c r="E37" s="109"/>
      <c r="J37" s="207"/>
    </row>
    <row r="38" spans="1:10" x14ac:dyDescent="0.25">
      <c r="F38" s="84"/>
      <c r="G38" s="84"/>
    </row>
    <row r="39" spans="1:10" x14ac:dyDescent="0.25">
      <c r="F39" s="84"/>
      <c r="G39" s="84"/>
    </row>
    <row r="40" spans="1:10" x14ac:dyDescent="0.25">
      <c r="F40" s="84"/>
      <c r="G40" s="84"/>
    </row>
  </sheetData>
  <mergeCells count="28">
    <mergeCell ref="B18:B21"/>
    <mergeCell ref="C18:C21"/>
    <mergeCell ref="D18:D21"/>
    <mergeCell ref="A1:D1"/>
    <mergeCell ref="A2:D2"/>
    <mergeCell ref="B15:B17"/>
    <mergeCell ref="C15:C17"/>
    <mergeCell ref="D15:D17"/>
    <mergeCell ref="D8:D9"/>
    <mergeCell ref="C8:C9"/>
    <mergeCell ref="B8:B9"/>
    <mergeCell ref="A8:A9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18:A21"/>
    <mergeCell ref="A15:A17"/>
    <mergeCell ref="D26:D27"/>
    <mergeCell ref="B26:B27"/>
    <mergeCell ref="C26:C27"/>
    <mergeCell ref="A26:A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94" t="s">
        <v>17</v>
      </c>
      <c r="B4" s="494"/>
      <c r="C4" s="494"/>
      <c r="D4" s="494"/>
      <c r="E4" s="494"/>
      <c r="F4" s="49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95" t="s">
        <v>130</v>
      </c>
      <c r="B5" s="495"/>
      <c r="C5" s="495"/>
      <c r="D5" s="495"/>
      <c r="E5" s="495"/>
      <c r="F5" s="49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THU'!G125</f>
        <v>1955</v>
      </c>
      <c r="D8" s="74">
        <f>'DOANH THU'!L125</f>
        <v>493293850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THU'!L126</f>
        <v>96147050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THU'!L127</f>
        <v>22518400.000000004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4"/>
      <c r="B11" s="131" t="s">
        <v>83</v>
      </c>
      <c r="C11" s="133"/>
      <c r="D11" s="132">
        <f>'Hàng khách trả'!J30</f>
        <v>17388700</v>
      </c>
      <c r="E11" s="12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374628400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3"/>
      <c r="E16" s="35"/>
    </row>
    <row r="17" spans="1:9" s="66" customFormat="1" x14ac:dyDescent="0.25">
      <c r="A17" s="28"/>
      <c r="B17" s="220" t="s">
        <v>116</v>
      </c>
      <c r="C17" s="221"/>
      <c r="D17" s="224"/>
      <c r="E17" s="222"/>
    </row>
    <row r="18" spans="1:9" x14ac:dyDescent="0.25">
      <c r="A18" s="28">
        <v>3</v>
      </c>
      <c r="B18" s="23" t="s">
        <v>9</v>
      </c>
      <c r="C18" s="23"/>
      <c r="D18" s="224"/>
      <c r="E18" s="36"/>
    </row>
    <row r="19" spans="1:9" x14ac:dyDescent="0.25">
      <c r="A19" s="22">
        <v>4</v>
      </c>
      <c r="B19" s="23" t="s">
        <v>11</v>
      </c>
      <c r="C19" s="23"/>
      <c r="D19" s="224"/>
      <c r="E19" s="36"/>
    </row>
    <row r="20" spans="1:9" x14ac:dyDescent="0.25">
      <c r="A20" s="28">
        <v>5</v>
      </c>
      <c r="B20" s="23" t="s">
        <v>117</v>
      </c>
      <c r="C20" s="23"/>
      <c r="D20" s="224"/>
      <c r="E20" s="36"/>
    </row>
    <row r="21" spans="1:9" x14ac:dyDescent="0.25">
      <c r="A21" s="28">
        <v>7</v>
      </c>
      <c r="B21" s="23" t="s">
        <v>12</v>
      </c>
      <c r="C21" s="23"/>
      <c r="D21" s="224"/>
      <c r="E21" s="36"/>
    </row>
    <row r="22" spans="1:9" x14ac:dyDescent="0.25">
      <c r="A22" s="22">
        <v>8</v>
      </c>
      <c r="B22" s="23" t="s">
        <v>13</v>
      </c>
      <c r="C22" s="23"/>
      <c r="D22" s="224"/>
      <c r="E22" s="36"/>
    </row>
    <row r="23" spans="1:9" x14ac:dyDescent="0.25">
      <c r="A23" s="28">
        <v>9</v>
      </c>
      <c r="B23" s="24" t="s">
        <v>24</v>
      </c>
      <c r="C23" s="24"/>
      <c r="D23" s="22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6">
        <f>SUM(D16:D23)</f>
        <v>0</v>
      </c>
      <c r="E24" s="31"/>
    </row>
    <row r="25" spans="1:9" x14ac:dyDescent="0.25">
      <c r="A25" s="496" t="s">
        <v>26</v>
      </c>
      <c r="B25" s="496"/>
      <c r="C25" s="31"/>
      <c r="D25" s="226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22" zoomScaleNormal="100" workbookViewId="0">
      <selection activeCell="L38" sqref="L38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497" t="s">
        <v>0</v>
      </c>
      <c r="B1" s="497"/>
      <c r="C1" s="497"/>
      <c r="D1" s="497"/>
      <c r="E1" s="497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498" t="s">
        <v>133</v>
      </c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</row>
    <row r="4" spans="1:12" s="137" customFormat="1" ht="42" customHeight="1" x14ac:dyDescent="0.25">
      <c r="A4" s="499" t="s">
        <v>76</v>
      </c>
      <c r="B4" s="503" t="s">
        <v>27</v>
      </c>
      <c r="C4" s="499" t="s">
        <v>28</v>
      </c>
      <c r="D4" s="499" t="s">
        <v>40</v>
      </c>
      <c r="E4" s="499"/>
      <c r="F4" s="502" t="s">
        <v>29</v>
      </c>
      <c r="G4" s="502"/>
      <c r="H4" s="502"/>
      <c r="I4" s="502"/>
      <c r="J4" s="502"/>
      <c r="K4" s="502"/>
      <c r="L4" s="502"/>
    </row>
    <row r="5" spans="1:12" s="137" customFormat="1" ht="16.5" customHeight="1" x14ac:dyDescent="0.25">
      <c r="A5" s="499"/>
      <c r="B5" s="503"/>
      <c r="C5" s="499"/>
      <c r="D5" s="499" t="s">
        <v>41</v>
      </c>
      <c r="E5" s="499" t="s">
        <v>42</v>
      </c>
      <c r="F5" s="499" t="s">
        <v>31</v>
      </c>
      <c r="G5" s="499" t="s">
        <v>236</v>
      </c>
      <c r="H5" s="500" t="s">
        <v>33</v>
      </c>
      <c r="I5" s="500" t="s">
        <v>43</v>
      </c>
      <c r="J5" s="501" t="s">
        <v>35</v>
      </c>
      <c r="K5" s="501"/>
      <c r="L5" s="500" t="s">
        <v>44</v>
      </c>
    </row>
    <row r="6" spans="1:12" s="137" customFormat="1" ht="12.75" x14ac:dyDescent="0.25">
      <c r="A6" s="499"/>
      <c r="B6" s="503"/>
      <c r="C6" s="499"/>
      <c r="D6" s="499"/>
      <c r="E6" s="499"/>
      <c r="F6" s="499"/>
      <c r="G6" s="499"/>
      <c r="H6" s="500"/>
      <c r="I6" s="500"/>
      <c r="J6" s="146" t="s">
        <v>84</v>
      </c>
      <c r="K6" s="145" t="s">
        <v>48</v>
      </c>
      <c r="L6" s="500"/>
    </row>
    <row r="7" spans="1:12" s="282" customFormat="1" ht="15" x14ac:dyDescent="0.25">
      <c r="A7" s="444">
        <v>630</v>
      </c>
      <c r="B7" s="457">
        <v>44044</v>
      </c>
      <c r="C7" s="444" t="s">
        <v>185</v>
      </c>
      <c r="D7" s="444"/>
      <c r="E7" s="444"/>
      <c r="F7" s="373" t="s">
        <v>186</v>
      </c>
      <c r="G7" s="373">
        <v>1</v>
      </c>
      <c r="H7" s="311">
        <v>455000</v>
      </c>
      <c r="I7" s="311">
        <v>455000</v>
      </c>
      <c r="J7" s="311"/>
      <c r="K7" s="313">
        <v>0.41</v>
      </c>
      <c r="L7" s="311">
        <v>268450.00000000006</v>
      </c>
    </row>
    <row r="8" spans="1:12" s="282" customFormat="1" ht="15" x14ac:dyDescent="0.25">
      <c r="A8" s="440"/>
      <c r="B8" s="458"/>
      <c r="C8" s="440"/>
      <c r="D8" s="440"/>
      <c r="E8" s="440"/>
      <c r="F8" s="374" t="s">
        <v>187</v>
      </c>
      <c r="G8" s="374">
        <v>1</v>
      </c>
      <c r="H8" s="315">
        <v>465000</v>
      </c>
      <c r="I8" s="315">
        <v>465000</v>
      </c>
      <c r="J8" s="315"/>
      <c r="K8" s="316">
        <v>0.41</v>
      </c>
      <c r="L8" s="315">
        <v>274350.00000000006</v>
      </c>
    </row>
    <row r="9" spans="1:12" s="282" customFormat="1" ht="14.45" customHeight="1" x14ac:dyDescent="0.25">
      <c r="A9" s="440"/>
      <c r="B9" s="458"/>
      <c r="C9" s="440"/>
      <c r="D9" s="440"/>
      <c r="E9" s="440"/>
      <c r="F9" s="374" t="s">
        <v>184</v>
      </c>
      <c r="G9" s="374">
        <v>4</v>
      </c>
      <c r="H9" s="315">
        <v>485000</v>
      </c>
      <c r="I9" s="315">
        <v>1940000</v>
      </c>
      <c r="J9" s="315"/>
      <c r="K9" s="316">
        <v>0.41</v>
      </c>
      <c r="L9" s="315">
        <v>1144600.0000000002</v>
      </c>
    </row>
    <row r="10" spans="1:12" s="282" customFormat="1" ht="15" x14ac:dyDescent="0.25">
      <c r="A10" s="441"/>
      <c r="B10" s="459"/>
      <c r="C10" s="441"/>
      <c r="D10" s="441"/>
      <c r="E10" s="441"/>
      <c r="F10" s="375" t="s">
        <v>188</v>
      </c>
      <c r="G10" s="375">
        <v>1</v>
      </c>
      <c r="H10" s="318">
        <v>485000</v>
      </c>
      <c r="I10" s="318">
        <v>485000</v>
      </c>
      <c r="J10" s="318"/>
      <c r="K10" s="320">
        <v>0.41</v>
      </c>
      <c r="L10" s="318">
        <v>286150.00000000006</v>
      </c>
    </row>
    <row r="11" spans="1:12" s="282" customFormat="1" ht="15" x14ac:dyDescent="0.25">
      <c r="A11" s="380">
        <v>632</v>
      </c>
      <c r="B11" s="394">
        <v>44046</v>
      </c>
      <c r="C11" s="391" t="s">
        <v>185</v>
      </c>
      <c r="D11" s="391"/>
      <c r="E11" s="391"/>
      <c r="F11" s="380" t="s">
        <v>184</v>
      </c>
      <c r="G11" s="380">
        <v>2</v>
      </c>
      <c r="H11" s="396">
        <v>485000</v>
      </c>
      <c r="I11" s="331">
        <v>970000</v>
      </c>
      <c r="J11" s="331"/>
      <c r="K11" s="332">
        <v>0.41</v>
      </c>
      <c r="L11" s="331">
        <v>572300.00000000012</v>
      </c>
    </row>
    <row r="12" spans="1:12" s="282" customFormat="1" ht="15" x14ac:dyDescent="0.25">
      <c r="A12" s="450">
        <v>646</v>
      </c>
      <c r="B12" s="454">
        <v>44053</v>
      </c>
      <c r="C12" s="450" t="s">
        <v>185</v>
      </c>
      <c r="D12" s="448"/>
      <c r="E12" s="450"/>
      <c r="F12" s="282" t="s">
        <v>186</v>
      </c>
      <c r="G12" s="282">
        <v>1</v>
      </c>
      <c r="H12" s="339">
        <v>455000</v>
      </c>
      <c r="I12" s="339">
        <v>455000</v>
      </c>
      <c r="J12" s="339"/>
      <c r="K12" s="340">
        <v>0.41</v>
      </c>
      <c r="L12" s="339">
        <v>268450.00000000006</v>
      </c>
    </row>
    <row r="13" spans="1:12" s="282" customFormat="1" ht="14.45" customHeight="1" x14ac:dyDescent="0.25">
      <c r="A13" s="442"/>
      <c r="B13" s="456"/>
      <c r="C13" s="442"/>
      <c r="D13" s="449"/>
      <c r="E13" s="442"/>
      <c r="F13" s="382" t="s">
        <v>187</v>
      </c>
      <c r="G13" s="382">
        <v>1</v>
      </c>
      <c r="H13" s="364">
        <v>455000</v>
      </c>
      <c r="I13" s="364">
        <v>455000</v>
      </c>
      <c r="J13" s="364"/>
      <c r="K13" s="365">
        <v>0.41</v>
      </c>
      <c r="L13" s="364">
        <v>268450.00000000006</v>
      </c>
    </row>
    <row r="14" spans="1:12" x14ac:dyDescent="0.25">
      <c r="A14" s="504" t="s">
        <v>36</v>
      </c>
      <c r="B14" s="505"/>
      <c r="C14" s="505"/>
      <c r="D14" s="505"/>
      <c r="E14" s="505"/>
      <c r="F14" s="506"/>
      <c r="G14" s="415">
        <f>SUM(G7:G13)</f>
        <v>11</v>
      </c>
      <c r="H14" s="415"/>
      <c r="I14" s="416">
        <f>SUM(I7:I13)</f>
        <v>5225000</v>
      </c>
      <c r="J14" s="417"/>
      <c r="K14" s="417"/>
      <c r="L14" s="416">
        <f>SUM(L7:L13)</f>
        <v>3082750.0000000005</v>
      </c>
    </row>
    <row r="15" spans="1:12" x14ac:dyDescent="0.25">
      <c r="A15" s="498" t="s">
        <v>223</v>
      </c>
      <c r="B15" s="498"/>
      <c r="C15" s="498"/>
      <c r="D15" s="498"/>
      <c r="E15" s="498"/>
      <c r="F15" s="498"/>
      <c r="G15" s="498"/>
      <c r="H15" s="498"/>
      <c r="I15" s="498"/>
      <c r="J15" s="498"/>
      <c r="K15" s="498"/>
      <c r="L15" s="498"/>
    </row>
    <row r="16" spans="1:12" s="137" customFormat="1" ht="42" customHeight="1" x14ac:dyDescent="0.25">
      <c r="A16" s="499" t="s">
        <v>76</v>
      </c>
      <c r="B16" s="503" t="s">
        <v>27</v>
      </c>
      <c r="C16" s="499" t="s">
        <v>28</v>
      </c>
      <c r="D16" s="499" t="s">
        <v>40</v>
      </c>
      <c r="E16" s="499"/>
      <c r="F16" s="502" t="s">
        <v>29</v>
      </c>
      <c r="G16" s="502"/>
      <c r="H16" s="502"/>
      <c r="I16" s="502"/>
      <c r="J16" s="502"/>
      <c r="K16" s="502"/>
      <c r="L16" s="502"/>
    </row>
    <row r="17" spans="1:14" s="137" customFormat="1" ht="13.5" customHeight="1" x14ac:dyDescent="0.25">
      <c r="A17" s="499"/>
      <c r="B17" s="503"/>
      <c r="C17" s="499"/>
      <c r="D17" s="499" t="s">
        <v>41</v>
      </c>
      <c r="E17" s="499" t="s">
        <v>42</v>
      </c>
      <c r="F17" s="499" t="s">
        <v>31</v>
      </c>
      <c r="G17" s="499" t="s">
        <v>32</v>
      </c>
      <c r="H17" s="500" t="s">
        <v>33</v>
      </c>
      <c r="I17" s="500" t="s">
        <v>43</v>
      </c>
      <c r="J17" s="501" t="s">
        <v>35</v>
      </c>
      <c r="K17" s="501"/>
      <c r="L17" s="500" t="s">
        <v>44</v>
      </c>
    </row>
    <row r="18" spans="1:14" s="137" customFormat="1" ht="12.75" x14ac:dyDescent="0.25">
      <c r="A18" s="499"/>
      <c r="B18" s="503"/>
      <c r="C18" s="499"/>
      <c r="D18" s="499"/>
      <c r="E18" s="499"/>
      <c r="F18" s="499"/>
      <c r="G18" s="499"/>
      <c r="H18" s="500"/>
      <c r="I18" s="500"/>
      <c r="J18" s="384" t="s">
        <v>84</v>
      </c>
      <c r="K18" s="145" t="s">
        <v>48</v>
      </c>
      <c r="L18" s="500"/>
    </row>
    <row r="19" spans="1:14" s="282" customFormat="1" ht="14.45" customHeight="1" x14ac:dyDescent="0.25">
      <c r="A19" s="444">
        <v>647</v>
      </c>
      <c r="B19" s="457">
        <v>44056</v>
      </c>
      <c r="C19" s="444" t="s">
        <v>181</v>
      </c>
      <c r="D19" s="479" t="s">
        <v>211</v>
      </c>
      <c r="E19" s="444" t="s">
        <v>212</v>
      </c>
      <c r="F19" s="373" t="s">
        <v>186</v>
      </c>
      <c r="G19" s="373">
        <v>3</v>
      </c>
      <c r="H19" s="311">
        <v>455000</v>
      </c>
      <c r="I19" s="311">
        <f t="shared" ref="I19:I20" si="0">G19*H19</f>
        <v>1365000</v>
      </c>
      <c r="J19" s="311"/>
      <c r="K19" s="313">
        <v>0.35</v>
      </c>
      <c r="L19" s="311">
        <f>I19*(1-K19)</f>
        <v>887250</v>
      </c>
      <c r="M19" s="283"/>
    </row>
    <row r="20" spans="1:14" s="282" customFormat="1" ht="14.45" customHeight="1" x14ac:dyDescent="0.25">
      <c r="A20" s="441"/>
      <c r="B20" s="459"/>
      <c r="C20" s="441"/>
      <c r="D20" s="480"/>
      <c r="E20" s="441"/>
      <c r="F20" s="375" t="s">
        <v>187</v>
      </c>
      <c r="G20" s="375">
        <v>2</v>
      </c>
      <c r="H20" s="318">
        <v>465000</v>
      </c>
      <c r="I20" s="318">
        <f t="shared" si="0"/>
        <v>930000</v>
      </c>
      <c r="J20" s="318"/>
      <c r="K20" s="320">
        <v>0.35</v>
      </c>
      <c r="L20" s="318">
        <f>I20*(1-K20)</f>
        <v>604500</v>
      </c>
      <c r="M20" s="283"/>
    </row>
    <row r="21" spans="1:14" x14ac:dyDescent="0.25">
      <c r="A21" s="418"/>
      <c r="B21" s="419"/>
      <c r="C21" s="417"/>
      <c r="D21" s="417"/>
      <c r="E21" s="417"/>
      <c r="F21" s="417"/>
      <c r="G21" s="417"/>
      <c r="H21" s="417"/>
      <c r="I21" s="507" t="s">
        <v>224</v>
      </c>
      <c r="J21" s="507"/>
      <c r="K21" s="507"/>
      <c r="L21" s="417">
        <v>382000</v>
      </c>
    </row>
    <row r="22" spans="1:14" x14ac:dyDescent="0.25">
      <c r="A22" s="504" t="s">
        <v>36</v>
      </c>
      <c r="B22" s="505"/>
      <c r="C22" s="505"/>
      <c r="D22" s="505"/>
      <c r="E22" s="506"/>
      <c r="F22" s="420"/>
      <c r="G22" s="420">
        <f>SUM(G19:G21)</f>
        <v>5</v>
      </c>
      <c r="H22" s="420"/>
      <c r="I22" s="421">
        <f>SUM(I19:I20)</f>
        <v>2295000</v>
      </c>
      <c r="J22" s="420"/>
      <c r="K22" s="420"/>
      <c r="L22" s="421">
        <f>L19+L20-L21</f>
        <v>1109750</v>
      </c>
    </row>
    <row r="23" spans="1:14" s="423" customFormat="1" x14ac:dyDescent="0.25">
      <c r="A23" s="498" t="s">
        <v>225</v>
      </c>
      <c r="B23" s="498"/>
      <c r="C23" s="498"/>
      <c r="D23" s="383"/>
      <c r="E23" s="383"/>
      <c r="F23" s="383"/>
      <c r="G23" s="383"/>
      <c r="H23" s="383"/>
      <c r="I23" s="422"/>
      <c r="L23" s="422"/>
    </row>
    <row r="24" spans="1:14" s="423" customFormat="1" x14ac:dyDescent="0.25">
      <c r="A24" s="383"/>
      <c r="B24" s="383"/>
      <c r="C24" s="383"/>
      <c r="D24" s="508" t="s">
        <v>226</v>
      </c>
      <c r="E24" s="508"/>
      <c r="F24" s="508"/>
      <c r="G24" s="508"/>
      <c r="H24" s="508"/>
      <c r="I24" s="508"/>
      <c r="J24" s="509" t="s">
        <v>50</v>
      </c>
      <c r="K24" s="509"/>
      <c r="L24" s="422"/>
    </row>
    <row r="25" spans="1:14" s="423" customFormat="1" x14ac:dyDescent="0.25">
      <c r="A25" s="383"/>
      <c r="B25" s="383"/>
      <c r="C25" s="383"/>
      <c r="D25" s="510" t="s">
        <v>227</v>
      </c>
      <c r="E25" s="510"/>
      <c r="F25" s="510"/>
      <c r="G25" s="510"/>
      <c r="H25" s="510"/>
      <c r="I25" s="510"/>
      <c r="J25" s="511">
        <v>550415</v>
      </c>
      <c r="K25" s="511"/>
      <c r="L25" s="422"/>
    </row>
    <row r="26" spans="1:14" s="423" customFormat="1" x14ac:dyDescent="0.25">
      <c r="A26" s="383"/>
      <c r="B26" s="383"/>
      <c r="C26" s="383"/>
      <c r="D26" s="510" t="s">
        <v>228</v>
      </c>
      <c r="E26" s="510"/>
      <c r="F26" s="510"/>
      <c r="G26" s="510"/>
      <c r="H26" s="510"/>
      <c r="I26" s="510"/>
      <c r="J26" s="511">
        <f>L14</f>
        <v>3082750.0000000005</v>
      </c>
      <c r="K26" s="511"/>
      <c r="L26" s="422"/>
    </row>
    <row r="27" spans="1:14" s="423" customFormat="1" x14ac:dyDescent="0.25">
      <c r="A27" s="383"/>
      <c r="B27" s="383"/>
      <c r="C27" s="383"/>
      <c r="D27" s="510" t="s">
        <v>229</v>
      </c>
      <c r="E27" s="510"/>
      <c r="F27" s="510"/>
      <c r="G27" s="510"/>
      <c r="H27" s="510"/>
      <c r="I27" s="510"/>
      <c r="J27" s="511">
        <f>L22</f>
        <v>1109750</v>
      </c>
      <c r="K27" s="511"/>
      <c r="N27" s="424"/>
    </row>
    <row r="28" spans="1:14" s="423" customFormat="1" x14ac:dyDescent="0.25">
      <c r="A28" s="428"/>
      <c r="B28" s="428"/>
      <c r="C28" s="428"/>
      <c r="D28" s="512" t="s">
        <v>234</v>
      </c>
      <c r="E28" s="513"/>
      <c r="F28" s="513"/>
      <c r="G28" s="513"/>
      <c r="H28" s="513"/>
      <c r="I28" s="514"/>
      <c r="J28" s="515">
        <f>150000+250000</f>
        <v>400000</v>
      </c>
      <c r="K28" s="516"/>
    </row>
    <row r="29" spans="1:14" s="423" customFormat="1" x14ac:dyDescent="0.25">
      <c r="A29" s="428"/>
      <c r="B29" s="428"/>
      <c r="C29" s="428"/>
      <c r="D29" s="512" t="s">
        <v>237</v>
      </c>
      <c r="E29" s="513"/>
      <c r="F29" s="513"/>
      <c r="G29" s="513"/>
      <c r="H29" s="513"/>
      <c r="I29" s="514"/>
      <c r="J29" s="515">
        <v>3471000</v>
      </c>
      <c r="K29" s="516"/>
    </row>
    <row r="30" spans="1:14" s="423" customFormat="1" x14ac:dyDescent="0.25">
      <c r="A30" s="383"/>
      <c r="B30" s="383"/>
      <c r="C30" s="383"/>
      <c r="D30" s="512" t="s">
        <v>230</v>
      </c>
      <c r="E30" s="513"/>
      <c r="F30" s="513"/>
      <c r="G30" s="513"/>
      <c r="H30" s="513"/>
      <c r="I30" s="514"/>
      <c r="J30" s="515">
        <f>'Bảng lương'!K15</f>
        <v>6080000</v>
      </c>
      <c r="K30" s="516"/>
      <c r="L30" s="422"/>
    </row>
    <row r="31" spans="1:14" s="423" customFormat="1" x14ac:dyDescent="0.25">
      <c r="A31" s="383"/>
      <c r="B31" s="383"/>
      <c r="C31" s="383"/>
      <c r="D31" s="510" t="s">
        <v>231</v>
      </c>
      <c r="E31" s="510"/>
      <c r="F31" s="510"/>
      <c r="G31" s="510"/>
      <c r="H31" s="510"/>
      <c r="I31" s="510"/>
      <c r="J31" s="511">
        <f>J30+J28+J29-J27-J26-J25</f>
        <v>5208085</v>
      </c>
      <c r="K31" s="511"/>
    </row>
    <row r="32" spans="1:14" x14ac:dyDescent="0.25">
      <c r="L32" s="424" t="s">
        <v>235</v>
      </c>
    </row>
    <row r="33" spans="1:13" x14ac:dyDescent="0.25">
      <c r="L33" s="417" t="s">
        <v>238</v>
      </c>
      <c r="M33" s="561">
        <f>J31-2500000</f>
        <v>2708085</v>
      </c>
    </row>
    <row r="34" spans="1:13" x14ac:dyDescent="0.25">
      <c r="A34" s="93"/>
      <c r="B34" s="498" t="s">
        <v>109</v>
      </c>
      <c r="C34" s="498"/>
      <c r="D34" s="498"/>
      <c r="E34" s="93"/>
      <c r="F34" s="93"/>
      <c r="G34" s="93"/>
      <c r="H34" s="93"/>
      <c r="I34" s="498" t="s">
        <v>114</v>
      </c>
      <c r="J34" s="498"/>
    </row>
  </sheetData>
  <mergeCells count="66">
    <mergeCell ref="D31:I31"/>
    <mergeCell ref="J31:K31"/>
    <mergeCell ref="D30:I30"/>
    <mergeCell ref="J30:K30"/>
    <mergeCell ref="D25:I25"/>
    <mergeCell ref="J25:K25"/>
    <mergeCell ref="D26:I26"/>
    <mergeCell ref="J26:K26"/>
    <mergeCell ref="D27:I27"/>
    <mergeCell ref="J27:K27"/>
    <mergeCell ref="D28:I28"/>
    <mergeCell ref="J28:K28"/>
    <mergeCell ref="D29:I29"/>
    <mergeCell ref="J29:K29"/>
    <mergeCell ref="I21:K21"/>
    <mergeCell ref="A22:E22"/>
    <mergeCell ref="A23:C23"/>
    <mergeCell ref="D24:I24"/>
    <mergeCell ref="J24:K24"/>
    <mergeCell ref="L17:L18"/>
    <mergeCell ref="A19:A20"/>
    <mergeCell ref="B19:B20"/>
    <mergeCell ref="C19:C20"/>
    <mergeCell ref="D19:D20"/>
    <mergeCell ref="E19:E20"/>
    <mergeCell ref="D12:D13"/>
    <mergeCell ref="E12:E13"/>
    <mergeCell ref="A14:F14"/>
    <mergeCell ref="A15:L15"/>
    <mergeCell ref="A16:A18"/>
    <mergeCell ref="B16:B18"/>
    <mergeCell ref="C16:C18"/>
    <mergeCell ref="D16:E16"/>
    <mergeCell ref="F16:L16"/>
    <mergeCell ref="D17:D18"/>
    <mergeCell ref="E17:E18"/>
    <mergeCell ref="F17:F18"/>
    <mergeCell ref="G17:G18"/>
    <mergeCell ref="H17:H18"/>
    <mergeCell ref="I17:I18"/>
    <mergeCell ref="J17:K17"/>
    <mergeCell ref="B34:D34"/>
    <mergeCell ref="I34:J34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C14" sqref="C14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535" t="s">
        <v>20</v>
      </c>
      <c r="AA1" s="536"/>
      <c r="AB1" s="536"/>
      <c r="AC1" s="536"/>
      <c r="AD1" s="536"/>
      <c r="AE1" s="536"/>
      <c r="AF1" s="536"/>
      <c r="AG1" s="537"/>
    </row>
    <row r="2" spans="1:40" x14ac:dyDescent="0.25">
      <c r="A2" s="151" t="s">
        <v>2</v>
      </c>
      <c r="B2" s="151"/>
      <c r="C2" s="152"/>
      <c r="D2" s="152"/>
      <c r="E2" s="152"/>
      <c r="Z2" s="518" t="s">
        <v>86</v>
      </c>
      <c r="AA2" s="519"/>
      <c r="AB2" s="519"/>
      <c r="AC2" s="519"/>
      <c r="AD2" s="519"/>
      <c r="AE2" s="520"/>
      <c r="AF2" s="521" t="s">
        <v>87</v>
      </c>
      <c r="AG2" s="522"/>
    </row>
    <row r="3" spans="1:40" x14ac:dyDescent="0.25">
      <c r="A3" s="151" t="s">
        <v>88</v>
      </c>
      <c r="B3" s="84"/>
      <c r="C3" s="84"/>
      <c r="D3" s="84"/>
      <c r="E3" s="84"/>
      <c r="Z3" s="518" t="s">
        <v>89</v>
      </c>
      <c r="AA3" s="519"/>
      <c r="AB3" s="519"/>
      <c r="AC3" s="519"/>
      <c r="AD3" s="519"/>
      <c r="AE3" s="520"/>
      <c r="AF3" s="521" t="s">
        <v>90</v>
      </c>
      <c r="AG3" s="522"/>
    </row>
    <row r="4" spans="1:40" x14ac:dyDescent="0.25">
      <c r="A4" s="151" t="s">
        <v>91</v>
      </c>
      <c r="B4" s="84"/>
      <c r="C4" s="84"/>
      <c r="D4" s="84"/>
      <c r="E4" s="84"/>
      <c r="T4" s="149" t="s">
        <v>49</v>
      </c>
      <c r="Z4" s="518" t="s">
        <v>92</v>
      </c>
      <c r="AA4" s="519"/>
      <c r="AB4" s="519"/>
      <c r="AC4" s="519"/>
      <c r="AD4" s="519"/>
      <c r="AE4" s="520"/>
      <c r="AF4" s="521" t="s">
        <v>93</v>
      </c>
      <c r="AG4" s="522"/>
    </row>
    <row r="5" spans="1:40" x14ac:dyDescent="0.25">
      <c r="A5" s="151" t="s">
        <v>94</v>
      </c>
      <c r="B5" s="84"/>
      <c r="C5" s="84"/>
      <c r="D5" s="84"/>
      <c r="E5" s="84"/>
      <c r="Z5" s="518" t="s">
        <v>95</v>
      </c>
      <c r="AA5" s="519"/>
      <c r="AB5" s="519"/>
      <c r="AC5" s="519"/>
      <c r="AD5" s="519"/>
      <c r="AE5" s="520"/>
      <c r="AF5" s="521" t="s">
        <v>96</v>
      </c>
      <c r="AG5" s="522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523" t="s">
        <v>131</v>
      </c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3"/>
      <c r="AJ7" s="523"/>
      <c r="AK7" s="523"/>
      <c r="AL7" s="523"/>
      <c r="AM7" s="523"/>
      <c r="AN7" s="155"/>
    </row>
    <row r="9" spans="1:40" s="161" customFormat="1" x14ac:dyDescent="0.25">
      <c r="A9" s="524" t="s">
        <v>97</v>
      </c>
      <c r="B9" s="524" t="s">
        <v>98</v>
      </c>
      <c r="C9" s="524" t="s">
        <v>99</v>
      </c>
      <c r="D9" s="527" t="s">
        <v>100</v>
      </c>
      <c r="E9" s="528"/>
      <c r="F9" s="528"/>
      <c r="G9" s="528"/>
      <c r="H9" s="528"/>
      <c r="I9" s="528"/>
      <c r="J9" s="528"/>
      <c r="K9" s="528"/>
      <c r="L9" s="528"/>
      <c r="M9" s="528"/>
      <c r="N9" s="528"/>
      <c r="O9" s="528"/>
      <c r="P9" s="528"/>
      <c r="Q9" s="528"/>
      <c r="R9" s="528"/>
      <c r="S9" s="528"/>
      <c r="T9" s="528"/>
      <c r="U9" s="528"/>
      <c r="V9" s="528"/>
      <c r="W9" s="528"/>
      <c r="X9" s="528"/>
      <c r="Y9" s="528"/>
      <c r="Z9" s="528"/>
      <c r="AA9" s="528"/>
      <c r="AB9" s="528"/>
      <c r="AC9" s="528"/>
      <c r="AD9" s="528"/>
      <c r="AE9" s="528"/>
      <c r="AF9" s="528"/>
      <c r="AG9" s="528"/>
      <c r="AH9" s="529"/>
      <c r="AI9" s="530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525"/>
      <c r="B10" s="525"/>
      <c r="C10" s="525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>
        <v>31</v>
      </c>
      <c r="AI10" s="530"/>
      <c r="AJ10" s="163"/>
      <c r="AK10" s="159"/>
      <c r="AL10" s="159"/>
      <c r="AM10" s="159"/>
      <c r="AN10" s="160"/>
    </row>
    <row r="11" spans="1:40" s="168" customFormat="1" x14ac:dyDescent="0.25">
      <c r="A11" s="526"/>
      <c r="B11" s="526"/>
      <c r="C11" s="526"/>
      <c r="D11" s="162" t="s">
        <v>102</v>
      </c>
      <c r="E11" s="164" t="s">
        <v>103</v>
      </c>
      <c r="F11" s="165" t="s">
        <v>104</v>
      </c>
      <c r="G11" s="166" t="s">
        <v>105</v>
      </c>
      <c r="H11" s="162" t="s">
        <v>106</v>
      </c>
      <c r="I11" s="162" t="s">
        <v>107</v>
      </c>
      <c r="J11" s="164" t="s">
        <v>108</v>
      </c>
      <c r="K11" s="162" t="s">
        <v>102</v>
      </c>
      <c r="L11" s="164" t="s">
        <v>103</v>
      </c>
      <c r="M11" s="165" t="s">
        <v>104</v>
      </c>
      <c r="N11" s="166" t="s">
        <v>105</v>
      </c>
      <c r="O11" s="162" t="s">
        <v>106</v>
      </c>
      <c r="P11" s="162" t="s">
        <v>107</v>
      </c>
      <c r="Q11" s="164" t="s">
        <v>108</v>
      </c>
      <c r="R11" s="162" t="s">
        <v>102</v>
      </c>
      <c r="S11" s="164" t="s">
        <v>103</v>
      </c>
      <c r="T11" s="165" t="s">
        <v>104</v>
      </c>
      <c r="U11" s="166" t="s">
        <v>105</v>
      </c>
      <c r="V11" s="162" t="s">
        <v>106</v>
      </c>
      <c r="W11" s="164" t="s">
        <v>107</v>
      </c>
      <c r="X11" s="164" t="s">
        <v>108</v>
      </c>
      <c r="Y11" s="164" t="s">
        <v>102</v>
      </c>
      <c r="Z11" s="164" t="s">
        <v>103</v>
      </c>
      <c r="AA11" s="165" t="s">
        <v>104</v>
      </c>
      <c r="AB11" s="166" t="s">
        <v>105</v>
      </c>
      <c r="AC11" s="162" t="s">
        <v>106</v>
      </c>
      <c r="AD11" s="166" t="s">
        <v>107</v>
      </c>
      <c r="AE11" s="162" t="s">
        <v>108</v>
      </c>
      <c r="AF11" s="164" t="s">
        <v>102</v>
      </c>
      <c r="AG11" s="164" t="s">
        <v>103</v>
      </c>
      <c r="AH11" s="230" t="s">
        <v>104</v>
      </c>
      <c r="AI11" s="530"/>
      <c r="AJ11" s="167"/>
      <c r="AN11" s="169"/>
    </row>
    <row r="12" spans="1:40" s="168" customFormat="1" x14ac:dyDescent="0.25">
      <c r="A12" s="187">
        <v>1</v>
      </c>
      <c r="B12" s="187" t="s">
        <v>38</v>
      </c>
      <c r="C12" s="187" t="s">
        <v>14</v>
      </c>
      <c r="D12" s="164" t="s">
        <v>87</v>
      </c>
      <c r="E12" s="164" t="s">
        <v>87</v>
      </c>
      <c r="F12" s="230"/>
      <c r="G12" s="164" t="s">
        <v>87</v>
      </c>
      <c r="H12" s="164" t="s">
        <v>87</v>
      </c>
      <c r="I12" s="166" t="s">
        <v>87</v>
      </c>
      <c r="J12" s="164" t="s">
        <v>87</v>
      </c>
      <c r="K12" s="166" t="s">
        <v>87</v>
      </c>
      <c r="L12" s="166" t="s">
        <v>87</v>
      </c>
      <c r="M12" s="230"/>
      <c r="N12" s="166" t="s">
        <v>87</v>
      </c>
      <c r="O12" s="164" t="s">
        <v>87</v>
      </c>
      <c r="P12" s="166" t="s">
        <v>87</v>
      </c>
      <c r="Q12" s="164" t="s">
        <v>87</v>
      </c>
      <c r="R12" s="166" t="s">
        <v>87</v>
      </c>
      <c r="S12" s="166" t="s">
        <v>87</v>
      </c>
      <c r="T12" s="230"/>
      <c r="U12" s="166" t="s">
        <v>87</v>
      </c>
      <c r="V12" s="164" t="s">
        <v>87</v>
      </c>
      <c r="W12" s="166" t="s">
        <v>87</v>
      </c>
      <c r="X12" s="164" t="s">
        <v>87</v>
      </c>
      <c r="Y12" s="166" t="s">
        <v>87</v>
      </c>
      <c r="Z12" s="166" t="s">
        <v>87</v>
      </c>
      <c r="AA12" s="230"/>
      <c r="AB12" s="166" t="s">
        <v>87</v>
      </c>
      <c r="AC12" s="164" t="s">
        <v>87</v>
      </c>
      <c r="AD12" s="231" t="s">
        <v>87</v>
      </c>
      <c r="AE12" s="325" t="s">
        <v>87</v>
      </c>
      <c r="AF12" s="164" t="s">
        <v>87</v>
      </c>
      <c r="AG12" s="164" t="s">
        <v>87</v>
      </c>
      <c r="AH12" s="230"/>
      <c r="AI12" s="170">
        <f>COUNTIF(D12:AH12,"x")+ COUNTIF(D12:AH12,"x/2")/2+COUNTIF(D12:AH12,"CT")+COUNTIF(D12:AH12,"TT")</f>
        <v>26</v>
      </c>
      <c r="AJ12" s="167"/>
      <c r="AN12" s="169"/>
    </row>
    <row r="13" spans="1:40" s="168" customFormat="1" x14ac:dyDescent="0.25">
      <c r="A13" s="187">
        <v>2</v>
      </c>
      <c r="B13" s="190" t="s">
        <v>75</v>
      </c>
      <c r="C13" s="189" t="s">
        <v>138</v>
      </c>
      <c r="D13" s="164" t="s">
        <v>87</v>
      </c>
      <c r="E13" s="164" t="s">
        <v>87</v>
      </c>
      <c r="F13" s="230"/>
      <c r="G13" s="164" t="s">
        <v>87</v>
      </c>
      <c r="H13" s="164" t="s">
        <v>87</v>
      </c>
      <c r="I13" s="166" t="s">
        <v>87</v>
      </c>
      <c r="J13" s="164" t="s">
        <v>87</v>
      </c>
      <c r="K13" s="166" t="s">
        <v>87</v>
      </c>
      <c r="L13" s="166" t="s">
        <v>87</v>
      </c>
      <c r="M13" s="230"/>
      <c r="N13" s="166" t="s">
        <v>87</v>
      </c>
      <c r="O13" s="164" t="s">
        <v>87</v>
      </c>
      <c r="P13" s="166" t="s">
        <v>87</v>
      </c>
      <c r="Q13" s="164" t="s">
        <v>87</v>
      </c>
      <c r="R13" s="166" t="s">
        <v>87</v>
      </c>
      <c r="S13" s="166" t="s">
        <v>87</v>
      </c>
      <c r="T13" s="230"/>
      <c r="U13" s="166" t="s">
        <v>87</v>
      </c>
      <c r="V13" s="164" t="s">
        <v>87</v>
      </c>
      <c r="W13" s="166" t="s">
        <v>87</v>
      </c>
      <c r="X13" s="164" t="s">
        <v>87</v>
      </c>
      <c r="Y13" s="166" t="s">
        <v>87</v>
      </c>
      <c r="Z13" s="166" t="s">
        <v>87</v>
      </c>
      <c r="AA13" s="230"/>
      <c r="AB13" s="166" t="s">
        <v>87</v>
      </c>
      <c r="AC13" s="164" t="s">
        <v>87</v>
      </c>
      <c r="AD13" s="231" t="s">
        <v>87</v>
      </c>
      <c r="AE13" s="325" t="s">
        <v>87</v>
      </c>
      <c r="AF13" s="164" t="s">
        <v>87</v>
      </c>
      <c r="AG13" s="164" t="s">
        <v>87</v>
      </c>
      <c r="AH13" s="230"/>
      <c r="AI13" s="170">
        <f t="shared" ref="AI13:AI15" si="0">COUNTIF(D13:AH13,"x")+ COUNTIF(D13:AH13,"x/2")/2+COUNTIF(D13:AH13,"CT")+COUNTIF(D13:AH13,"TT")</f>
        <v>26</v>
      </c>
      <c r="AJ13" s="167"/>
      <c r="AN13" s="169"/>
    </row>
    <row r="14" spans="1:40" s="168" customFormat="1" x14ac:dyDescent="0.25">
      <c r="A14" s="187">
        <v>4</v>
      </c>
      <c r="B14" s="188" t="s">
        <v>37</v>
      </c>
      <c r="C14" s="189" t="s">
        <v>109</v>
      </c>
      <c r="D14" s="164" t="s">
        <v>87</v>
      </c>
      <c r="E14" s="164" t="s">
        <v>87</v>
      </c>
      <c r="F14" s="230"/>
      <c r="G14" s="164" t="s">
        <v>87</v>
      </c>
      <c r="H14" s="164" t="s">
        <v>87</v>
      </c>
      <c r="I14" s="166" t="s">
        <v>87</v>
      </c>
      <c r="J14" s="164" t="s">
        <v>87</v>
      </c>
      <c r="K14" s="166" t="s">
        <v>87</v>
      </c>
      <c r="L14" s="166" t="s">
        <v>87</v>
      </c>
      <c r="M14" s="230"/>
      <c r="N14" s="166" t="s">
        <v>87</v>
      </c>
      <c r="O14" s="164" t="s">
        <v>87</v>
      </c>
      <c r="P14" s="166" t="s">
        <v>87</v>
      </c>
      <c r="Q14" s="164" t="s">
        <v>87</v>
      </c>
      <c r="R14" s="166" t="s">
        <v>87</v>
      </c>
      <c r="S14" s="166" t="s">
        <v>87</v>
      </c>
      <c r="T14" s="230"/>
      <c r="U14" s="166" t="s">
        <v>87</v>
      </c>
      <c r="V14" s="164" t="s">
        <v>87</v>
      </c>
      <c r="W14" s="166" t="s">
        <v>87</v>
      </c>
      <c r="X14" s="164" t="s">
        <v>87</v>
      </c>
      <c r="Y14" s="166" t="s">
        <v>87</v>
      </c>
      <c r="Z14" s="166" t="s">
        <v>87</v>
      </c>
      <c r="AA14" s="230"/>
      <c r="AB14" s="166" t="s">
        <v>87</v>
      </c>
      <c r="AC14" s="164" t="s">
        <v>87</v>
      </c>
      <c r="AD14" s="231" t="s">
        <v>87</v>
      </c>
      <c r="AE14" s="325" t="s">
        <v>87</v>
      </c>
      <c r="AF14" s="164" t="s">
        <v>87</v>
      </c>
      <c r="AG14" s="164" t="s">
        <v>87</v>
      </c>
      <c r="AH14" s="230"/>
      <c r="AI14" s="170">
        <f t="shared" si="0"/>
        <v>26</v>
      </c>
      <c r="AJ14" s="167"/>
      <c r="AN14" s="169"/>
    </row>
    <row r="15" spans="1:40" s="168" customFormat="1" x14ac:dyDescent="0.25">
      <c r="A15" s="187">
        <v>5</v>
      </c>
      <c r="B15" s="187" t="s">
        <v>73</v>
      </c>
      <c r="C15" s="189" t="s">
        <v>109</v>
      </c>
      <c r="D15" s="164" t="s">
        <v>87</v>
      </c>
      <c r="E15" s="164" t="s">
        <v>87</v>
      </c>
      <c r="F15" s="230"/>
      <c r="G15" s="164" t="s">
        <v>87</v>
      </c>
      <c r="H15" s="164" t="s">
        <v>87</v>
      </c>
      <c r="I15" s="166" t="s">
        <v>87</v>
      </c>
      <c r="J15" s="164" t="s">
        <v>87</v>
      </c>
      <c r="K15" s="166" t="s">
        <v>87</v>
      </c>
      <c r="L15" s="166" t="s">
        <v>87</v>
      </c>
      <c r="M15" s="230"/>
      <c r="N15" s="166" t="s">
        <v>87</v>
      </c>
      <c r="O15" s="164" t="s">
        <v>87</v>
      </c>
      <c r="P15" s="166" t="s">
        <v>87</v>
      </c>
      <c r="Q15" s="164" t="s">
        <v>87</v>
      </c>
      <c r="R15" s="166" t="s">
        <v>87</v>
      </c>
      <c r="S15" s="166" t="s">
        <v>87</v>
      </c>
      <c r="T15" s="230"/>
      <c r="U15" s="166" t="s">
        <v>87</v>
      </c>
      <c r="V15" s="164" t="s">
        <v>87</v>
      </c>
      <c r="W15" s="166" t="s">
        <v>87</v>
      </c>
      <c r="X15" s="164" t="s">
        <v>87</v>
      </c>
      <c r="Y15" s="166" t="s">
        <v>87</v>
      </c>
      <c r="Z15" s="166" t="s">
        <v>87</v>
      </c>
      <c r="AA15" s="230"/>
      <c r="AB15" s="166" t="s">
        <v>87</v>
      </c>
      <c r="AC15" s="164" t="s">
        <v>87</v>
      </c>
      <c r="AD15" s="231" t="s">
        <v>87</v>
      </c>
      <c r="AE15" s="325" t="s">
        <v>87</v>
      </c>
      <c r="AF15" s="164" t="s">
        <v>87</v>
      </c>
      <c r="AG15" s="164" t="s">
        <v>87</v>
      </c>
      <c r="AH15" s="230"/>
      <c r="AI15" s="170">
        <f t="shared" si="0"/>
        <v>26</v>
      </c>
      <c r="AJ15" s="167"/>
      <c r="AN15" s="169"/>
    </row>
    <row r="16" spans="1:40" s="168" customFormat="1" x14ac:dyDescent="0.25">
      <c r="A16" s="531" t="s">
        <v>110</v>
      </c>
      <c r="B16" s="532"/>
      <c r="C16" s="171"/>
      <c r="D16" s="171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>
        <f>SUM(AI12:AI15)</f>
        <v>104</v>
      </c>
      <c r="AJ16" s="174"/>
      <c r="AK16" s="175"/>
      <c r="AL16" s="175"/>
      <c r="AN16" s="169"/>
    </row>
    <row r="18" spans="1:40" s="181" customFormat="1" x14ac:dyDescent="0.25">
      <c r="A18" s="533" t="s">
        <v>14</v>
      </c>
      <c r="B18" s="533"/>
      <c r="C18" s="533"/>
      <c r="D18" s="533"/>
      <c r="E18" s="533"/>
      <c r="F18" s="533"/>
      <c r="G18" s="533"/>
      <c r="H18" s="176"/>
      <c r="I18" s="534"/>
      <c r="J18" s="534"/>
      <c r="K18" s="534"/>
      <c r="L18" s="534"/>
      <c r="M18" s="534"/>
      <c r="N18" s="177"/>
      <c r="O18" s="534" t="s">
        <v>111</v>
      </c>
      <c r="P18" s="534"/>
      <c r="Q18" s="534"/>
      <c r="R18" s="534"/>
      <c r="S18" s="534"/>
      <c r="T18" s="534"/>
      <c r="U18" s="534"/>
      <c r="V18" s="534"/>
      <c r="W18" s="534"/>
      <c r="X18" s="534"/>
      <c r="Y18" s="534"/>
      <c r="Z18" s="178"/>
      <c r="AA18" s="178"/>
      <c r="AB18" s="179"/>
      <c r="AC18" s="534"/>
      <c r="AD18" s="534"/>
      <c r="AE18" s="534"/>
      <c r="AF18" s="534"/>
      <c r="AG18" s="534"/>
      <c r="AH18" s="534"/>
      <c r="AI18" s="534"/>
      <c r="AJ18" s="534"/>
      <c r="AK18" s="534"/>
      <c r="AL18" s="534"/>
      <c r="AM18" s="534"/>
      <c r="AN18" s="180"/>
    </row>
    <row r="25" spans="1:40" x14ac:dyDescent="0.25">
      <c r="A25" s="182"/>
      <c r="B25" s="183"/>
      <c r="C25" s="182"/>
      <c r="D25" s="182"/>
    </row>
    <row r="26" spans="1:40" x14ac:dyDescent="0.25">
      <c r="A26" s="182"/>
      <c r="B26" s="183"/>
      <c r="C26" s="182"/>
      <c r="D26" s="182"/>
    </row>
    <row r="27" spans="1:40" x14ac:dyDescent="0.25">
      <c r="A27" s="153"/>
      <c r="B27" s="154"/>
      <c r="C27" s="153"/>
      <c r="D27" s="153"/>
    </row>
    <row r="28" spans="1:40" x14ac:dyDescent="0.25">
      <c r="A28" s="153"/>
      <c r="B28" s="154"/>
      <c r="C28" s="153"/>
      <c r="D28" s="153"/>
    </row>
    <row r="32" spans="1:40" s="184" customFormat="1" x14ac:dyDescent="0.25">
      <c r="AN32" s="185"/>
    </row>
    <row r="33" spans="3:40" s="184" customFormat="1" x14ac:dyDescent="0.25">
      <c r="AN33" s="185"/>
    </row>
    <row r="34" spans="3:40" s="184" customFormat="1" x14ac:dyDescent="0.25">
      <c r="G34" s="517"/>
      <c r="H34" s="517"/>
      <c r="I34" s="517"/>
      <c r="J34" s="517"/>
      <c r="K34" s="517"/>
      <c r="L34" s="517"/>
      <c r="M34" s="517"/>
      <c r="N34" s="517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AN34" s="185"/>
    </row>
    <row r="35" spans="3:40" s="184" customFormat="1" x14ac:dyDescent="0.25"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AN35" s="185"/>
    </row>
    <row r="36" spans="3:40" s="184" customFormat="1" x14ac:dyDescent="0.25"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AN36" s="185"/>
    </row>
    <row r="37" spans="3:40" s="184" customFormat="1" x14ac:dyDescent="0.25">
      <c r="G37" s="517"/>
      <c r="H37" s="517"/>
      <c r="I37" s="517"/>
      <c r="J37" s="517"/>
      <c r="K37" s="517"/>
      <c r="L37" s="517"/>
      <c r="M37" s="517"/>
      <c r="N37" s="517"/>
      <c r="O37" s="517"/>
      <c r="P37" s="517"/>
      <c r="Q37" s="517"/>
      <c r="R37" s="517"/>
      <c r="S37" s="517"/>
      <c r="T37" s="517"/>
      <c r="U37" s="517"/>
      <c r="V37" s="517"/>
      <c r="W37" s="517"/>
      <c r="X37" s="517"/>
      <c r="AN37" s="185"/>
    </row>
    <row r="38" spans="3:40" s="184" customFormat="1" x14ac:dyDescent="0.25">
      <c r="G38" s="517"/>
      <c r="H38" s="517"/>
      <c r="I38" s="517"/>
      <c r="J38" s="517"/>
      <c r="K38" s="517"/>
      <c r="L38" s="517"/>
      <c r="M38" s="517"/>
      <c r="N38" s="517"/>
      <c r="O38" s="517"/>
      <c r="P38" s="517"/>
      <c r="Q38" s="517"/>
      <c r="R38" s="517"/>
      <c r="S38" s="517"/>
      <c r="T38" s="517"/>
      <c r="U38" s="517"/>
      <c r="V38" s="517"/>
      <c r="W38" s="517"/>
      <c r="X38" s="517"/>
      <c r="AN38" s="185"/>
    </row>
    <row r="39" spans="3:40" x14ac:dyDescent="0.25">
      <c r="C39" s="149"/>
      <c r="D39" s="149"/>
      <c r="G39" s="517"/>
      <c r="H39" s="517"/>
      <c r="I39" s="517"/>
      <c r="J39" s="517"/>
      <c r="K39" s="517"/>
      <c r="L39" s="517"/>
      <c r="M39" s="517"/>
      <c r="N39" s="517"/>
      <c r="O39" s="517"/>
      <c r="P39" s="517"/>
      <c r="Q39" s="517"/>
      <c r="R39" s="517"/>
      <c r="S39" s="517"/>
      <c r="T39" s="517"/>
      <c r="U39" s="517"/>
      <c r="V39" s="517"/>
      <c r="W39" s="517"/>
      <c r="X39" s="517"/>
      <c r="AN39" s="149"/>
    </row>
    <row r="40" spans="3:40" x14ac:dyDescent="0.25">
      <c r="C40" s="149"/>
      <c r="D40" s="149"/>
      <c r="AN40" s="149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>
      <selection activeCell="K15" sqref="K15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42578125" style="41" bestFit="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8" customFormat="1" x14ac:dyDescent="0.2">
      <c r="A1" s="547" t="s">
        <v>0</v>
      </c>
      <c r="B1" s="547"/>
      <c r="C1" s="547"/>
      <c r="D1" s="547"/>
      <c r="E1" s="247"/>
      <c r="F1" s="548" t="s">
        <v>1</v>
      </c>
      <c r="G1" s="548"/>
      <c r="H1" s="548"/>
      <c r="I1" s="548"/>
      <c r="J1" s="548"/>
      <c r="K1" s="548"/>
      <c r="L1" s="548"/>
    </row>
    <row r="2" spans="1:16" s="248" customFormat="1" x14ac:dyDescent="0.2">
      <c r="A2" s="549" t="s">
        <v>2</v>
      </c>
      <c r="B2" s="549"/>
      <c r="C2" s="549"/>
      <c r="D2" s="549"/>
      <c r="E2" s="247"/>
      <c r="F2" s="550" t="s">
        <v>3</v>
      </c>
      <c r="G2" s="550"/>
      <c r="H2" s="550"/>
      <c r="I2" s="550"/>
      <c r="J2" s="550"/>
      <c r="K2" s="550"/>
      <c r="L2" s="550"/>
    </row>
    <row r="3" spans="1:16" s="248" customFormat="1" x14ac:dyDescent="0.2">
      <c r="A3" s="249"/>
      <c r="B3" s="249"/>
      <c r="C3" s="249"/>
      <c r="E3" s="250"/>
      <c r="F3" s="250"/>
      <c r="G3" s="250"/>
      <c r="H3" s="251"/>
      <c r="I3" s="250"/>
      <c r="J3" s="250"/>
    </row>
    <row r="4" spans="1:16" s="40" customFormat="1" x14ac:dyDescent="0.25">
      <c r="A4" s="538" t="s">
        <v>60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</row>
    <row r="5" spans="1:16" s="40" customFormat="1" x14ac:dyDescent="0.25">
      <c r="A5" s="538" t="s">
        <v>129</v>
      </c>
      <c r="B5" s="53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</row>
    <row r="6" spans="1:16" x14ac:dyDescent="0.25">
      <c r="K6" s="539" t="s">
        <v>61</v>
      </c>
      <c r="L6" s="539"/>
      <c r="M6" s="539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122</v>
      </c>
      <c r="F7" s="42" t="s">
        <v>65</v>
      </c>
      <c r="G7" s="42" t="s">
        <v>123</v>
      </c>
      <c r="H7" s="42" t="s">
        <v>139</v>
      </c>
      <c r="I7" s="42" t="s">
        <v>112</v>
      </c>
      <c r="J7" s="42" t="s">
        <v>113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140</v>
      </c>
      <c r="L8" s="47"/>
      <c r="M8" s="48"/>
    </row>
    <row r="9" spans="1:16" x14ac:dyDescent="0.25">
      <c r="A9" s="540" t="s">
        <v>72</v>
      </c>
      <c r="B9" s="541"/>
      <c r="C9" s="47"/>
      <c r="D9" s="47"/>
      <c r="E9" s="49"/>
      <c r="F9" s="48" t="s">
        <v>115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119</v>
      </c>
      <c r="D10" s="53">
        <v>15000000</v>
      </c>
      <c r="E10" s="265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120</v>
      </c>
      <c r="D11" s="53">
        <v>6000000</v>
      </c>
      <c r="E11" s="265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121</v>
      </c>
      <c r="D12" s="58">
        <v>6000000</v>
      </c>
      <c r="E12" s="266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4"/>
    </row>
    <row r="13" spans="1:16" s="55" customFormat="1" x14ac:dyDescent="0.25">
      <c r="A13" s="544" t="s">
        <v>36</v>
      </c>
      <c r="B13" s="545"/>
      <c r="C13" s="546"/>
      <c r="D13" s="227">
        <f>SUM(D10:D12)</f>
        <v>27000000</v>
      </c>
      <c r="E13" s="267"/>
      <c r="F13" s="227">
        <f>SUM(F10:F12)</f>
        <v>27000000</v>
      </c>
      <c r="G13" s="227"/>
      <c r="H13" s="252"/>
      <c r="I13" s="252"/>
      <c r="J13" s="252">
        <f>SUM(J10:J12)</f>
        <v>111427211</v>
      </c>
      <c r="K13" s="252">
        <f>SUM(K10:K12)</f>
        <v>139562211</v>
      </c>
      <c r="L13" s="252"/>
      <c r="M13" s="253"/>
    </row>
    <row r="14" spans="1:16" s="55" customFormat="1" x14ac:dyDescent="0.25">
      <c r="A14" s="542" t="s">
        <v>74</v>
      </c>
      <c r="B14" s="543"/>
      <c r="C14" s="85"/>
      <c r="D14" s="86"/>
      <c r="E14" s="268"/>
      <c r="F14" s="88"/>
      <c r="G14" s="232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118</v>
      </c>
      <c r="D15" s="62">
        <v>5000000</v>
      </c>
      <c r="E15" s="265">
        <f>'bảng chấm công'!AI13</f>
        <v>26</v>
      </c>
      <c r="F15" s="53">
        <f t="shared" si="0"/>
        <v>5000000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6080000</v>
      </c>
      <c r="L15" s="63"/>
      <c r="M15" s="60" t="s">
        <v>132</v>
      </c>
    </row>
    <row r="16" spans="1:16" s="55" customFormat="1" x14ac:dyDescent="0.25">
      <c r="A16" s="544" t="s">
        <v>36</v>
      </c>
      <c r="B16" s="545"/>
      <c r="C16" s="546"/>
      <c r="D16" s="254">
        <f>SUM(D15:D15)</f>
        <v>5000000</v>
      </c>
      <c r="E16" s="255"/>
      <c r="F16" s="254">
        <f>SUM(F15:F15)</f>
        <v>5000000</v>
      </c>
      <c r="G16" s="254"/>
      <c r="H16" s="254"/>
      <c r="I16" s="254"/>
      <c r="J16" s="254"/>
      <c r="K16" s="254">
        <f>SUM(K14:K15)</f>
        <v>6080000</v>
      </c>
      <c r="L16" s="253"/>
      <c r="M16" s="253"/>
    </row>
    <row r="18" spans="2:12" s="55" customFormat="1" x14ac:dyDescent="0.25">
      <c r="B18" s="538"/>
      <c r="C18" s="538"/>
      <c r="D18" s="538"/>
      <c r="E18" s="228"/>
      <c r="I18" s="538"/>
      <c r="J18" s="538"/>
      <c r="K18" s="538"/>
      <c r="L18" s="538"/>
    </row>
    <row r="19" spans="2:12" s="248" customFormat="1" x14ac:dyDescent="0.2">
      <c r="C19" s="256" t="s">
        <v>109</v>
      </c>
      <c r="E19" s="257"/>
      <c r="F19" s="309"/>
      <c r="G19" s="257"/>
      <c r="H19" s="257"/>
      <c r="I19" s="256" t="s">
        <v>14</v>
      </c>
      <c r="J19" s="257"/>
      <c r="K19" s="258"/>
    </row>
    <row r="20" spans="2:12" s="248" customFormat="1" x14ac:dyDescent="0.2">
      <c r="C20" s="259" t="s">
        <v>15</v>
      </c>
      <c r="E20" s="260"/>
      <c r="F20" s="260"/>
      <c r="G20" s="261"/>
      <c r="H20" s="261"/>
      <c r="I20" s="259" t="s">
        <v>16</v>
      </c>
      <c r="J20" s="261"/>
    </row>
    <row r="21" spans="2:12" x14ac:dyDescent="0.25">
      <c r="F21" s="144"/>
    </row>
    <row r="23" spans="2:12" s="262" customFormat="1" x14ac:dyDescent="0.2">
      <c r="C23" s="256"/>
      <c r="F23" s="263"/>
      <c r="G23" s="263"/>
      <c r="H23" s="263"/>
      <c r="I23" s="264"/>
    </row>
    <row r="28" spans="2:12" x14ac:dyDescent="0.25">
      <c r="G28" s="41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8" sqref="E18"/>
    </sheetView>
  </sheetViews>
  <sheetFormatPr defaultColWidth="8.85546875" defaultRowHeight="15.75" x14ac:dyDescent="0.25"/>
  <cols>
    <col min="1" max="1" width="7.85546875" style="237" bestFit="1" customWidth="1"/>
    <col min="2" max="2" width="12.7109375" style="242" customWidth="1"/>
    <col min="3" max="3" width="39.140625" style="237" bestFit="1" customWidth="1"/>
    <col min="4" max="5" width="14.5703125" style="237" bestFit="1" customWidth="1"/>
    <col min="6" max="16384" width="8.85546875" style="237"/>
  </cols>
  <sheetData>
    <row r="1" spans="1:14" s="234" customFormat="1" x14ac:dyDescent="0.25">
      <c r="A1" s="551" t="s">
        <v>0</v>
      </c>
      <c r="B1" s="551"/>
      <c r="C1" s="551"/>
      <c r="I1" s="235"/>
      <c r="J1" s="236"/>
    </row>
    <row r="2" spans="1:14" s="234" customFormat="1" x14ac:dyDescent="0.25">
      <c r="A2" s="552" t="s">
        <v>2</v>
      </c>
      <c r="B2" s="552"/>
      <c r="C2" s="552"/>
      <c r="I2" s="235"/>
      <c r="J2" s="236"/>
    </row>
    <row r="3" spans="1:14" s="234" customFormat="1" x14ac:dyDescent="0.25">
      <c r="A3" s="483" t="s">
        <v>124</v>
      </c>
      <c r="B3" s="483"/>
      <c r="C3" s="48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</row>
    <row r="4" spans="1:14" s="234" customFormat="1" x14ac:dyDescent="0.25">
      <c r="A4" s="229"/>
      <c r="B4" s="229"/>
      <c r="C4" s="229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</row>
    <row r="5" spans="1:14" s="234" customFormat="1" ht="31.5" customHeight="1" x14ac:dyDescent="0.25">
      <c r="A5" s="557" t="s">
        <v>18</v>
      </c>
      <c r="B5" s="559" t="s">
        <v>125</v>
      </c>
      <c r="C5" s="557" t="s">
        <v>126</v>
      </c>
      <c r="D5" s="556" t="s">
        <v>137</v>
      </c>
      <c r="E5" s="556"/>
    </row>
    <row r="6" spans="1:14" s="234" customFormat="1" x14ac:dyDescent="0.25">
      <c r="A6" s="558"/>
      <c r="B6" s="560"/>
      <c r="C6" s="558"/>
      <c r="D6" s="244" t="s">
        <v>127</v>
      </c>
      <c r="E6" s="244" t="s">
        <v>128</v>
      </c>
    </row>
    <row r="7" spans="1:14" x14ac:dyDescent="0.25">
      <c r="A7" s="238">
        <v>628</v>
      </c>
      <c r="B7" s="240">
        <v>44045</v>
      </c>
      <c r="C7" s="238" t="s">
        <v>232</v>
      </c>
      <c r="D7" s="307">
        <v>20000</v>
      </c>
      <c r="E7" s="307"/>
    </row>
    <row r="8" spans="1:14" x14ac:dyDescent="0.25">
      <c r="A8" s="239"/>
      <c r="B8" s="241"/>
      <c r="C8" s="239"/>
      <c r="D8" s="243"/>
      <c r="E8" s="243">
        <v>15000</v>
      </c>
    </row>
    <row r="9" spans="1:14" x14ac:dyDescent="0.25">
      <c r="A9" s="239"/>
      <c r="B9" s="241"/>
      <c r="C9" s="239"/>
      <c r="D9" s="243"/>
      <c r="E9" s="243">
        <v>20000</v>
      </c>
    </row>
    <row r="10" spans="1:14" x14ac:dyDescent="0.25">
      <c r="A10" s="239"/>
      <c r="B10" s="241"/>
      <c r="C10" s="239"/>
      <c r="D10" s="243"/>
      <c r="E10" s="243">
        <v>15000</v>
      </c>
    </row>
    <row r="11" spans="1:14" x14ac:dyDescent="0.25">
      <c r="A11" s="239"/>
      <c r="B11" s="241"/>
      <c r="C11" s="239"/>
      <c r="D11" s="243"/>
      <c r="E11" s="243">
        <v>15000</v>
      </c>
    </row>
    <row r="12" spans="1:14" x14ac:dyDescent="0.25">
      <c r="A12" s="239"/>
      <c r="B12" s="241"/>
      <c r="C12" s="239"/>
      <c r="D12" s="243">
        <v>20000</v>
      </c>
      <c r="E12" s="243"/>
    </row>
    <row r="13" spans="1:14" x14ac:dyDescent="0.25">
      <c r="A13" s="239"/>
      <c r="B13" s="241"/>
      <c r="C13" s="239"/>
      <c r="D13" s="243">
        <v>20000</v>
      </c>
      <c r="E13" s="243">
        <v>20000</v>
      </c>
    </row>
    <row r="14" spans="1:14" x14ac:dyDescent="0.25">
      <c r="A14" s="239"/>
      <c r="B14" s="241"/>
      <c r="C14" s="239"/>
      <c r="D14" s="243"/>
      <c r="E14" s="243">
        <v>15000</v>
      </c>
    </row>
    <row r="15" spans="1:14" x14ac:dyDescent="0.25">
      <c r="A15" s="239"/>
      <c r="B15" s="241"/>
      <c r="C15" s="239"/>
      <c r="D15" s="243"/>
      <c r="E15" s="243">
        <v>15000</v>
      </c>
    </row>
    <row r="16" spans="1:14" x14ac:dyDescent="0.25">
      <c r="A16" s="239"/>
      <c r="B16" s="241"/>
      <c r="C16" s="239"/>
      <c r="D16" s="243">
        <v>20000</v>
      </c>
      <c r="E16" s="243"/>
    </row>
    <row r="17" spans="1:5" x14ac:dyDescent="0.25">
      <c r="A17" s="239"/>
      <c r="B17" s="241"/>
      <c r="C17" s="239"/>
      <c r="D17" s="243"/>
      <c r="E17" s="243">
        <v>20000</v>
      </c>
    </row>
    <row r="18" spans="1:5" x14ac:dyDescent="0.25">
      <c r="A18" s="239"/>
      <c r="B18" s="241"/>
      <c r="C18" s="239"/>
      <c r="D18" s="243"/>
      <c r="E18" s="243"/>
    </row>
    <row r="19" spans="1:5" x14ac:dyDescent="0.25">
      <c r="A19" s="239"/>
      <c r="B19" s="241"/>
      <c r="C19" s="239"/>
      <c r="D19" s="243"/>
      <c r="E19" s="243"/>
    </row>
    <row r="20" spans="1:5" x14ac:dyDescent="0.25">
      <c r="A20" s="239"/>
      <c r="B20" s="241"/>
      <c r="C20" s="239"/>
      <c r="D20" s="243"/>
      <c r="E20" s="243"/>
    </row>
    <row r="21" spans="1:5" x14ac:dyDescent="0.25">
      <c r="A21" s="239"/>
      <c r="B21" s="241"/>
      <c r="C21" s="239"/>
      <c r="D21" s="243"/>
      <c r="E21" s="243"/>
    </row>
    <row r="22" spans="1:5" x14ac:dyDescent="0.25">
      <c r="A22" s="239"/>
      <c r="B22" s="241"/>
      <c r="C22" s="239"/>
      <c r="D22" s="243"/>
      <c r="E22" s="243"/>
    </row>
    <row r="23" spans="1:5" x14ac:dyDescent="0.25">
      <c r="A23" s="239"/>
      <c r="B23" s="241"/>
      <c r="C23" s="239"/>
      <c r="D23" s="243"/>
      <c r="E23" s="243"/>
    </row>
    <row r="24" spans="1:5" x14ac:dyDescent="0.25">
      <c r="A24" s="239"/>
      <c r="B24" s="241"/>
      <c r="C24" s="239"/>
      <c r="D24" s="243"/>
      <c r="E24" s="243"/>
    </row>
    <row r="25" spans="1:5" x14ac:dyDescent="0.25">
      <c r="A25" s="239"/>
      <c r="B25" s="241"/>
      <c r="C25" s="239"/>
      <c r="D25" s="243"/>
      <c r="E25" s="243"/>
    </row>
    <row r="26" spans="1:5" x14ac:dyDescent="0.25">
      <c r="A26" s="239"/>
      <c r="B26" s="241"/>
      <c r="C26" s="239"/>
      <c r="D26" s="243"/>
      <c r="E26" s="243"/>
    </row>
    <row r="27" spans="1:5" x14ac:dyDescent="0.25">
      <c r="A27" s="239"/>
      <c r="B27" s="241"/>
      <c r="C27" s="239"/>
      <c r="D27" s="243"/>
      <c r="E27" s="243"/>
    </row>
    <row r="28" spans="1:5" x14ac:dyDescent="0.25">
      <c r="A28" s="239"/>
      <c r="B28" s="241"/>
      <c r="C28" s="239"/>
      <c r="D28" s="243"/>
      <c r="E28" s="243"/>
    </row>
    <row r="29" spans="1:5" x14ac:dyDescent="0.25">
      <c r="A29" s="239"/>
      <c r="B29" s="241"/>
      <c r="C29" s="239"/>
      <c r="D29" s="243"/>
      <c r="E29" s="243"/>
    </row>
    <row r="30" spans="1:5" x14ac:dyDescent="0.25">
      <c r="A30" s="239"/>
      <c r="B30" s="241"/>
      <c r="C30" s="239"/>
      <c r="D30" s="243"/>
      <c r="E30" s="243"/>
    </row>
    <row r="31" spans="1:5" x14ac:dyDescent="0.25">
      <c r="A31" s="239"/>
      <c r="B31" s="241"/>
      <c r="C31" s="239"/>
      <c r="D31" s="243"/>
      <c r="E31" s="243"/>
    </row>
    <row r="32" spans="1:5" s="246" customFormat="1" ht="18.75" x14ac:dyDescent="0.3">
      <c r="A32" s="553" t="s">
        <v>36</v>
      </c>
      <c r="B32" s="554"/>
      <c r="C32" s="555"/>
      <c r="D32" s="245">
        <f t="shared" ref="D32:E32" si="0">SUM(D7:D31)</f>
        <v>80000</v>
      </c>
      <c r="E32" s="245">
        <f t="shared" si="0"/>
        <v>135000</v>
      </c>
    </row>
  </sheetData>
  <mergeCells count="8">
    <mergeCell ref="A1:C1"/>
    <mergeCell ref="A2:C2"/>
    <mergeCell ref="A3:C3"/>
    <mergeCell ref="A32:C32"/>
    <mergeCell ref="D5:E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2020-08-22T10:33:38Z</dcterms:modified>
</cp:coreProperties>
</file>