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THU'!$A$6:$P$121</definedName>
    <definedName name="_xlnm._FilterDatabase" localSheetId="0" hidden="1">'THU CHI'!$A$6:$G$77</definedName>
  </definedNames>
  <calcPr calcId="162913"/>
</workbook>
</file>

<file path=xl/calcChain.xml><?xml version="1.0" encoding="utf-8"?>
<calcChain xmlns="http://schemas.openxmlformats.org/spreadsheetml/2006/main">
  <c r="F167" i="1" l="1"/>
  <c r="F77" i="1"/>
  <c r="F17" i="5"/>
  <c r="G17" i="5" s="1"/>
  <c r="K17" i="5" l="1"/>
  <c r="I18" i="11" l="1"/>
  <c r="E116" i="1" l="1"/>
  <c r="D23" i="3"/>
  <c r="G155" i="1"/>
  <c r="D21" i="3" s="1"/>
  <c r="G149" i="1"/>
  <c r="D22" i="3" s="1"/>
  <c r="G140" i="1"/>
  <c r="F140" i="1"/>
  <c r="G128" i="1"/>
  <c r="F128" i="1"/>
  <c r="D116" i="1"/>
  <c r="G97" i="1"/>
  <c r="D18" i="3" s="1"/>
  <c r="F86" i="1"/>
  <c r="D17" i="3" s="1"/>
  <c r="D77" i="1"/>
  <c r="K23" i="1"/>
  <c r="K20" i="1"/>
  <c r="K22" i="1"/>
  <c r="K19" i="1"/>
  <c r="K21" i="1"/>
  <c r="G47" i="1"/>
  <c r="G51" i="1"/>
  <c r="G50" i="1"/>
  <c r="I115" i="9"/>
  <c r="L115" i="9" s="1"/>
  <c r="O115" i="9" s="1"/>
  <c r="H31" i="8"/>
  <c r="I29" i="8"/>
  <c r="I28" i="8"/>
  <c r="K28" i="8" s="1"/>
  <c r="I27" i="8"/>
  <c r="G31" i="8"/>
  <c r="K29" i="8"/>
  <c r="K30" i="8"/>
  <c r="I26" i="8"/>
  <c r="K26" i="8" s="1"/>
  <c r="I25" i="8"/>
  <c r="K25" i="8" s="1"/>
  <c r="I24" i="8"/>
  <c r="K24" i="8" s="1"/>
  <c r="I23" i="8"/>
  <c r="K23" i="8" s="1"/>
  <c r="I22" i="8"/>
  <c r="I110" i="9"/>
  <c r="L110" i="9" s="1"/>
  <c r="M110" i="9" s="1"/>
  <c r="I111" i="9"/>
  <c r="L111" i="9" s="1"/>
  <c r="M111" i="9" s="1"/>
  <c r="I112" i="9"/>
  <c r="L112" i="9" s="1"/>
  <c r="O112" i="9" s="1"/>
  <c r="I113" i="9"/>
  <c r="L113" i="9" s="1"/>
  <c r="O113" i="9" s="1"/>
  <c r="I114" i="9"/>
  <c r="L114" i="9" s="1"/>
  <c r="O114" i="9" s="1"/>
  <c r="I116" i="9"/>
  <c r="L116" i="9" s="1"/>
  <c r="O116" i="9" s="1"/>
  <c r="K25" i="1" l="1"/>
  <c r="G32" i="1" s="1"/>
  <c r="K22" i="8"/>
  <c r="D19" i="3"/>
  <c r="D24" i="3" s="1"/>
  <c r="D20" i="3"/>
  <c r="C16" i="3"/>
  <c r="K27" i="8"/>
  <c r="E44" i="1"/>
  <c r="G117" i="9"/>
  <c r="G118" i="9" s="1"/>
  <c r="I105" i="9"/>
  <c r="L105" i="9" s="1"/>
  <c r="M105" i="9" s="1"/>
  <c r="I106" i="9"/>
  <c r="L106" i="9" s="1"/>
  <c r="M106" i="9" s="1"/>
  <c r="I107" i="9"/>
  <c r="L107" i="9" s="1"/>
  <c r="M107" i="9" s="1"/>
  <c r="I108" i="9"/>
  <c r="L108" i="9" s="1"/>
  <c r="M108" i="9" s="1"/>
  <c r="I109" i="9"/>
  <c r="L109" i="9" s="1"/>
  <c r="AI16" i="10"/>
  <c r="E12" i="5" s="1"/>
  <c r="F12" i="5" s="1"/>
  <c r="G12" i="5" s="1"/>
  <c r="I28" i="4" l="1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s="1"/>
  <c r="F10" i="5" s="1"/>
  <c r="K18" i="5" l="1"/>
  <c r="F19" i="5"/>
  <c r="G11" i="5"/>
  <c r="G10" i="5"/>
  <c r="K10" i="5" s="1"/>
  <c r="F14" i="5"/>
  <c r="AI18" i="10"/>
  <c r="O23" i="4"/>
  <c r="O32" i="4" s="1"/>
  <c r="I99" i="9"/>
  <c r="I89" i="9"/>
  <c r="L89" i="9" s="1"/>
  <c r="O89" i="9" s="1"/>
  <c r="I58" i="9"/>
  <c r="L58" i="9" s="1"/>
  <c r="N58" i="9" s="1"/>
  <c r="I88" i="9"/>
  <c r="L88" i="9" s="1"/>
  <c r="O88" i="9" s="1"/>
  <c r="I87" i="9"/>
  <c r="L87" i="9" s="1"/>
  <c r="N87" i="9" s="1"/>
  <c r="I86" i="9"/>
  <c r="L86" i="9" s="1"/>
  <c r="N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O82" i="9" s="1"/>
  <c r="I81" i="9"/>
  <c r="L81" i="9" s="1"/>
  <c r="O81" i="9" s="1"/>
  <c r="I80" i="9"/>
  <c r="L80" i="9" s="1"/>
  <c r="N80" i="9" s="1"/>
  <c r="I79" i="9"/>
  <c r="L79" i="9" s="1"/>
  <c r="N79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78" i="9"/>
  <c r="L78" i="9" s="1"/>
  <c r="N78" i="9" s="1"/>
  <c r="I77" i="9"/>
  <c r="L77" i="9" s="1"/>
  <c r="N77" i="9" s="1"/>
  <c r="H11" i="5" s="1"/>
  <c r="I76" i="9"/>
  <c r="L76" i="9" s="1"/>
  <c r="O76" i="9" s="1"/>
  <c r="I75" i="9"/>
  <c r="L75" i="9" s="1"/>
  <c r="O75" i="9" s="1"/>
  <c r="H12" i="5" l="1"/>
  <c r="K12" i="5" s="1"/>
  <c r="H16" i="5"/>
  <c r="K11" i="5"/>
  <c r="G41" i="1"/>
  <c r="G14" i="5"/>
  <c r="I69" i="4"/>
  <c r="I70" i="4" s="1"/>
  <c r="I90" i="9"/>
  <c r="L90" i="9" s="1"/>
  <c r="O90" i="9" s="1"/>
  <c r="I91" i="9"/>
  <c r="L91" i="9" s="1"/>
  <c r="O91" i="9" s="1"/>
  <c r="I92" i="9"/>
  <c r="L92" i="9" s="1"/>
  <c r="O92" i="9" s="1"/>
  <c r="I93" i="9"/>
  <c r="L93" i="9" s="1"/>
  <c r="N93" i="9" s="1"/>
  <c r="I94" i="9"/>
  <c r="L94" i="9" s="1"/>
  <c r="N94" i="9" s="1"/>
  <c r="I95" i="9"/>
  <c r="L95" i="9" s="1"/>
  <c r="N95" i="9" s="1"/>
  <c r="I96" i="9"/>
  <c r="L96" i="9" s="1"/>
  <c r="N96" i="9" s="1"/>
  <c r="I97" i="9"/>
  <c r="L97" i="9" s="1"/>
  <c r="N97" i="9" s="1"/>
  <c r="I98" i="9"/>
  <c r="L98" i="9" s="1"/>
  <c r="N98" i="9" s="1"/>
  <c r="L99" i="9"/>
  <c r="N99" i="9" s="1"/>
  <c r="I100" i="9"/>
  <c r="L100" i="9" s="1"/>
  <c r="N100" i="9" s="1"/>
  <c r="H13" i="5" s="1"/>
  <c r="K13" i="5" s="1"/>
  <c r="I101" i="9"/>
  <c r="L101" i="9" s="1"/>
  <c r="N101" i="9" s="1"/>
  <c r="I102" i="9"/>
  <c r="L102" i="9" s="1"/>
  <c r="M102" i="9" s="1"/>
  <c r="I103" i="9"/>
  <c r="L103" i="9" s="1"/>
  <c r="M103" i="9" s="1"/>
  <c r="I104" i="9"/>
  <c r="L104" i="9" s="1"/>
  <c r="M104" i="9" s="1"/>
  <c r="I56" i="9"/>
  <c r="I55" i="9"/>
  <c r="I67" i="9"/>
  <c r="L67" i="9" s="1"/>
  <c r="N67" i="9" s="1"/>
  <c r="I57" i="9"/>
  <c r="L57" i="9" s="1"/>
  <c r="N57" i="9" s="1"/>
  <c r="I68" i="9"/>
  <c r="L68" i="9" s="1"/>
  <c r="O68" i="9" s="1"/>
  <c r="I50" i="9"/>
  <c r="L50" i="9" s="1"/>
  <c r="O50" i="9" s="1"/>
  <c r="I51" i="9"/>
  <c r="L51" i="9" s="1"/>
  <c r="O51" i="9" s="1"/>
  <c r="I52" i="9"/>
  <c r="L52" i="9" s="1"/>
  <c r="O52" i="9" s="1"/>
  <c r="I53" i="9"/>
  <c r="L53" i="9" s="1"/>
  <c r="O53" i="9" s="1"/>
  <c r="I54" i="9"/>
  <c r="L54" i="9" s="1"/>
  <c r="O54" i="9" s="1"/>
  <c r="I49" i="9"/>
  <c r="L49" i="9" s="1"/>
  <c r="O49" i="9" s="1"/>
  <c r="I48" i="9"/>
  <c r="L48" i="9" s="1"/>
  <c r="O48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2" i="1"/>
  <c r="E77" i="1" s="1"/>
  <c r="G77" i="1"/>
  <c r="L55" i="9"/>
  <c r="O55" i="9" s="1"/>
  <c r="L56" i="9"/>
  <c r="O56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21" i="8" l="1"/>
  <c r="K21" i="8" s="1"/>
  <c r="I66" i="9"/>
  <c r="L66" i="9" s="1"/>
  <c r="N66" i="9" s="1"/>
  <c r="I65" i="9"/>
  <c r="L65" i="9" s="1"/>
  <c r="N65" i="9" s="1"/>
  <c r="I38" i="9" l="1"/>
  <c r="L38" i="9" s="1"/>
  <c r="O38" i="9" s="1"/>
  <c r="I39" i="9"/>
  <c r="I40" i="9"/>
  <c r="L40" i="9" l="1"/>
  <c r="O40" i="9" s="1"/>
  <c r="L39" i="9"/>
  <c r="O39" i="9" s="1"/>
  <c r="I37" i="9" l="1"/>
  <c r="L37" i="9" s="1"/>
  <c r="O37" i="9" s="1"/>
  <c r="I22" i="9" l="1"/>
  <c r="I12" i="9"/>
  <c r="L12" i="9" s="1"/>
  <c r="N12" i="9" s="1"/>
  <c r="I11" i="9"/>
  <c r="L11" i="9" s="1"/>
  <c r="N11" i="9" s="1"/>
  <c r="I24" i="9" l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8" i="8"/>
  <c r="K8" i="8" s="1"/>
  <c r="I9" i="8"/>
  <c r="K9" i="8" s="1"/>
  <c r="I10" i="8"/>
  <c r="K10" i="8" s="1"/>
  <c r="I11" i="8"/>
  <c r="K11" i="8" s="1"/>
  <c r="I12" i="8"/>
  <c r="K12" i="8" s="1"/>
  <c r="I13" i="8"/>
  <c r="K13" i="8" s="1"/>
  <c r="I14" i="8"/>
  <c r="K14" i="8" s="1"/>
  <c r="I7" i="8"/>
  <c r="I9" i="9"/>
  <c r="L9" i="9" s="1"/>
  <c r="N9" i="9" s="1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47" i="9"/>
  <c r="L47" i="9" s="1"/>
  <c r="O47" i="9" s="1"/>
  <c r="I59" i="9"/>
  <c r="L59" i="9" s="1"/>
  <c r="I60" i="9"/>
  <c r="L60" i="9" s="1"/>
  <c r="I61" i="9"/>
  <c r="L61" i="9" s="1"/>
  <c r="I62" i="9"/>
  <c r="L62" i="9" s="1"/>
  <c r="O62" i="9" s="1"/>
  <c r="I63" i="9"/>
  <c r="L63" i="9" s="1"/>
  <c r="O63" i="9" s="1"/>
  <c r="I64" i="9"/>
  <c r="I32" i="9"/>
  <c r="L32" i="9" s="1"/>
  <c r="O32" i="9" s="1"/>
  <c r="I33" i="9"/>
  <c r="L33" i="9" s="1"/>
  <c r="O33" i="9" s="1"/>
  <c r="I34" i="9"/>
  <c r="L34" i="9" s="1"/>
  <c r="O34" i="9" s="1"/>
  <c r="I35" i="9"/>
  <c r="L35" i="9" s="1"/>
  <c r="O35" i="9" s="1"/>
  <c r="I36" i="9"/>
  <c r="L36" i="9" s="1"/>
  <c r="O36" i="9" s="1"/>
  <c r="K7" i="8" l="1"/>
  <c r="K31" i="8" s="1"/>
  <c r="D11" i="3" s="1"/>
  <c r="I31" i="8"/>
  <c r="L120" i="9"/>
  <c r="L121" i="9"/>
  <c r="L64" i="9"/>
  <c r="I117" i="9"/>
  <c r="L22" i="9"/>
  <c r="M22" i="9" s="1"/>
  <c r="M64" i="9" l="1"/>
  <c r="L119" i="9" s="1"/>
  <c r="D9" i="3" s="1"/>
  <c r="L117" i="9"/>
  <c r="L118" i="9" s="1"/>
  <c r="D8" i="3" s="1"/>
  <c r="D10" i="3"/>
  <c r="D12" i="3" l="1"/>
  <c r="C24" i="3"/>
  <c r="D25" i="3" l="1"/>
</calcChain>
</file>

<file path=xl/sharedStrings.xml><?xml version="1.0" encoding="utf-8"?>
<sst xmlns="http://schemas.openxmlformats.org/spreadsheetml/2006/main" count="1131" uniqueCount="323">
  <si>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</si>
  <si>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</si>
  <si>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</si>
  <si>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</si>
  <si>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</si>
  <si>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</si>
  <si>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</si>
  <si>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</si>
  <si>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</si>
  <si>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</si>
  <si>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</si>
  <si>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</si>
  <si>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</si>
  <si>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</si>
  <si>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</si>
  <si>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</si>
  <si>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</si>
  <si>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</si>
  <si>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</si>
  <si>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</si>
  <si>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</si>
  <si>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</si>
  <si>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</si>
  <si>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</si>
  <si>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</si>
  <si>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</si>
  <si>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</si>
  <si>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</si>
  <si>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</si>
  <si>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</si>
  <si>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</si>
  <si>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</si>
  <si>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</si>
  <si>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</si>
  <si>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</si>
  <si>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</si>
  <si>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</si>
  <si>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</si>
  <si>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</si>
  <si>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</si>
  <si>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</si>
  <si>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</si>
  <si>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</si>
  <si>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</si>
  <si>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</si>
  <si>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</si>
  <si>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</si>
  <si>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</si>
  <si>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</si>
  <si>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</si>
  <si>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</si>
  <si>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</si>
  <si>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</si>
  <si>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</si>
  <si>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</si>
  <si>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</si>
  <si>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</si>
  <si>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</si>
  <si>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</si>
  <si>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</si>
  <si>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</si>
  <si>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</si>
  <si>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</si>
  <si>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</si>
  <si>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</si>
  <si>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</si>
  <si>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</si>
  <si>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</si>
  <si>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</si>
  <si>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</si>
  <si>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</si>
  <si>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</si>
  <si>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</si>
  <si>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</si>
  <si>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</si>
  <si>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</si>
  <si>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</si>
  <si>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</si>
  <si>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</si>
  <si>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</si>
  <si>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</si>
  <si>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</si>
  <si>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</si>
  <si>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</si>
  <si>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</si>
  <si>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</si>
  <si>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</si>
  <si>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</si>
  <si>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</si>
  <si>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</si>
  <si>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</si>
  <si>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</si>
  <si>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</si>
  <si>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</si>
  <si>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</si>
  <si>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</si>
  <si>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</si>
  <si>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</si>
  <si>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</si>
  <si>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</si>
  <si>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</si>
  <si>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</si>
  <si>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</si>
  <si>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</si>
  <si>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</si>
  <si>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</si>
  <si>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</si>
  <si>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</si>
  <si>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</si>
  <si>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</si>
  <si>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</si>
  <si>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</si>
  <si>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</si>
  <si>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</si>
  <si>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</si>
  <si>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</si>
  <si>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</si>
  <si>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</si>
  <si>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</si>
  <si>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</si>
  <si>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</si>
  <si>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</si>
  <si>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</si>
  <si>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</si>
  <si>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</si>
  <si>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</si>
  <si>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</si>
  <si>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</si>
  <si>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</si>
  <si>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</si>
  <si>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</si>
  <si>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</si>
  <si>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</si>
  <si>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ĐL Quỳnh Trang</t>
  </si>
  <si>
    <t>An Khánh</t>
  </si>
  <si>
    <t>Hàng mẫu</t>
  </si>
  <si>
    <t>ĐL.Quỳnh Trang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</si>
  <si>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</si>
  <si>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</si>
  <si>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</si>
  <si>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</si>
  <si>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</si>
  <si>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</si>
  <si>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</si>
  <si>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</si>
  <si>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</si>
  <si>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</si>
  <si>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</si>
  <si>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</si>
  <si>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</si>
  <si>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</si>
  <si>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</si>
  <si>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</si>
  <si>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</si>
  <si>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</si>
  <si>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</si>
  <si>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</si>
  <si>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</si>
  <si>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</si>
  <si>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</si>
  <si>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</si>
  <si>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</si>
  <si>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</si>
  <si>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</si>
  <si>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</si>
  <si>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</si>
  <si>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</si>
  <si>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</si>
  <si>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</si>
  <si>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</si>
  <si>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</si>
  <si>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</si>
  <si>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</si>
  <si>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</si>
  <si>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</si>
  <si>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</si>
  <si>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</si>
  <si>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</si>
  <si>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</si>
  <si>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</si>
  <si>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</si>
  <si>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</si>
  <si>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</si>
  <si>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</si>
  <si>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</si>
  <si>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</si>
  <si>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</si>
  <si>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</si>
  <si>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</si>
  <si>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</si>
  <si>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</si>
  <si>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</si>
  <si>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</si>
  <si>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</si>
  <si>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</si>
  <si>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</si>
  <si>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</si>
  <si>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</si>
  <si>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</si>
  <si>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</si>
  <si>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</si>
  <si>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</si>
  <si>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</si>
  <si>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</si>
  <si>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</si>
  <si>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</si>
  <si>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</si>
  <si>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</si>
  <si>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</si>
  <si>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</si>
  <si>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</si>
  <si>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</si>
  <si>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</si>
  <si>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</si>
  <si>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</si>
  <si>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</si>
  <si>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</si>
  <si>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</si>
  <si>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</si>
  <si>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</si>
  <si>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</si>
  <si>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</si>
  <si>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</si>
  <si>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</si>
  <si>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</si>
  <si>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</si>
  <si>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</si>
  <si>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</si>
  <si>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</si>
  <si>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</si>
  <si>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</si>
  <si>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</si>
  <si>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</si>
  <si>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</si>
  <si>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</si>
  <si>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</si>
  <si>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</si>
  <si>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</si>
  <si>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</si>
  <si>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</si>
  <si>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</si>
  <si>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</si>
  <si>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</si>
  <si>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</si>
  <si>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</si>
  <si>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</si>
  <si>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</si>
  <si>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</si>
  <si>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</si>
  <si>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</si>
  <si>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</si>
  <si>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</si>
  <si>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</si>
  <si>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</si>
  <si>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</si>
  <si>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</si>
  <si>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</si>
  <si>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ĐL Quỳnh trang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</si>
  <si>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</si>
  <si>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</si>
  <si>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</si>
  <si>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</si>
  <si>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</si>
  <si>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</si>
  <si>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</si>
  <si>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</si>
  <si>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</si>
  <si>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</si>
  <si>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</si>
  <si>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</si>
  <si>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</si>
  <si>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</si>
  <si>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</si>
  <si>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</si>
  <si>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</si>
  <si>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</si>
  <si>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</si>
  <si>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</si>
  <si>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</si>
  <si>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</si>
  <si>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</si>
  <si>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</si>
  <si>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</si>
  <si>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</si>
  <si>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</si>
  <si>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</si>
  <si>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</si>
  <si>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</si>
  <si>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</si>
  <si>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</si>
  <si>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</si>
  <si>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</si>
  <si>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</si>
  <si>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</si>
  <si>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</si>
  <si>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</si>
  <si>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</si>
  <si>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</si>
  <si>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</si>
  <si>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</si>
  <si>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</si>
  <si>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</si>
  <si>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</si>
  <si>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</si>
  <si>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</si>
  <si>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</si>
  <si>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</si>
  <si>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</si>
  <si>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</si>
  <si>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</si>
  <si>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</si>
  <si>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</si>
  <si>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</si>
  <si>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</si>
  <si>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</si>
  <si>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</si>
  <si>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MN,chi tiết đính kèm</t>
  </si>
  <si>
    <t>Đi công tác MN, chi tiết đính kèm</t>
  </si>
  <si>
    <t>Công tác Miền Nam (10/5-17/5)</t>
  </si>
  <si>
    <t>Hoàng</t>
  </si>
  <si>
    <t>Thuê xe công ty 5/5-5/6</t>
  </si>
  <si>
    <t>Công ty vay Nguyễn Văn Linh</t>
  </si>
  <si>
    <t>Lãi cầm cố thuê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</si>
</sst>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9" fontId="32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3"/>
  <sheetViews>
    <sheetView zoomScaleNormal="100" workbookViewId="0">
      <pane ySplit="7" topLeftCell="A99" activePane="bottomLeft" state="frozen"/>
      <selection pane="bottomLeft" activeCell="H169" sqref="H169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9.140625" style="120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07" t="s">
        <v>144</v>
      </c>
      <c r="B4" s="407"/>
      <c r="C4" s="407"/>
      <c r="D4" s="407"/>
      <c r="E4" s="407"/>
      <c r="F4" s="407"/>
      <c r="G4" s="407"/>
      <c r="H4" s="133"/>
      <c r="I4" s="407" t="s">
        <v>318</v>
      </c>
      <c r="J4" s="407"/>
      <c r="K4" s="407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12" t="s">
        <v>4</v>
      </c>
      <c r="B6" s="412" t="s">
        <v>5</v>
      </c>
      <c r="C6" s="414" t="s">
        <v>6</v>
      </c>
      <c r="D6" s="416" t="s">
        <v>7</v>
      </c>
      <c r="E6" s="416"/>
      <c r="F6" s="416" t="s">
        <v>8</v>
      </c>
      <c r="G6" s="416"/>
      <c r="I6" s="412" t="s">
        <v>4</v>
      </c>
      <c r="J6" s="414" t="s">
        <v>6</v>
      </c>
      <c r="K6" s="408" t="s">
        <v>58</v>
      </c>
    </row>
    <row r="7" spans="1:12" s="131" customFormat="1" ht="14.45" hidden="1" customHeight="1" x14ac:dyDescent="0.25">
      <c r="A7" s="413"/>
      <c r="B7" s="413"/>
      <c r="C7" s="415"/>
      <c r="D7" s="135" t="s">
        <v>100</v>
      </c>
      <c r="E7" s="135" t="s">
        <v>64</v>
      </c>
      <c r="F7" s="135" t="s">
        <v>100</v>
      </c>
      <c r="G7" s="135" t="s">
        <v>64</v>
      </c>
      <c r="I7" s="413"/>
      <c r="J7" s="415"/>
      <c r="K7" s="409"/>
    </row>
    <row r="8" spans="1:12" x14ac:dyDescent="0.25">
      <c r="A8" s="180">
        <v>43744</v>
      </c>
      <c r="B8" s="117" t="s">
        <v>232</v>
      </c>
      <c r="C8" s="118" t="s">
        <v>288</v>
      </c>
      <c r="D8" s="119"/>
      <c r="E8" s="136"/>
      <c r="F8" s="119">
        <v>2750000</v>
      </c>
      <c r="G8" s="136"/>
      <c r="I8" s="180">
        <v>43962</v>
      </c>
      <c r="J8" s="118" t="s">
        <v>286</v>
      </c>
      <c r="K8" s="119">
        <v>268000</v>
      </c>
    </row>
    <row r="9" spans="1:12" hidden="1" x14ac:dyDescent="0.25">
      <c r="A9" s="304">
        <v>43955</v>
      </c>
      <c r="B9" s="305"/>
      <c r="C9" s="306" t="s">
        <v>304</v>
      </c>
      <c r="D9" s="119"/>
      <c r="E9" s="136"/>
      <c r="F9" s="119"/>
      <c r="G9" s="138"/>
      <c r="I9" s="180">
        <v>43961</v>
      </c>
      <c r="J9" s="118" t="s">
        <v>286</v>
      </c>
      <c r="K9" s="119">
        <v>400000</v>
      </c>
    </row>
    <row r="10" spans="1:12" hidden="1" x14ac:dyDescent="0.25">
      <c r="A10" s="180">
        <v>43952</v>
      </c>
      <c r="B10" s="117" t="s">
        <v>146</v>
      </c>
      <c r="C10" s="118" t="s">
        <v>147</v>
      </c>
      <c r="D10" s="119"/>
      <c r="E10" s="136"/>
      <c r="F10" s="119">
        <v>2000000</v>
      </c>
      <c r="G10" s="136"/>
      <c r="I10" s="180">
        <v>43963</v>
      </c>
      <c r="J10" s="118" t="s">
        <v>286</v>
      </c>
      <c r="K10" s="119">
        <v>526000</v>
      </c>
    </row>
    <row r="11" spans="1:12" hidden="1" x14ac:dyDescent="0.25">
      <c r="A11" s="180">
        <v>43952</v>
      </c>
      <c r="B11" s="117" t="s">
        <v>146</v>
      </c>
      <c r="C11" s="118" t="s">
        <v>149</v>
      </c>
      <c r="D11" s="119"/>
      <c r="E11" s="136"/>
      <c r="F11" s="119">
        <v>2000000</v>
      </c>
      <c r="G11" s="136"/>
      <c r="I11" s="180">
        <v>43966</v>
      </c>
      <c r="J11" s="118" t="s">
        <v>290</v>
      </c>
      <c r="K11" s="119">
        <v>1050000</v>
      </c>
    </row>
    <row r="12" spans="1:12" hidden="1" x14ac:dyDescent="0.25">
      <c r="A12" s="180">
        <v>43952</v>
      </c>
      <c r="B12" s="117" t="s">
        <v>146</v>
      </c>
      <c r="C12" s="118" t="s">
        <v>148</v>
      </c>
      <c r="D12" s="119"/>
      <c r="E12" s="136"/>
      <c r="F12" s="119">
        <v>3000000</v>
      </c>
      <c r="G12" s="136"/>
      <c r="I12" s="180">
        <v>43961</v>
      </c>
      <c r="J12" s="118" t="s">
        <v>289</v>
      </c>
      <c r="K12" s="119">
        <v>1006480</v>
      </c>
    </row>
    <row r="13" spans="1:12" hidden="1" x14ac:dyDescent="0.25">
      <c r="A13" s="180">
        <v>43953</v>
      </c>
      <c r="B13" s="117" t="s">
        <v>227</v>
      </c>
      <c r="C13" s="118" t="s">
        <v>239</v>
      </c>
      <c r="D13" s="119">
        <v>649000</v>
      </c>
      <c r="E13" s="136"/>
      <c r="F13" s="119"/>
      <c r="G13" s="136"/>
      <c r="I13" s="180">
        <v>43962</v>
      </c>
      <c r="J13" s="118" t="s">
        <v>289</v>
      </c>
      <c r="K13" s="119">
        <v>1006400</v>
      </c>
    </row>
    <row r="14" spans="1:12" hidden="1" x14ac:dyDescent="0.25">
      <c r="A14" s="180">
        <v>43954</v>
      </c>
      <c r="B14" s="117" t="s">
        <v>223</v>
      </c>
      <c r="C14" s="118" t="s">
        <v>277</v>
      </c>
      <c r="D14" s="119"/>
      <c r="E14" s="136"/>
      <c r="F14" s="119"/>
      <c r="G14" s="136">
        <v>40000</v>
      </c>
      <c r="I14" s="180">
        <v>43962</v>
      </c>
      <c r="J14" s="118" t="s">
        <v>289</v>
      </c>
      <c r="K14" s="119">
        <v>500000</v>
      </c>
    </row>
    <row r="15" spans="1:12" hidden="1" x14ac:dyDescent="0.25">
      <c r="A15" s="180">
        <v>43954</v>
      </c>
      <c r="B15" s="117" t="s">
        <v>223</v>
      </c>
      <c r="C15" s="118" t="s">
        <v>277</v>
      </c>
      <c r="D15" s="119"/>
      <c r="E15" s="136"/>
      <c r="F15" s="119"/>
      <c r="G15" s="136">
        <v>30000</v>
      </c>
      <c r="I15" s="180">
        <v>43963</v>
      </c>
      <c r="J15" s="118" t="s">
        <v>289</v>
      </c>
      <c r="K15" s="119">
        <v>500000</v>
      </c>
    </row>
    <row r="16" spans="1:12" hidden="1" x14ac:dyDescent="0.25">
      <c r="A16" s="180">
        <v>43955</v>
      </c>
      <c r="B16" s="117" t="s">
        <v>225</v>
      </c>
      <c r="C16" s="118" t="s">
        <v>287</v>
      </c>
      <c r="D16" s="119"/>
      <c r="E16" s="136"/>
      <c r="F16" s="119">
        <v>5150000</v>
      </c>
      <c r="G16" s="136"/>
      <c r="I16" s="180">
        <v>43966</v>
      </c>
      <c r="J16" s="118" t="s">
        <v>289</v>
      </c>
      <c r="K16" s="119">
        <v>1057500</v>
      </c>
    </row>
    <row r="17" spans="1:11" hidden="1" x14ac:dyDescent="0.25">
      <c r="A17" s="180">
        <v>43956</v>
      </c>
      <c r="B17" s="117" t="s">
        <v>230</v>
      </c>
      <c r="C17" s="118" t="s">
        <v>285</v>
      </c>
      <c r="D17" s="119"/>
      <c r="E17" s="136"/>
      <c r="F17" s="119"/>
      <c r="G17" s="136">
        <v>160000</v>
      </c>
      <c r="I17" s="180">
        <v>43968</v>
      </c>
      <c r="J17" s="118" t="s">
        <v>289</v>
      </c>
      <c r="K17" s="119">
        <v>200000</v>
      </c>
    </row>
    <row r="18" spans="1:11" hidden="1" x14ac:dyDescent="0.25">
      <c r="A18" s="180">
        <v>43957</v>
      </c>
      <c r="B18" s="117" t="s">
        <v>230</v>
      </c>
      <c r="C18" s="118" t="s">
        <v>285</v>
      </c>
      <c r="D18" s="119"/>
      <c r="E18" s="136"/>
      <c r="F18" s="119"/>
      <c r="G18" s="136">
        <v>50000</v>
      </c>
      <c r="I18" s="180">
        <v>43968</v>
      </c>
      <c r="J18" s="118" t="s">
        <v>289</v>
      </c>
      <c r="K18" s="119">
        <v>1022540</v>
      </c>
    </row>
    <row r="19" spans="1:11" hidden="1" x14ac:dyDescent="0.25">
      <c r="A19" s="180">
        <v>43958</v>
      </c>
      <c r="B19" s="117" t="s">
        <v>223</v>
      </c>
      <c r="C19" s="118" t="s">
        <v>244</v>
      </c>
      <c r="D19" s="119"/>
      <c r="E19" s="136"/>
      <c r="F19" s="119"/>
      <c r="G19" s="136">
        <v>642000</v>
      </c>
      <c r="I19" s="180"/>
      <c r="J19" s="118" t="s">
        <v>292</v>
      </c>
      <c r="K19" s="119">
        <f>35000*4</f>
        <v>140000</v>
      </c>
    </row>
    <row r="20" spans="1:11" hidden="1" x14ac:dyDescent="0.25">
      <c r="A20" s="180">
        <v>43959</v>
      </c>
      <c r="B20" s="117" t="s">
        <v>242</v>
      </c>
      <c r="C20" s="118" t="s">
        <v>243</v>
      </c>
      <c r="D20" s="119"/>
      <c r="E20" s="136"/>
      <c r="F20" s="119"/>
      <c r="G20" s="136">
        <v>600000</v>
      </c>
      <c r="I20" s="180"/>
      <c r="J20" s="118" t="s">
        <v>291</v>
      </c>
      <c r="K20" s="119">
        <f>15000*3+10000+35000</f>
        <v>90000</v>
      </c>
    </row>
    <row r="21" spans="1:11" hidden="1" x14ac:dyDescent="0.25">
      <c r="A21" s="180">
        <v>43960</v>
      </c>
      <c r="B21" s="117" t="s">
        <v>227</v>
      </c>
      <c r="C21" s="118" t="s">
        <v>240</v>
      </c>
      <c r="D21" s="119">
        <v>1630000</v>
      </c>
      <c r="E21" s="136"/>
      <c r="F21" s="119"/>
      <c r="G21" s="136"/>
      <c r="I21" s="180"/>
      <c r="J21" s="118" t="s">
        <v>278</v>
      </c>
      <c r="K21" s="119">
        <f>35000+15000*2+70000+100000</f>
        <v>235000</v>
      </c>
    </row>
    <row r="22" spans="1:11" hidden="1" x14ac:dyDescent="0.25">
      <c r="A22" s="180">
        <v>43960</v>
      </c>
      <c r="B22" s="117" t="s">
        <v>227</v>
      </c>
      <c r="C22" s="118" t="s">
        <v>241</v>
      </c>
      <c r="D22" s="119">
        <v>1507000</v>
      </c>
      <c r="E22" s="136"/>
      <c r="F22" s="119"/>
      <c r="G22" s="136"/>
      <c r="I22" s="180"/>
      <c r="J22" s="118" t="s">
        <v>293</v>
      </c>
      <c r="K22" s="119">
        <f>30000+15000</f>
        <v>45000</v>
      </c>
    </row>
    <row r="23" spans="1:11" hidden="1" x14ac:dyDescent="0.25">
      <c r="A23" s="180">
        <v>43962</v>
      </c>
      <c r="B23" s="117" t="s">
        <v>223</v>
      </c>
      <c r="C23" s="118" t="s">
        <v>224</v>
      </c>
      <c r="D23" s="119"/>
      <c r="E23" s="136"/>
      <c r="F23" s="119">
        <v>1700000</v>
      </c>
      <c r="G23" s="136"/>
      <c r="I23" s="180"/>
      <c r="J23" s="118" t="s">
        <v>294</v>
      </c>
      <c r="K23" s="119">
        <f>90000+70000+60000+35000+35000+35000+15000+35000+35000+35000+35000+35000+30000+35000+35000+35000+35000</f>
        <v>685000</v>
      </c>
    </row>
    <row r="24" spans="1:11" hidden="1" x14ac:dyDescent="0.25">
      <c r="A24" s="180">
        <v>43962</v>
      </c>
      <c r="B24" s="117" t="s">
        <v>225</v>
      </c>
      <c r="C24" s="118" t="s">
        <v>226</v>
      </c>
      <c r="D24" s="119"/>
      <c r="E24" s="136"/>
      <c r="F24" s="119">
        <v>10000000</v>
      </c>
      <c r="G24" s="136"/>
      <c r="I24" s="293"/>
      <c r="J24" s="294" t="s">
        <v>295</v>
      </c>
      <c r="K24" s="295">
        <v>35000</v>
      </c>
    </row>
    <row r="25" spans="1:11" hidden="1" x14ac:dyDescent="0.25">
      <c r="A25" s="180">
        <v>43962</v>
      </c>
      <c r="B25" s="117" t="s">
        <v>227</v>
      </c>
      <c r="C25" s="118" t="s">
        <v>229</v>
      </c>
      <c r="D25" s="119">
        <v>14325000</v>
      </c>
      <c r="E25" s="136"/>
      <c r="F25" s="119"/>
      <c r="G25" s="136"/>
      <c r="I25" s="410" t="s">
        <v>43</v>
      </c>
      <c r="J25" s="411"/>
      <c r="K25" s="141">
        <f>SUM(K8:K24)</f>
        <v>8766920</v>
      </c>
    </row>
    <row r="26" spans="1:11" hidden="1" x14ac:dyDescent="0.25">
      <c r="A26" s="180">
        <v>43963</v>
      </c>
      <c r="B26" s="117" t="s">
        <v>227</v>
      </c>
      <c r="C26" s="118" t="s">
        <v>246</v>
      </c>
      <c r="D26" s="119">
        <v>465000</v>
      </c>
      <c r="E26" s="136"/>
      <c r="F26" s="119"/>
      <c r="G26" s="136"/>
    </row>
    <row r="27" spans="1:11" hidden="1" x14ac:dyDescent="0.25">
      <c r="A27" s="180">
        <v>43965</v>
      </c>
      <c r="B27" s="117" t="s">
        <v>227</v>
      </c>
      <c r="C27" s="118" t="s">
        <v>238</v>
      </c>
      <c r="D27" s="119">
        <v>97780000</v>
      </c>
      <c r="E27" s="136"/>
      <c r="F27" s="119"/>
      <c r="G27" s="136"/>
    </row>
    <row r="28" spans="1:11" hidden="1" x14ac:dyDescent="0.25">
      <c r="A28" s="180">
        <v>43968</v>
      </c>
      <c r="B28" s="117" t="s">
        <v>227</v>
      </c>
      <c r="C28" s="137" t="s">
        <v>228</v>
      </c>
      <c r="D28" s="119">
        <v>9000000</v>
      </c>
      <c r="E28" s="136"/>
      <c r="F28" s="119"/>
      <c r="G28" s="136"/>
    </row>
    <row r="29" spans="1:11" hidden="1" x14ac:dyDescent="0.25">
      <c r="A29" s="180">
        <v>43968</v>
      </c>
      <c r="B29" s="117" t="s">
        <v>230</v>
      </c>
      <c r="C29" s="118" t="s">
        <v>231</v>
      </c>
      <c r="D29" s="119"/>
      <c r="E29" s="136"/>
      <c r="F29" s="119"/>
      <c r="G29" s="138">
        <v>150000</v>
      </c>
    </row>
    <row r="30" spans="1:11" hidden="1" x14ac:dyDescent="0.25">
      <c r="A30" s="180">
        <v>43968</v>
      </c>
      <c r="B30" s="117" t="s">
        <v>223</v>
      </c>
      <c r="C30" s="118" t="s">
        <v>284</v>
      </c>
      <c r="D30" s="119"/>
      <c r="E30" s="136"/>
      <c r="F30" s="119"/>
      <c r="G30" s="138">
        <v>538000</v>
      </c>
    </row>
    <row r="31" spans="1:11" hidden="1" x14ac:dyDescent="0.25">
      <c r="A31" s="180">
        <v>43968</v>
      </c>
      <c r="B31" s="117" t="s">
        <v>230</v>
      </c>
      <c r="C31" s="118" t="s">
        <v>285</v>
      </c>
      <c r="D31" s="119"/>
      <c r="E31" s="136"/>
      <c r="F31" s="119"/>
      <c r="G31" s="138">
        <v>350000</v>
      </c>
    </row>
    <row r="32" spans="1:11" hidden="1" x14ac:dyDescent="0.25">
      <c r="A32" s="180">
        <v>43968</v>
      </c>
      <c r="B32" s="117" t="s">
        <v>223</v>
      </c>
      <c r="C32" s="139" t="s">
        <v>317</v>
      </c>
      <c r="D32" s="119"/>
      <c r="E32" s="136"/>
      <c r="F32" s="119"/>
      <c r="G32" s="138">
        <f>K25</f>
        <v>8766920</v>
      </c>
    </row>
    <row r="33" spans="1:9" x14ac:dyDescent="0.25">
      <c r="A33" s="180">
        <v>43969</v>
      </c>
      <c r="B33" s="117" t="s">
        <v>232</v>
      </c>
      <c r="C33" s="118" t="s">
        <v>233</v>
      </c>
      <c r="D33" s="119"/>
      <c r="E33" s="136"/>
      <c r="F33" s="119">
        <v>3300000</v>
      </c>
      <c r="G33" s="138"/>
    </row>
    <row r="34" spans="1:9" x14ac:dyDescent="0.25">
      <c r="A34" s="180">
        <v>43969</v>
      </c>
      <c r="B34" s="117" t="s">
        <v>232</v>
      </c>
      <c r="C34" s="137" t="s">
        <v>234</v>
      </c>
      <c r="D34" s="119"/>
      <c r="E34" s="136"/>
      <c r="F34" s="119">
        <v>4500000</v>
      </c>
      <c r="G34" s="138"/>
    </row>
    <row r="35" spans="1:9" hidden="1" x14ac:dyDescent="0.25">
      <c r="A35" s="180">
        <v>43969</v>
      </c>
      <c r="B35" s="117" t="s">
        <v>227</v>
      </c>
      <c r="C35" s="137" t="s">
        <v>245</v>
      </c>
      <c r="D35" s="119">
        <v>1343000</v>
      </c>
      <c r="E35" s="136"/>
      <c r="F35" s="119"/>
      <c r="G35" s="138"/>
    </row>
    <row r="36" spans="1:9" hidden="1" x14ac:dyDescent="0.25">
      <c r="A36" s="180">
        <v>43970</v>
      </c>
      <c r="B36" s="117" t="s">
        <v>146</v>
      </c>
      <c r="C36" s="118" t="s">
        <v>235</v>
      </c>
      <c r="D36" s="119"/>
      <c r="E36" s="136"/>
      <c r="F36" s="119">
        <v>1000000</v>
      </c>
      <c r="G36" s="138"/>
    </row>
    <row r="37" spans="1:9" hidden="1" x14ac:dyDescent="0.25">
      <c r="A37" s="180">
        <v>43970</v>
      </c>
      <c r="B37" s="117" t="s">
        <v>227</v>
      </c>
      <c r="C37" s="118" t="s">
        <v>236</v>
      </c>
      <c r="D37" s="119">
        <v>3550000</v>
      </c>
      <c r="E37" s="136"/>
      <c r="F37" s="119"/>
      <c r="G37" s="138"/>
    </row>
    <row r="38" spans="1:9" hidden="1" x14ac:dyDescent="0.25">
      <c r="A38" s="180">
        <v>43970</v>
      </c>
      <c r="B38" s="117" t="s">
        <v>227</v>
      </c>
      <c r="C38" s="118" t="s">
        <v>237</v>
      </c>
      <c r="D38" s="119">
        <v>836000</v>
      </c>
      <c r="E38" s="136"/>
      <c r="F38" s="119"/>
      <c r="G38" s="138"/>
      <c r="I38" s="140"/>
    </row>
    <row r="39" spans="1:9" hidden="1" x14ac:dyDescent="0.25">
      <c r="A39" s="180">
        <v>43971</v>
      </c>
      <c r="B39" s="117" t="s">
        <v>227</v>
      </c>
      <c r="C39" s="118" t="s">
        <v>258</v>
      </c>
      <c r="D39" s="119">
        <v>1580000</v>
      </c>
      <c r="E39" s="136"/>
      <c r="F39" s="119"/>
      <c r="G39" s="138"/>
    </row>
    <row r="40" spans="1:9" hidden="1" x14ac:dyDescent="0.25">
      <c r="A40" s="180">
        <v>43972</v>
      </c>
      <c r="B40" s="117" t="s">
        <v>146</v>
      </c>
      <c r="C40" s="118" t="s">
        <v>235</v>
      </c>
      <c r="D40" s="119"/>
      <c r="E40" s="136"/>
      <c r="F40" s="119">
        <v>3000000</v>
      </c>
      <c r="G40" s="138"/>
    </row>
    <row r="41" spans="1:9" hidden="1" x14ac:dyDescent="0.25">
      <c r="A41" s="180">
        <v>43972</v>
      </c>
      <c r="B41" s="117" t="s">
        <v>146</v>
      </c>
      <c r="C41" s="118" t="s">
        <v>259</v>
      </c>
      <c r="D41" s="119"/>
      <c r="E41" s="136"/>
      <c r="F41" s="119"/>
      <c r="G41" s="138">
        <f>'Bảng lương'!K18</f>
        <v>4407604.153846154</v>
      </c>
      <c r="I41" s="140"/>
    </row>
    <row r="42" spans="1:9" hidden="1" x14ac:dyDescent="0.25">
      <c r="A42" s="180">
        <v>43972</v>
      </c>
      <c r="B42" s="117" t="s">
        <v>227</v>
      </c>
      <c r="C42" s="118" t="s">
        <v>261</v>
      </c>
      <c r="D42" s="119"/>
      <c r="E42" s="136">
        <f>G41</f>
        <v>4407604.153846154</v>
      </c>
      <c r="F42" s="119"/>
      <c r="G42" s="138"/>
      <c r="I42" s="140"/>
    </row>
    <row r="43" spans="1:9" hidden="1" x14ac:dyDescent="0.25">
      <c r="A43" s="180">
        <v>43972</v>
      </c>
      <c r="B43" s="117" t="s">
        <v>260</v>
      </c>
      <c r="C43" s="118" t="s">
        <v>283</v>
      </c>
      <c r="D43" s="119"/>
      <c r="E43" s="136"/>
      <c r="F43" s="119"/>
      <c r="G43" s="138">
        <v>6113000</v>
      </c>
    </row>
    <row r="44" spans="1:9" hidden="1" x14ac:dyDescent="0.25">
      <c r="A44" s="180">
        <v>43972</v>
      </c>
      <c r="B44" s="117" t="s">
        <v>227</v>
      </c>
      <c r="C44" s="118" t="s">
        <v>262</v>
      </c>
      <c r="D44" s="119"/>
      <c r="E44" s="136">
        <f>G43</f>
        <v>6113000</v>
      </c>
      <c r="F44" s="119"/>
      <c r="G44" s="138"/>
    </row>
    <row r="45" spans="1:9" x14ac:dyDescent="0.25">
      <c r="A45" s="180">
        <v>43972</v>
      </c>
      <c r="B45" s="117" t="s">
        <v>232</v>
      </c>
      <c r="C45" s="118" t="s">
        <v>263</v>
      </c>
      <c r="D45" s="119"/>
      <c r="E45" s="136"/>
      <c r="F45" s="119">
        <v>10000000</v>
      </c>
      <c r="G45" s="138"/>
    </row>
    <row r="46" spans="1:9" hidden="1" x14ac:dyDescent="0.25">
      <c r="A46" s="180">
        <v>43973</v>
      </c>
      <c r="B46" s="117" t="s">
        <v>242</v>
      </c>
      <c r="C46" s="118" t="s">
        <v>289</v>
      </c>
      <c r="D46" s="119"/>
      <c r="E46" s="136"/>
      <c r="F46" s="119"/>
      <c r="G46" s="138">
        <v>1057500</v>
      </c>
    </row>
    <row r="47" spans="1:9" hidden="1" x14ac:dyDescent="0.25">
      <c r="A47" s="180">
        <v>43975</v>
      </c>
      <c r="B47" s="117" t="s">
        <v>242</v>
      </c>
      <c r="C47" s="118" t="s">
        <v>281</v>
      </c>
      <c r="D47" s="119"/>
      <c r="E47" s="136"/>
      <c r="F47" s="119"/>
      <c r="G47" s="138">
        <f>100000*2</f>
        <v>200000</v>
      </c>
    </row>
    <row r="48" spans="1:9" hidden="1" x14ac:dyDescent="0.25">
      <c r="A48" s="180">
        <v>43975</v>
      </c>
      <c r="B48" s="117" t="s">
        <v>227</v>
      </c>
      <c r="C48" s="118" t="s">
        <v>305</v>
      </c>
      <c r="D48" s="119"/>
      <c r="E48" s="136">
        <v>3400000</v>
      </c>
      <c r="F48" s="119"/>
      <c r="G48" s="138"/>
    </row>
    <row r="49" spans="1:7" hidden="1" x14ac:dyDescent="0.25">
      <c r="A49" s="180">
        <v>43976</v>
      </c>
      <c r="B49" s="117" t="s">
        <v>146</v>
      </c>
      <c r="C49" s="118" t="s">
        <v>147</v>
      </c>
      <c r="D49" s="119"/>
      <c r="E49" s="136"/>
      <c r="F49" s="119"/>
      <c r="G49" s="138">
        <v>3000000</v>
      </c>
    </row>
    <row r="50" spans="1:7" hidden="1" x14ac:dyDescent="0.25">
      <c r="A50" s="180">
        <v>43982</v>
      </c>
      <c r="B50" s="117" t="s">
        <v>242</v>
      </c>
      <c r="C50" s="118" t="s">
        <v>279</v>
      </c>
      <c r="D50" s="119"/>
      <c r="E50" s="136"/>
      <c r="F50" s="119"/>
      <c r="G50" s="138">
        <f>15000*8</f>
        <v>120000</v>
      </c>
    </row>
    <row r="51" spans="1:7" hidden="1" x14ac:dyDescent="0.25">
      <c r="A51" s="180">
        <v>43982</v>
      </c>
      <c r="B51" s="117" t="s">
        <v>242</v>
      </c>
      <c r="C51" s="118" t="s">
        <v>280</v>
      </c>
      <c r="D51" s="119"/>
      <c r="E51" s="136"/>
      <c r="F51" s="119"/>
      <c r="G51" s="138">
        <f>70000+130000+20000+40000+40000</f>
        <v>300000</v>
      </c>
    </row>
    <row r="52" spans="1:7" hidden="1" x14ac:dyDescent="0.25">
      <c r="A52" s="180">
        <v>43982</v>
      </c>
      <c r="B52" s="117" t="s">
        <v>242</v>
      </c>
      <c r="C52" s="118" t="s">
        <v>282</v>
      </c>
      <c r="D52" s="119"/>
      <c r="E52" s="136"/>
      <c r="F52" s="119"/>
      <c r="G52" s="138">
        <v>10000</v>
      </c>
    </row>
    <row r="53" spans="1:7" hidden="1" x14ac:dyDescent="0.25">
      <c r="A53" s="180">
        <v>43982</v>
      </c>
      <c r="B53" s="117" t="s">
        <v>223</v>
      </c>
      <c r="C53" s="118" t="s">
        <v>286</v>
      </c>
      <c r="D53" s="119"/>
      <c r="E53" s="136"/>
      <c r="F53" s="119"/>
      <c r="G53" s="138">
        <v>470000</v>
      </c>
    </row>
    <row r="54" spans="1:7" x14ac:dyDescent="0.25">
      <c r="A54" s="180">
        <v>43982</v>
      </c>
      <c r="B54" s="117" t="s">
        <v>232</v>
      </c>
      <c r="C54" s="118" t="s">
        <v>320</v>
      </c>
      <c r="D54" s="119"/>
      <c r="E54" s="136"/>
      <c r="F54" s="119">
        <v>16000000</v>
      </c>
      <c r="G54" s="138"/>
    </row>
    <row r="55" spans="1:7" x14ac:dyDescent="0.25">
      <c r="A55" s="180">
        <v>43982</v>
      </c>
      <c r="B55" s="117" t="s">
        <v>232</v>
      </c>
      <c r="C55" s="118" t="s">
        <v>321</v>
      </c>
      <c r="D55" s="119"/>
      <c r="E55" s="136"/>
      <c r="F55" s="119">
        <v>50000000</v>
      </c>
      <c r="G55" s="138"/>
    </row>
    <row r="56" spans="1:7" x14ac:dyDescent="0.25">
      <c r="A56" s="180">
        <v>43982</v>
      </c>
      <c r="B56" s="117" t="s">
        <v>232</v>
      </c>
      <c r="C56" s="118" t="s">
        <v>322</v>
      </c>
      <c r="D56" s="119"/>
      <c r="E56" s="136"/>
      <c r="F56" s="119">
        <v>4500000</v>
      </c>
      <c r="G56" s="138"/>
    </row>
    <row r="57" spans="1:7" hidden="1" x14ac:dyDescent="0.25">
      <c r="A57" s="180"/>
      <c r="B57" s="117"/>
      <c r="C57" s="118"/>
      <c r="D57" s="119"/>
      <c r="E57" s="136"/>
      <c r="F57" s="119"/>
      <c r="G57" s="138"/>
    </row>
    <row r="58" spans="1:7" hidden="1" x14ac:dyDescent="0.25">
      <c r="A58" s="180"/>
      <c r="B58" s="117"/>
      <c r="C58" s="118"/>
      <c r="D58" s="119"/>
      <c r="E58" s="136"/>
      <c r="F58" s="119"/>
      <c r="G58" s="138"/>
    </row>
    <row r="59" spans="1:7" hidden="1" x14ac:dyDescent="0.25">
      <c r="A59" s="180"/>
      <c r="B59" s="117"/>
      <c r="C59" s="118"/>
      <c r="D59" s="119"/>
      <c r="E59" s="136"/>
      <c r="F59" s="119"/>
      <c r="G59" s="138"/>
    </row>
    <row r="60" spans="1:7" hidden="1" x14ac:dyDescent="0.25">
      <c r="A60" s="180"/>
      <c r="B60" s="117"/>
      <c r="C60" s="118"/>
      <c r="D60" s="119"/>
      <c r="E60" s="136"/>
      <c r="F60" s="119"/>
      <c r="G60" s="138"/>
    </row>
    <row r="61" spans="1:7" hidden="1" x14ac:dyDescent="0.25">
      <c r="A61" s="180"/>
      <c r="B61" s="117"/>
      <c r="C61" s="118"/>
      <c r="D61" s="119"/>
      <c r="E61" s="136"/>
      <c r="F61" s="119"/>
      <c r="G61" s="138"/>
    </row>
    <row r="62" spans="1:7" hidden="1" x14ac:dyDescent="0.25">
      <c r="A62" s="180"/>
      <c r="B62" s="117"/>
      <c r="C62" s="118"/>
      <c r="D62" s="119"/>
      <c r="E62" s="136"/>
      <c r="F62" s="119"/>
      <c r="G62" s="138"/>
    </row>
    <row r="63" spans="1:7" hidden="1" x14ac:dyDescent="0.25">
      <c r="A63" s="180"/>
      <c r="B63" s="117"/>
      <c r="C63" s="118"/>
      <c r="D63" s="119"/>
      <c r="E63" s="136"/>
      <c r="F63" s="119"/>
      <c r="G63" s="138"/>
    </row>
    <row r="64" spans="1:7" hidden="1" x14ac:dyDescent="0.25">
      <c r="A64" s="180"/>
      <c r="B64" s="117"/>
      <c r="C64" s="118"/>
      <c r="D64" s="119"/>
      <c r="E64" s="136"/>
      <c r="F64" s="119"/>
      <c r="G64" s="138"/>
    </row>
    <row r="65" spans="1:9" hidden="1" x14ac:dyDescent="0.25">
      <c r="A65" s="180"/>
      <c r="B65" s="117"/>
      <c r="C65" s="139"/>
      <c r="D65" s="119"/>
      <c r="E65" s="136"/>
      <c r="F65" s="119"/>
      <c r="G65" s="138"/>
    </row>
    <row r="66" spans="1:9" hidden="1" x14ac:dyDescent="0.25">
      <c r="A66" s="180"/>
      <c r="B66" s="117"/>
      <c r="C66" s="139"/>
      <c r="D66" s="119"/>
      <c r="E66" s="136"/>
      <c r="F66" s="119"/>
      <c r="G66" s="138"/>
    </row>
    <row r="67" spans="1:9" hidden="1" x14ac:dyDescent="0.25">
      <c r="A67" s="180"/>
      <c r="B67" s="117"/>
      <c r="C67" s="139"/>
      <c r="D67" s="119"/>
      <c r="E67" s="136"/>
      <c r="F67" s="119"/>
      <c r="G67" s="138"/>
    </row>
    <row r="68" spans="1:9" hidden="1" x14ac:dyDescent="0.25">
      <c r="A68" s="180"/>
      <c r="B68" s="117"/>
      <c r="C68" s="118"/>
      <c r="D68" s="119"/>
      <c r="E68" s="136"/>
      <c r="F68" s="119"/>
      <c r="G68" s="138"/>
    </row>
    <row r="69" spans="1:9" hidden="1" x14ac:dyDescent="0.25">
      <c r="A69" s="180"/>
      <c r="B69" s="117"/>
      <c r="C69" s="118"/>
      <c r="D69" s="119"/>
      <c r="E69" s="136"/>
      <c r="F69" s="119"/>
      <c r="G69" s="138"/>
    </row>
    <row r="70" spans="1:9" hidden="1" x14ac:dyDescent="0.25">
      <c r="A70" s="180"/>
      <c r="B70" s="117"/>
      <c r="C70" s="118"/>
      <c r="D70" s="119"/>
      <c r="E70" s="136"/>
      <c r="F70" s="119"/>
      <c r="G70" s="138"/>
      <c r="I70" s="140"/>
    </row>
    <row r="71" spans="1:9" hidden="1" x14ac:dyDescent="0.25">
      <c r="A71" s="180"/>
      <c r="B71" s="117"/>
      <c r="C71" s="118"/>
      <c r="D71" s="119"/>
      <c r="E71" s="136"/>
      <c r="F71" s="119"/>
      <c r="G71" s="138"/>
    </row>
    <row r="72" spans="1:9" hidden="1" x14ac:dyDescent="0.25">
      <c r="A72" s="180"/>
      <c r="B72" s="117"/>
      <c r="C72" s="118"/>
      <c r="D72" s="119"/>
      <c r="E72" s="136"/>
      <c r="F72" s="119"/>
      <c r="G72" s="138"/>
    </row>
    <row r="73" spans="1:9" hidden="1" x14ac:dyDescent="0.25">
      <c r="A73" s="180"/>
      <c r="B73" s="117"/>
      <c r="C73" s="118"/>
      <c r="D73" s="119"/>
      <c r="E73" s="136"/>
      <c r="F73" s="119"/>
      <c r="G73" s="138"/>
    </row>
    <row r="74" spans="1:9" hidden="1" x14ac:dyDescent="0.25">
      <c r="A74" s="180"/>
      <c r="B74" s="117"/>
      <c r="C74" s="118"/>
      <c r="D74" s="119"/>
      <c r="E74" s="136"/>
      <c r="F74" s="119"/>
      <c r="G74" s="138"/>
    </row>
    <row r="75" spans="1:9" hidden="1" x14ac:dyDescent="0.25">
      <c r="A75" s="180"/>
      <c r="B75" s="117"/>
      <c r="C75" s="118"/>
      <c r="D75" s="119"/>
      <c r="E75" s="136"/>
      <c r="F75" s="119"/>
      <c r="G75" s="138"/>
    </row>
    <row r="76" spans="1:9" hidden="1" x14ac:dyDescent="0.25">
      <c r="A76" s="180"/>
      <c r="B76" s="117"/>
      <c r="C76" s="118"/>
      <c r="D76" s="119"/>
      <c r="E76" s="136"/>
      <c r="F76" s="119"/>
      <c r="G76" s="138"/>
    </row>
    <row r="77" spans="1:9" s="142" customFormat="1" ht="14.25" hidden="1" x14ac:dyDescent="0.2">
      <c r="A77" s="418" t="s">
        <v>10</v>
      </c>
      <c r="B77" s="419"/>
      <c r="C77" s="420"/>
      <c r="D77" s="141">
        <f>SUM(D8:D76)</f>
        <v>132665000</v>
      </c>
      <c r="E77" s="141">
        <f>SUM(E8:E76)</f>
        <v>13920604.153846154</v>
      </c>
      <c r="F77" s="141">
        <f>SUM(F8:F76)</f>
        <v>118900000</v>
      </c>
      <c r="G77" s="141">
        <f>SUM(G8:G76)</f>
        <v>27005024.153846152</v>
      </c>
      <c r="I77" s="143"/>
    </row>
    <row r="78" spans="1:9" s="142" customFormat="1" ht="14.25" x14ac:dyDescent="0.2">
      <c r="A78" s="181"/>
      <c r="B78" s="144"/>
      <c r="C78" s="144"/>
      <c r="D78" s="145"/>
      <c r="E78" s="145"/>
      <c r="F78" s="145"/>
      <c r="G78" s="145"/>
      <c r="I78" s="143"/>
    </row>
    <row r="79" spans="1:9" s="142" customFormat="1" ht="18.75" x14ac:dyDescent="0.3">
      <c r="A79" s="417" t="s">
        <v>101</v>
      </c>
      <c r="B79" s="417"/>
      <c r="C79" s="144"/>
      <c r="D79" s="145"/>
      <c r="E79" s="145"/>
      <c r="F79" s="145"/>
      <c r="G79" s="145"/>
      <c r="I79" s="143"/>
    </row>
    <row r="80" spans="1:9" s="142" customFormat="1" ht="14.25" x14ac:dyDescent="0.2">
      <c r="A80" s="181"/>
      <c r="B80" s="144"/>
      <c r="C80" s="144"/>
      <c r="D80" s="145"/>
      <c r="E80" s="145"/>
      <c r="F80" s="145"/>
      <c r="G80" s="145"/>
      <c r="I80" s="143"/>
    </row>
    <row r="81" spans="1:9" s="142" customFormat="1" ht="14.25" x14ac:dyDescent="0.2">
      <c r="A81" s="181"/>
      <c r="B81" s="424" t="s">
        <v>297</v>
      </c>
      <c r="C81" s="424"/>
      <c r="D81" s="145"/>
      <c r="E81" s="145"/>
      <c r="F81" s="145"/>
      <c r="G81" s="145"/>
      <c r="I81" s="143"/>
    </row>
    <row r="82" spans="1:9" s="142" customFormat="1" ht="14.25" x14ac:dyDescent="0.2">
      <c r="A82" s="412" t="s">
        <v>4</v>
      </c>
      <c r="B82" s="412" t="s">
        <v>5</v>
      </c>
      <c r="C82" s="414" t="s">
        <v>6</v>
      </c>
      <c r="D82" s="416" t="s">
        <v>7</v>
      </c>
      <c r="E82" s="416"/>
      <c r="F82" s="416" t="s">
        <v>8</v>
      </c>
      <c r="G82" s="416"/>
      <c r="I82" s="143"/>
    </row>
    <row r="83" spans="1:9" s="142" customFormat="1" ht="14.25" x14ac:dyDescent="0.2">
      <c r="A83" s="413"/>
      <c r="B83" s="413"/>
      <c r="C83" s="415"/>
      <c r="D83" s="135" t="s">
        <v>100</v>
      </c>
      <c r="E83" s="135" t="s">
        <v>64</v>
      </c>
      <c r="F83" s="135" t="s">
        <v>100</v>
      </c>
      <c r="G83" s="135" t="s">
        <v>64</v>
      </c>
      <c r="I83" s="143"/>
    </row>
    <row r="84" spans="1:9" s="142" customFormat="1" x14ac:dyDescent="0.25">
      <c r="A84" s="180">
        <v>43955</v>
      </c>
      <c r="B84" s="117" t="s">
        <v>225</v>
      </c>
      <c r="C84" s="118" t="s">
        <v>287</v>
      </c>
      <c r="D84" s="119"/>
      <c r="E84" s="136"/>
      <c r="F84" s="119">
        <v>5150000</v>
      </c>
      <c r="G84" s="136"/>
      <c r="I84" s="143"/>
    </row>
    <row r="85" spans="1:9" s="142" customFormat="1" x14ac:dyDescent="0.25">
      <c r="A85" s="293">
        <v>43962</v>
      </c>
      <c r="B85" s="302" t="s">
        <v>225</v>
      </c>
      <c r="C85" s="294" t="s">
        <v>226</v>
      </c>
      <c r="D85" s="295"/>
      <c r="E85" s="303"/>
      <c r="F85" s="295">
        <v>10000000</v>
      </c>
      <c r="G85" s="303"/>
      <c r="I85" s="143"/>
    </row>
    <row r="86" spans="1:9" s="142" customFormat="1" ht="14.25" x14ac:dyDescent="0.2">
      <c r="A86" s="421" t="s">
        <v>296</v>
      </c>
      <c r="B86" s="422"/>
      <c r="C86" s="423"/>
      <c r="D86" s="141"/>
      <c r="E86" s="141"/>
      <c r="F86" s="141">
        <f>SUBTOTAL(9,F84:F85)</f>
        <v>15150000</v>
      </c>
      <c r="G86" s="141"/>
      <c r="I86" s="143"/>
    </row>
    <row r="87" spans="1:9" s="142" customFormat="1" ht="14.25" x14ac:dyDescent="0.2">
      <c r="A87" s="181"/>
      <c r="B87" s="144"/>
      <c r="C87" s="144"/>
      <c r="D87" s="145"/>
      <c r="E87" s="145"/>
      <c r="F87" s="145"/>
      <c r="G87" s="145"/>
      <c r="I87" s="143"/>
    </row>
    <row r="88" spans="1:9" s="142" customFormat="1" ht="14.25" x14ac:dyDescent="0.2">
      <c r="A88" s="181"/>
      <c r="B88" s="424" t="s">
        <v>303</v>
      </c>
      <c r="C88" s="424"/>
      <c r="D88" s="145"/>
      <c r="E88" s="145"/>
      <c r="F88" s="145"/>
      <c r="G88" s="145"/>
      <c r="I88" s="143"/>
    </row>
    <row r="89" spans="1:9" s="142" customFormat="1" ht="14.25" x14ac:dyDescent="0.2">
      <c r="A89" s="412" t="s">
        <v>4</v>
      </c>
      <c r="B89" s="412" t="s">
        <v>5</v>
      </c>
      <c r="C89" s="414" t="s">
        <v>6</v>
      </c>
      <c r="D89" s="416" t="s">
        <v>7</v>
      </c>
      <c r="E89" s="416"/>
      <c r="F89" s="416" t="s">
        <v>8</v>
      </c>
      <c r="G89" s="416"/>
      <c r="I89" s="143"/>
    </row>
    <row r="90" spans="1:9" s="142" customFormat="1" ht="14.25" x14ac:dyDescent="0.2">
      <c r="A90" s="413"/>
      <c r="B90" s="413"/>
      <c r="C90" s="415"/>
      <c r="D90" s="135" t="s">
        <v>100</v>
      </c>
      <c r="E90" s="135" t="s">
        <v>64</v>
      </c>
      <c r="F90" s="135" t="s">
        <v>100</v>
      </c>
      <c r="G90" s="135" t="s">
        <v>64</v>
      </c>
      <c r="I90" s="143"/>
    </row>
    <row r="91" spans="1:9" s="142" customFormat="1" x14ac:dyDescent="0.25">
      <c r="A91" s="180">
        <v>43959</v>
      </c>
      <c r="B91" s="117" t="s">
        <v>242</v>
      </c>
      <c r="C91" s="118" t="s">
        <v>243</v>
      </c>
      <c r="D91" s="119"/>
      <c r="E91" s="136"/>
      <c r="F91" s="119"/>
      <c r="G91" s="136">
        <v>600000</v>
      </c>
      <c r="I91" s="143"/>
    </row>
    <row r="92" spans="1:9" s="142" customFormat="1" x14ac:dyDescent="0.25">
      <c r="A92" s="180">
        <v>43973</v>
      </c>
      <c r="B92" s="117" t="s">
        <v>242</v>
      </c>
      <c r="C92" s="118" t="s">
        <v>289</v>
      </c>
      <c r="D92" s="119"/>
      <c r="E92" s="136"/>
      <c r="F92" s="119"/>
      <c r="G92" s="138">
        <v>1057500</v>
      </c>
      <c r="I92" s="143"/>
    </row>
    <row r="93" spans="1:9" s="142" customFormat="1" x14ac:dyDescent="0.25">
      <c r="A93" s="180">
        <v>43975</v>
      </c>
      <c r="B93" s="117" t="s">
        <v>242</v>
      </c>
      <c r="C93" s="118" t="s">
        <v>281</v>
      </c>
      <c r="D93" s="119"/>
      <c r="E93" s="136"/>
      <c r="F93" s="119"/>
      <c r="G93" s="138">
        <v>200000</v>
      </c>
      <c r="I93" s="143"/>
    </row>
    <row r="94" spans="1:9" s="142" customFormat="1" x14ac:dyDescent="0.25">
      <c r="A94" s="180">
        <v>43982</v>
      </c>
      <c r="B94" s="117" t="s">
        <v>242</v>
      </c>
      <c r="C94" s="118" t="s">
        <v>279</v>
      </c>
      <c r="D94" s="119"/>
      <c r="E94" s="136"/>
      <c r="F94" s="119"/>
      <c r="G94" s="138">
        <v>120000</v>
      </c>
      <c r="I94" s="143"/>
    </row>
    <row r="95" spans="1:9" s="142" customFormat="1" x14ac:dyDescent="0.25">
      <c r="A95" s="180">
        <v>43982</v>
      </c>
      <c r="B95" s="117" t="s">
        <v>242</v>
      </c>
      <c r="C95" s="118" t="s">
        <v>280</v>
      </c>
      <c r="D95" s="119"/>
      <c r="E95" s="136"/>
      <c r="F95" s="119"/>
      <c r="G95" s="138">
        <v>300000</v>
      </c>
      <c r="I95" s="143"/>
    </row>
    <row r="96" spans="1:9" s="142" customFormat="1" x14ac:dyDescent="0.25">
      <c r="A96" s="180">
        <v>43982</v>
      </c>
      <c r="B96" s="117" t="s">
        <v>242</v>
      </c>
      <c r="C96" s="118" t="s">
        <v>282</v>
      </c>
      <c r="D96" s="119"/>
      <c r="E96" s="136"/>
      <c r="F96" s="119"/>
      <c r="G96" s="138">
        <v>10000</v>
      </c>
      <c r="I96" s="143"/>
    </row>
    <row r="97" spans="1:9" s="142" customFormat="1" ht="14.25" x14ac:dyDescent="0.2">
      <c r="A97" s="421" t="s">
        <v>296</v>
      </c>
      <c r="B97" s="422"/>
      <c r="C97" s="423"/>
      <c r="D97" s="141"/>
      <c r="E97" s="141"/>
      <c r="F97" s="141"/>
      <c r="G97" s="141">
        <f>SUBTOTAL(9,G91:G96)</f>
        <v>2287500</v>
      </c>
      <c r="I97" s="143"/>
    </row>
    <row r="98" spans="1:9" s="142" customFormat="1" x14ac:dyDescent="0.25">
      <c r="A98" s="296"/>
      <c r="B98" s="297"/>
      <c r="C98" s="298"/>
      <c r="D98" s="299"/>
      <c r="E98" s="300"/>
      <c r="F98" s="299"/>
      <c r="G98" s="301"/>
      <c r="I98" s="143"/>
    </row>
    <row r="99" spans="1:9" s="142" customFormat="1" ht="14.25" x14ac:dyDescent="0.2">
      <c r="A99" s="181"/>
      <c r="B99" s="424" t="s">
        <v>302</v>
      </c>
      <c r="C99" s="424"/>
      <c r="D99" s="145"/>
      <c r="E99" s="145"/>
      <c r="F99" s="145"/>
      <c r="G99" s="145"/>
      <c r="I99" s="143"/>
    </row>
    <row r="100" spans="1:9" s="142" customFormat="1" ht="14.25" x14ac:dyDescent="0.2">
      <c r="A100" s="412" t="s">
        <v>4</v>
      </c>
      <c r="B100" s="412" t="s">
        <v>5</v>
      </c>
      <c r="C100" s="414" t="s">
        <v>6</v>
      </c>
      <c r="D100" s="416" t="s">
        <v>7</v>
      </c>
      <c r="E100" s="416"/>
      <c r="F100" s="416" t="s">
        <v>8</v>
      </c>
      <c r="G100" s="416"/>
      <c r="I100" s="143"/>
    </row>
    <row r="101" spans="1:9" s="142" customFormat="1" ht="14.25" x14ac:dyDescent="0.2">
      <c r="A101" s="413"/>
      <c r="B101" s="413"/>
      <c r="C101" s="415"/>
      <c r="D101" s="135" t="s">
        <v>100</v>
      </c>
      <c r="E101" s="135" t="s">
        <v>64</v>
      </c>
      <c r="F101" s="135" t="s">
        <v>100</v>
      </c>
      <c r="G101" s="135" t="s">
        <v>64</v>
      </c>
      <c r="I101" s="143"/>
    </row>
    <row r="102" spans="1:9" s="142" customFormat="1" x14ac:dyDescent="0.25">
      <c r="A102" s="180">
        <v>43953</v>
      </c>
      <c r="B102" s="117" t="s">
        <v>227</v>
      </c>
      <c r="C102" s="118" t="s">
        <v>239</v>
      </c>
      <c r="D102" s="119">
        <v>649000</v>
      </c>
      <c r="E102" s="136"/>
      <c r="F102" s="119"/>
      <c r="G102" s="136"/>
      <c r="I102" s="143"/>
    </row>
    <row r="103" spans="1:9" s="142" customFormat="1" x14ac:dyDescent="0.25">
      <c r="A103" s="180">
        <v>43960</v>
      </c>
      <c r="B103" s="117" t="s">
        <v>227</v>
      </c>
      <c r="C103" s="118" t="s">
        <v>240</v>
      </c>
      <c r="D103" s="119">
        <v>1630000</v>
      </c>
      <c r="E103" s="136"/>
      <c r="F103" s="119"/>
      <c r="G103" s="136"/>
      <c r="I103" s="143"/>
    </row>
    <row r="104" spans="1:9" s="142" customFormat="1" x14ac:dyDescent="0.25">
      <c r="A104" s="180">
        <v>43960</v>
      </c>
      <c r="B104" s="117" t="s">
        <v>227</v>
      </c>
      <c r="C104" s="118" t="s">
        <v>241</v>
      </c>
      <c r="D104" s="119">
        <v>1507000</v>
      </c>
      <c r="E104" s="136"/>
      <c r="F104" s="119"/>
      <c r="G104" s="136"/>
      <c r="I104" s="143"/>
    </row>
    <row r="105" spans="1:9" s="142" customFormat="1" x14ac:dyDescent="0.25">
      <c r="A105" s="180">
        <v>43962</v>
      </c>
      <c r="B105" s="117" t="s">
        <v>227</v>
      </c>
      <c r="C105" s="118" t="s">
        <v>229</v>
      </c>
      <c r="D105" s="119">
        <v>14325000</v>
      </c>
      <c r="E105" s="136"/>
      <c r="F105" s="119"/>
      <c r="G105" s="136"/>
      <c r="I105" s="143"/>
    </row>
    <row r="106" spans="1:9" s="142" customFormat="1" x14ac:dyDescent="0.25">
      <c r="A106" s="180">
        <v>43963</v>
      </c>
      <c r="B106" s="117" t="s">
        <v>227</v>
      </c>
      <c r="C106" s="118" t="s">
        <v>246</v>
      </c>
      <c r="D106" s="119">
        <v>465000</v>
      </c>
      <c r="E106" s="136"/>
      <c r="F106" s="119"/>
      <c r="G106" s="136"/>
      <c r="I106" s="143"/>
    </row>
    <row r="107" spans="1:9" s="142" customFormat="1" x14ac:dyDescent="0.25">
      <c r="A107" s="180">
        <v>43965</v>
      </c>
      <c r="B107" s="117" t="s">
        <v>227</v>
      </c>
      <c r="C107" s="118" t="s">
        <v>238</v>
      </c>
      <c r="D107" s="119">
        <v>97780000</v>
      </c>
      <c r="E107" s="136"/>
      <c r="F107" s="119"/>
      <c r="G107" s="136"/>
      <c r="I107" s="143"/>
    </row>
    <row r="108" spans="1:9" s="142" customFormat="1" x14ac:dyDescent="0.25">
      <c r="A108" s="180">
        <v>43968</v>
      </c>
      <c r="B108" s="117" t="s">
        <v>227</v>
      </c>
      <c r="C108" s="137" t="s">
        <v>228</v>
      </c>
      <c r="D108" s="119">
        <v>9000000</v>
      </c>
      <c r="E108" s="136"/>
      <c r="F108" s="119"/>
      <c r="G108" s="136"/>
      <c r="I108" s="143"/>
    </row>
    <row r="109" spans="1:9" s="142" customFormat="1" x14ac:dyDescent="0.25">
      <c r="A109" s="180">
        <v>43969</v>
      </c>
      <c r="B109" s="117" t="s">
        <v>227</v>
      </c>
      <c r="C109" s="137" t="s">
        <v>245</v>
      </c>
      <c r="D109" s="119">
        <v>1343000</v>
      </c>
      <c r="E109" s="136"/>
      <c r="F109" s="119"/>
      <c r="G109" s="138"/>
      <c r="I109" s="143"/>
    </row>
    <row r="110" spans="1:9" s="142" customFormat="1" x14ac:dyDescent="0.25">
      <c r="A110" s="180">
        <v>43970</v>
      </c>
      <c r="B110" s="117" t="s">
        <v>227</v>
      </c>
      <c r="C110" s="118" t="s">
        <v>236</v>
      </c>
      <c r="D110" s="119">
        <v>3550000</v>
      </c>
      <c r="E110" s="136"/>
      <c r="F110" s="119"/>
      <c r="G110" s="138"/>
      <c r="I110" s="143"/>
    </row>
    <row r="111" spans="1:9" s="142" customFormat="1" x14ac:dyDescent="0.25">
      <c r="A111" s="180">
        <v>43970</v>
      </c>
      <c r="B111" s="117" t="s">
        <v>227</v>
      </c>
      <c r="C111" s="118" t="s">
        <v>237</v>
      </c>
      <c r="D111" s="119">
        <v>836000</v>
      </c>
      <c r="E111" s="136"/>
      <c r="F111" s="119"/>
      <c r="G111" s="138"/>
      <c r="I111" s="143"/>
    </row>
    <row r="112" spans="1:9" s="142" customFormat="1" x14ac:dyDescent="0.25">
      <c r="A112" s="180">
        <v>43971</v>
      </c>
      <c r="B112" s="117" t="s">
        <v>227</v>
      </c>
      <c r="C112" s="118" t="s">
        <v>258</v>
      </c>
      <c r="D112" s="119">
        <v>1580000</v>
      </c>
      <c r="E112" s="136"/>
      <c r="F112" s="119"/>
      <c r="G112" s="138"/>
      <c r="I112" s="143"/>
    </row>
    <row r="113" spans="1:9" s="142" customFormat="1" x14ac:dyDescent="0.25">
      <c r="A113" s="180">
        <v>43972</v>
      </c>
      <c r="B113" s="117" t="s">
        <v>227</v>
      </c>
      <c r="C113" s="118" t="s">
        <v>261</v>
      </c>
      <c r="D113" s="119"/>
      <c r="E113" s="136">
        <v>4407604.153846154</v>
      </c>
      <c r="F113" s="119"/>
      <c r="G113" s="138"/>
      <c r="I113" s="143"/>
    </row>
    <row r="114" spans="1:9" s="142" customFormat="1" x14ac:dyDescent="0.25">
      <c r="A114" s="180">
        <v>43972</v>
      </c>
      <c r="B114" s="117" t="s">
        <v>227</v>
      </c>
      <c r="C114" s="118" t="s">
        <v>262</v>
      </c>
      <c r="D114" s="119"/>
      <c r="E114" s="136">
        <v>6113000</v>
      </c>
      <c r="F114" s="119"/>
      <c r="G114" s="138"/>
      <c r="I114" s="143"/>
    </row>
    <row r="115" spans="1:9" x14ac:dyDescent="0.25">
      <c r="A115" s="180">
        <v>43975</v>
      </c>
      <c r="B115" s="117" t="s">
        <v>227</v>
      </c>
      <c r="C115" s="118" t="s">
        <v>305</v>
      </c>
      <c r="D115" s="119"/>
      <c r="E115" s="136">
        <v>3400000</v>
      </c>
      <c r="F115" s="119"/>
      <c r="G115" s="138"/>
    </row>
    <row r="116" spans="1:9" s="142" customFormat="1" ht="14.25" x14ac:dyDescent="0.2">
      <c r="A116" s="421" t="s">
        <v>296</v>
      </c>
      <c r="B116" s="422"/>
      <c r="C116" s="423"/>
      <c r="D116" s="141">
        <f>SUBTOTAL(9,D102:D114)</f>
        <v>132665000</v>
      </c>
      <c r="E116" s="141">
        <f>SUBTOTAL(9,E113:E115)</f>
        <v>13920604.153846154</v>
      </c>
      <c r="F116" s="141"/>
      <c r="G116" s="141"/>
      <c r="I116" s="143"/>
    </row>
    <row r="117" spans="1:9" s="142" customFormat="1" x14ac:dyDescent="0.25">
      <c r="A117" s="296"/>
      <c r="B117" s="297"/>
      <c r="C117" s="298"/>
      <c r="D117" s="299"/>
      <c r="E117" s="300"/>
      <c r="F117" s="299"/>
      <c r="G117" s="301"/>
      <c r="I117" s="143"/>
    </row>
    <row r="118" spans="1:9" s="142" customFormat="1" ht="14.25" x14ac:dyDescent="0.2">
      <c r="A118" s="181"/>
      <c r="B118" s="424" t="s">
        <v>11</v>
      </c>
      <c r="C118" s="424"/>
      <c r="D118" s="145"/>
      <c r="E118" s="145"/>
      <c r="F118" s="145"/>
      <c r="G118" s="145"/>
      <c r="I118" s="143"/>
    </row>
    <row r="119" spans="1:9" s="142" customFormat="1" ht="14.25" x14ac:dyDescent="0.2">
      <c r="A119" s="412" t="s">
        <v>4</v>
      </c>
      <c r="B119" s="412" t="s">
        <v>5</v>
      </c>
      <c r="C119" s="414" t="s">
        <v>6</v>
      </c>
      <c r="D119" s="416" t="s">
        <v>7</v>
      </c>
      <c r="E119" s="416"/>
      <c r="F119" s="416" t="s">
        <v>8</v>
      </c>
      <c r="G119" s="416"/>
      <c r="I119" s="143"/>
    </row>
    <row r="120" spans="1:9" s="142" customFormat="1" ht="14.25" x14ac:dyDescent="0.2">
      <c r="A120" s="413"/>
      <c r="B120" s="413"/>
      <c r="C120" s="415"/>
      <c r="D120" s="135" t="s">
        <v>100</v>
      </c>
      <c r="E120" s="135" t="s">
        <v>64</v>
      </c>
      <c r="F120" s="135" t="s">
        <v>100</v>
      </c>
      <c r="G120" s="135" t="s">
        <v>64</v>
      </c>
      <c r="I120" s="143"/>
    </row>
    <row r="121" spans="1:9" s="142" customFormat="1" x14ac:dyDescent="0.25">
      <c r="A121" s="180">
        <v>43952</v>
      </c>
      <c r="B121" s="117" t="s">
        <v>146</v>
      </c>
      <c r="C121" s="118" t="s">
        <v>147</v>
      </c>
      <c r="D121" s="119"/>
      <c r="E121" s="136"/>
      <c r="F121" s="119">
        <v>2000000</v>
      </c>
      <c r="G121" s="136"/>
      <c r="I121" s="143"/>
    </row>
    <row r="122" spans="1:9" s="142" customFormat="1" x14ac:dyDescent="0.25">
      <c r="A122" s="180">
        <v>43952</v>
      </c>
      <c r="B122" s="117" t="s">
        <v>146</v>
      </c>
      <c r="C122" s="118" t="s">
        <v>149</v>
      </c>
      <c r="D122" s="119"/>
      <c r="E122" s="136"/>
      <c r="F122" s="119">
        <v>2000000</v>
      </c>
      <c r="G122" s="136"/>
      <c r="I122" s="143"/>
    </row>
    <row r="123" spans="1:9" s="142" customFormat="1" x14ac:dyDescent="0.25">
      <c r="A123" s="180">
        <v>43952</v>
      </c>
      <c r="B123" s="117" t="s">
        <v>146</v>
      </c>
      <c r="C123" s="118" t="s">
        <v>148</v>
      </c>
      <c r="D123" s="119"/>
      <c r="E123" s="136"/>
      <c r="F123" s="119">
        <v>3000000</v>
      </c>
      <c r="G123" s="136"/>
      <c r="I123" s="143"/>
    </row>
    <row r="124" spans="1:9" s="142" customFormat="1" x14ac:dyDescent="0.25">
      <c r="A124" s="180">
        <v>43970</v>
      </c>
      <c r="B124" s="117" t="s">
        <v>146</v>
      </c>
      <c r="C124" s="118" t="s">
        <v>235</v>
      </c>
      <c r="D124" s="119"/>
      <c r="E124" s="136"/>
      <c r="F124" s="119">
        <v>1000000</v>
      </c>
      <c r="G124" s="138"/>
      <c r="I124" s="143"/>
    </row>
    <row r="125" spans="1:9" s="142" customFormat="1" x14ac:dyDescent="0.25">
      <c r="A125" s="180">
        <v>43972</v>
      </c>
      <c r="B125" s="117" t="s">
        <v>146</v>
      </c>
      <c r="C125" s="118" t="s">
        <v>235</v>
      </c>
      <c r="D125" s="119"/>
      <c r="E125" s="136"/>
      <c r="F125" s="119">
        <v>3000000</v>
      </c>
      <c r="G125" s="138"/>
      <c r="I125" s="143"/>
    </row>
    <row r="126" spans="1:9" s="142" customFormat="1" x14ac:dyDescent="0.25">
      <c r="A126" s="180">
        <v>43972</v>
      </c>
      <c r="B126" s="117" t="s">
        <v>146</v>
      </c>
      <c r="C126" s="118" t="s">
        <v>259</v>
      </c>
      <c r="D126" s="119"/>
      <c r="E126" s="136"/>
      <c r="F126" s="119"/>
      <c r="G126" s="138">
        <v>4407604.153846154</v>
      </c>
      <c r="I126" s="143"/>
    </row>
    <row r="127" spans="1:9" s="142" customFormat="1" x14ac:dyDescent="0.25">
      <c r="A127" s="180">
        <v>43976</v>
      </c>
      <c r="B127" s="117" t="s">
        <v>146</v>
      </c>
      <c r="C127" s="118" t="s">
        <v>147</v>
      </c>
      <c r="D127" s="119"/>
      <c r="E127" s="136"/>
      <c r="F127" s="119"/>
      <c r="G127" s="138">
        <v>3000000</v>
      </c>
      <c r="I127" s="143"/>
    </row>
    <row r="128" spans="1:9" s="142" customFormat="1" ht="14.25" x14ac:dyDescent="0.2">
      <c r="A128" s="421" t="s">
        <v>296</v>
      </c>
      <c r="B128" s="422"/>
      <c r="C128" s="423"/>
      <c r="D128" s="141"/>
      <c r="E128" s="141"/>
      <c r="F128" s="141">
        <f>SUBTOTAL(9,F121:F127)</f>
        <v>11000000</v>
      </c>
      <c r="G128" s="141">
        <f>SUBTOTAL(9,G126:G127)</f>
        <v>7407604.153846154</v>
      </c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424" t="s">
        <v>301</v>
      </c>
      <c r="C130" s="424"/>
      <c r="D130" s="145"/>
      <c r="E130" s="145"/>
      <c r="F130" s="145"/>
      <c r="G130" s="145"/>
      <c r="I130" s="143"/>
    </row>
    <row r="131" spans="1:9" s="142" customFormat="1" ht="14.25" x14ac:dyDescent="0.2">
      <c r="A131" s="412" t="s">
        <v>4</v>
      </c>
      <c r="B131" s="412" t="s">
        <v>5</v>
      </c>
      <c r="C131" s="414" t="s">
        <v>6</v>
      </c>
      <c r="D131" s="416" t="s">
        <v>7</v>
      </c>
      <c r="E131" s="416"/>
      <c r="F131" s="416" t="s">
        <v>8</v>
      </c>
      <c r="G131" s="416"/>
      <c r="I131" s="143"/>
    </row>
    <row r="132" spans="1:9" s="142" customFormat="1" ht="14.25" x14ac:dyDescent="0.2">
      <c r="A132" s="413"/>
      <c r="B132" s="413"/>
      <c r="C132" s="415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43954</v>
      </c>
      <c r="B133" s="117" t="s">
        <v>223</v>
      </c>
      <c r="C133" s="118" t="s">
        <v>277</v>
      </c>
      <c r="D133" s="119"/>
      <c r="E133" s="136"/>
      <c r="F133" s="119"/>
      <c r="G133" s="136">
        <v>40000</v>
      </c>
      <c r="I133" s="143"/>
    </row>
    <row r="134" spans="1:9" s="142" customFormat="1" x14ac:dyDescent="0.25">
      <c r="A134" s="180">
        <v>43954</v>
      </c>
      <c r="B134" s="117" t="s">
        <v>223</v>
      </c>
      <c r="C134" s="118" t="s">
        <v>277</v>
      </c>
      <c r="D134" s="119"/>
      <c r="E134" s="136"/>
      <c r="F134" s="119"/>
      <c r="G134" s="136">
        <v>30000</v>
      </c>
      <c r="I134" s="143"/>
    </row>
    <row r="135" spans="1:9" s="142" customFormat="1" x14ac:dyDescent="0.25">
      <c r="A135" s="180">
        <v>43958</v>
      </c>
      <c r="B135" s="117" t="s">
        <v>223</v>
      </c>
      <c r="C135" s="118" t="s">
        <v>244</v>
      </c>
      <c r="D135" s="119"/>
      <c r="E135" s="136"/>
      <c r="F135" s="119"/>
      <c r="G135" s="136">
        <v>642000</v>
      </c>
      <c r="I135" s="143"/>
    </row>
    <row r="136" spans="1:9" s="142" customFormat="1" x14ac:dyDescent="0.25">
      <c r="A136" s="180">
        <v>43962</v>
      </c>
      <c r="B136" s="117" t="s">
        <v>223</v>
      </c>
      <c r="C136" s="118" t="s">
        <v>224</v>
      </c>
      <c r="D136" s="119"/>
      <c r="E136" s="136"/>
      <c r="F136" s="119">
        <v>1700000</v>
      </c>
      <c r="G136" s="136"/>
      <c r="I136" s="143"/>
    </row>
    <row r="137" spans="1:9" s="142" customFormat="1" x14ac:dyDescent="0.25">
      <c r="A137" s="180">
        <v>43968</v>
      </c>
      <c r="B137" s="117" t="s">
        <v>223</v>
      </c>
      <c r="C137" s="118" t="s">
        <v>284</v>
      </c>
      <c r="D137" s="119"/>
      <c r="E137" s="136"/>
      <c r="F137" s="119"/>
      <c r="G137" s="138">
        <v>538000</v>
      </c>
      <c r="I137" s="143"/>
    </row>
    <row r="138" spans="1:9" s="142" customFormat="1" x14ac:dyDescent="0.25">
      <c r="A138" s="180">
        <v>43968</v>
      </c>
      <c r="B138" s="117" t="s">
        <v>223</v>
      </c>
      <c r="C138" s="139" t="s">
        <v>316</v>
      </c>
      <c r="D138" s="119"/>
      <c r="E138" s="136"/>
      <c r="F138" s="119"/>
      <c r="G138" s="138">
        <v>8766920</v>
      </c>
      <c r="I138" s="143"/>
    </row>
    <row r="139" spans="1:9" s="142" customFormat="1" x14ac:dyDescent="0.25">
      <c r="A139" s="180">
        <v>43982</v>
      </c>
      <c r="B139" s="117" t="s">
        <v>223</v>
      </c>
      <c r="C139" s="118" t="s">
        <v>286</v>
      </c>
      <c r="D139" s="119"/>
      <c r="E139" s="136"/>
      <c r="F139" s="119"/>
      <c r="G139" s="138">
        <v>470000</v>
      </c>
      <c r="I139" s="143"/>
    </row>
    <row r="140" spans="1:9" s="142" customFormat="1" ht="14.25" x14ac:dyDescent="0.2">
      <c r="A140" s="421" t="s">
        <v>296</v>
      </c>
      <c r="B140" s="422"/>
      <c r="C140" s="423"/>
      <c r="D140" s="141"/>
      <c r="E140" s="141"/>
      <c r="F140" s="141">
        <f>SUBTOTAL(9,F136:F139)</f>
        <v>1700000</v>
      </c>
      <c r="G140" s="141">
        <f>SUBTOTAL(9,G133:G139)</f>
        <v>10486920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424" t="s">
        <v>300</v>
      </c>
      <c r="C142" s="424"/>
      <c r="D142" s="145"/>
      <c r="E142" s="145"/>
      <c r="F142" s="145"/>
      <c r="G142" s="145"/>
      <c r="I142" s="143"/>
    </row>
    <row r="143" spans="1:9" s="142" customFormat="1" ht="14.25" x14ac:dyDescent="0.2">
      <c r="A143" s="412" t="s">
        <v>4</v>
      </c>
      <c r="B143" s="412" t="s">
        <v>5</v>
      </c>
      <c r="C143" s="414" t="s">
        <v>6</v>
      </c>
      <c r="D143" s="416" t="s">
        <v>7</v>
      </c>
      <c r="E143" s="416"/>
      <c r="F143" s="416" t="s">
        <v>8</v>
      </c>
      <c r="G143" s="416"/>
      <c r="I143" s="143"/>
    </row>
    <row r="144" spans="1:9" s="142" customFormat="1" ht="14.25" x14ac:dyDescent="0.2">
      <c r="A144" s="413"/>
      <c r="B144" s="413"/>
      <c r="C144" s="415"/>
      <c r="D144" s="135" t="s">
        <v>100</v>
      </c>
      <c r="E144" s="135" t="s">
        <v>64</v>
      </c>
      <c r="F144" s="135" t="s">
        <v>100</v>
      </c>
      <c r="G144" s="135" t="s">
        <v>64</v>
      </c>
      <c r="I144" s="143"/>
    </row>
    <row r="145" spans="1:9" s="142" customFormat="1" x14ac:dyDescent="0.25">
      <c r="A145" s="180">
        <v>43956</v>
      </c>
      <c r="B145" s="117" t="s">
        <v>230</v>
      </c>
      <c r="C145" s="118" t="s">
        <v>285</v>
      </c>
      <c r="D145" s="119"/>
      <c r="E145" s="136"/>
      <c r="F145" s="119"/>
      <c r="G145" s="136">
        <v>160000</v>
      </c>
      <c r="I145" s="143"/>
    </row>
    <row r="146" spans="1:9" s="142" customFormat="1" x14ac:dyDescent="0.25">
      <c r="A146" s="180">
        <v>43957</v>
      </c>
      <c r="B146" s="117" t="s">
        <v>230</v>
      </c>
      <c r="C146" s="118" t="s">
        <v>285</v>
      </c>
      <c r="D146" s="119"/>
      <c r="E146" s="136"/>
      <c r="F146" s="119"/>
      <c r="G146" s="136">
        <v>50000</v>
      </c>
      <c r="I146" s="143"/>
    </row>
    <row r="147" spans="1:9" s="142" customFormat="1" x14ac:dyDescent="0.25">
      <c r="A147" s="180">
        <v>43968</v>
      </c>
      <c r="B147" s="117" t="s">
        <v>230</v>
      </c>
      <c r="C147" s="118" t="s">
        <v>231</v>
      </c>
      <c r="D147" s="119"/>
      <c r="E147" s="136"/>
      <c r="F147" s="119"/>
      <c r="G147" s="138">
        <v>150000</v>
      </c>
      <c r="I147" s="143"/>
    </row>
    <row r="148" spans="1:9" s="142" customFormat="1" x14ac:dyDescent="0.25">
      <c r="A148" s="180">
        <v>43968</v>
      </c>
      <c r="B148" s="117" t="s">
        <v>230</v>
      </c>
      <c r="C148" s="118" t="s">
        <v>285</v>
      </c>
      <c r="D148" s="119"/>
      <c r="E148" s="136"/>
      <c r="F148" s="119"/>
      <c r="G148" s="138">
        <v>350000</v>
      </c>
      <c r="I148" s="143"/>
    </row>
    <row r="149" spans="1:9" s="142" customFormat="1" ht="14.25" x14ac:dyDescent="0.2">
      <c r="A149" s="421" t="s">
        <v>296</v>
      </c>
      <c r="B149" s="422"/>
      <c r="C149" s="423"/>
      <c r="D149" s="141"/>
      <c r="E149" s="141"/>
      <c r="F149" s="141"/>
      <c r="G149" s="141">
        <f>SUBTOTAL(9,G145:G148)</f>
        <v>710000</v>
      </c>
      <c r="I149" s="143"/>
    </row>
    <row r="150" spans="1:9" s="142" customFormat="1" x14ac:dyDescent="0.25">
      <c r="A150" s="296"/>
      <c r="B150" s="297"/>
      <c r="C150" s="298"/>
      <c r="D150" s="299"/>
      <c r="E150" s="300"/>
      <c r="F150" s="299"/>
      <c r="G150" s="301"/>
      <c r="I150" s="143"/>
    </row>
    <row r="151" spans="1:9" s="142" customFormat="1" ht="14.25" x14ac:dyDescent="0.2">
      <c r="A151" s="181"/>
      <c r="B151" s="424" t="s">
        <v>299</v>
      </c>
      <c r="C151" s="424"/>
      <c r="D151" s="145"/>
      <c r="E151" s="145"/>
      <c r="F151" s="145"/>
      <c r="G151" s="145"/>
      <c r="I151" s="143"/>
    </row>
    <row r="152" spans="1:9" s="142" customFormat="1" ht="14.25" x14ac:dyDescent="0.2">
      <c r="A152" s="412" t="s">
        <v>4</v>
      </c>
      <c r="B152" s="412" t="s">
        <v>5</v>
      </c>
      <c r="C152" s="414" t="s">
        <v>6</v>
      </c>
      <c r="D152" s="416" t="s">
        <v>7</v>
      </c>
      <c r="E152" s="416"/>
      <c r="F152" s="416" t="s">
        <v>8</v>
      </c>
      <c r="G152" s="416"/>
      <c r="I152" s="143"/>
    </row>
    <row r="153" spans="1:9" s="142" customFormat="1" ht="14.25" x14ac:dyDescent="0.2">
      <c r="A153" s="413"/>
      <c r="B153" s="413"/>
      <c r="C153" s="415"/>
      <c r="D153" s="135" t="s">
        <v>100</v>
      </c>
      <c r="E153" s="135" t="s">
        <v>64</v>
      </c>
      <c r="F153" s="135" t="s">
        <v>100</v>
      </c>
      <c r="G153" s="135" t="s">
        <v>64</v>
      </c>
      <c r="I153" s="143"/>
    </row>
    <row r="154" spans="1:9" s="142" customFormat="1" x14ac:dyDescent="0.25">
      <c r="A154" s="180">
        <v>43972</v>
      </c>
      <c r="B154" s="117" t="s">
        <v>260</v>
      </c>
      <c r="C154" s="118" t="s">
        <v>283</v>
      </c>
      <c r="D154" s="119"/>
      <c r="E154" s="136"/>
      <c r="F154" s="119"/>
      <c r="G154" s="138">
        <v>6113000</v>
      </c>
      <c r="I154" s="143"/>
    </row>
    <row r="155" spans="1:9" s="142" customFormat="1" ht="14.25" x14ac:dyDescent="0.2">
      <c r="A155" s="421" t="s">
        <v>296</v>
      </c>
      <c r="B155" s="422"/>
      <c r="C155" s="423"/>
      <c r="D155" s="141"/>
      <c r="E155" s="141"/>
      <c r="F155" s="141"/>
      <c r="G155" s="141">
        <f>SUBTOTAL(9,G154)</f>
        <v>6113000</v>
      </c>
      <c r="I155" s="143"/>
    </row>
    <row r="156" spans="1:9" s="142" customFormat="1" x14ac:dyDescent="0.25">
      <c r="A156" s="296"/>
      <c r="B156" s="297"/>
      <c r="C156" s="298"/>
      <c r="D156" s="299"/>
      <c r="E156" s="300"/>
      <c r="F156" s="299"/>
      <c r="G156" s="301"/>
      <c r="I156" s="143"/>
    </row>
    <row r="157" spans="1:9" s="142" customFormat="1" ht="14.25" x14ac:dyDescent="0.2">
      <c r="A157" s="181"/>
      <c r="B157" s="424" t="s">
        <v>298</v>
      </c>
      <c r="C157" s="424"/>
      <c r="D157" s="145"/>
      <c r="E157" s="145"/>
      <c r="F157" s="145"/>
      <c r="G157" s="145"/>
      <c r="I157" s="143"/>
    </row>
    <row r="158" spans="1:9" s="142" customFormat="1" ht="14.25" x14ac:dyDescent="0.2">
      <c r="A158" s="412" t="s">
        <v>4</v>
      </c>
      <c r="B158" s="412" t="s">
        <v>5</v>
      </c>
      <c r="C158" s="414" t="s">
        <v>6</v>
      </c>
      <c r="D158" s="416" t="s">
        <v>7</v>
      </c>
      <c r="E158" s="416"/>
      <c r="F158" s="416" t="s">
        <v>8</v>
      </c>
      <c r="G158" s="416"/>
      <c r="I158" s="143"/>
    </row>
    <row r="159" spans="1:9" s="142" customFormat="1" ht="14.25" x14ac:dyDescent="0.2">
      <c r="A159" s="413"/>
      <c r="B159" s="413"/>
      <c r="C159" s="415"/>
      <c r="D159" s="135" t="s">
        <v>100</v>
      </c>
      <c r="E159" s="135" t="s">
        <v>64</v>
      </c>
      <c r="F159" s="135" t="s">
        <v>100</v>
      </c>
      <c r="G159" s="135" t="s">
        <v>64</v>
      </c>
      <c r="I159" s="143"/>
    </row>
    <row r="160" spans="1:9" s="142" customFormat="1" x14ac:dyDescent="0.25">
      <c r="A160" s="180">
        <v>43744</v>
      </c>
      <c r="B160" s="117" t="s">
        <v>232</v>
      </c>
      <c r="C160" s="118" t="s">
        <v>288</v>
      </c>
      <c r="D160" s="119"/>
      <c r="E160" s="136"/>
      <c r="F160" s="119">
        <v>2750000</v>
      </c>
      <c r="G160" s="136"/>
      <c r="I160" s="143"/>
    </row>
    <row r="161" spans="1:9" s="142" customFormat="1" x14ac:dyDescent="0.25">
      <c r="A161" s="180">
        <v>43969</v>
      </c>
      <c r="B161" s="117" t="s">
        <v>232</v>
      </c>
      <c r="C161" s="118" t="s">
        <v>233</v>
      </c>
      <c r="D161" s="119"/>
      <c r="E161" s="136"/>
      <c r="F161" s="119">
        <v>3300000</v>
      </c>
      <c r="G161" s="138"/>
      <c r="I161" s="143"/>
    </row>
    <row r="162" spans="1:9" s="142" customFormat="1" x14ac:dyDescent="0.25">
      <c r="A162" s="180">
        <v>43969</v>
      </c>
      <c r="B162" s="117" t="s">
        <v>232</v>
      </c>
      <c r="C162" s="137" t="s">
        <v>234</v>
      </c>
      <c r="D162" s="119"/>
      <c r="E162" s="136"/>
      <c r="F162" s="119">
        <v>4500000</v>
      </c>
      <c r="G162" s="138"/>
      <c r="I162" s="143"/>
    </row>
    <row r="163" spans="1:9" s="142" customFormat="1" x14ac:dyDescent="0.25">
      <c r="A163" s="180">
        <v>43972</v>
      </c>
      <c r="B163" s="117" t="s">
        <v>232</v>
      </c>
      <c r="C163" s="118" t="s">
        <v>263</v>
      </c>
      <c r="D163" s="119"/>
      <c r="E163" s="136"/>
      <c r="F163" s="119">
        <v>10000000</v>
      </c>
      <c r="G163" s="138"/>
      <c r="I163" s="143"/>
    </row>
    <row r="164" spans="1:9" s="142" customFormat="1" x14ac:dyDescent="0.25">
      <c r="A164" s="180">
        <v>43982</v>
      </c>
      <c r="B164" s="117" t="s">
        <v>232</v>
      </c>
      <c r="C164" s="118" t="s">
        <v>320</v>
      </c>
      <c r="D164" s="119"/>
      <c r="E164" s="136"/>
      <c r="F164" s="119">
        <v>16000000</v>
      </c>
      <c r="G164" s="138"/>
      <c r="I164" s="143"/>
    </row>
    <row r="165" spans="1:9" s="142" customFormat="1" x14ac:dyDescent="0.25">
      <c r="A165" s="180">
        <v>43982</v>
      </c>
      <c r="B165" s="117" t="s">
        <v>232</v>
      </c>
      <c r="C165" s="118" t="s">
        <v>321</v>
      </c>
      <c r="D165" s="119"/>
      <c r="E165" s="136"/>
      <c r="F165" s="119">
        <v>50000000</v>
      </c>
      <c r="G165" s="138"/>
      <c r="I165" s="143"/>
    </row>
    <row r="166" spans="1:9" s="142" customFormat="1" x14ac:dyDescent="0.25">
      <c r="A166" s="180">
        <v>43982</v>
      </c>
      <c r="B166" s="117" t="s">
        <v>232</v>
      </c>
      <c r="C166" s="118" t="s">
        <v>322</v>
      </c>
      <c r="D166" s="119"/>
      <c r="E166" s="136"/>
      <c r="F166" s="119">
        <v>4500000</v>
      </c>
      <c r="G166" s="138"/>
      <c r="I166" s="143"/>
    </row>
    <row r="167" spans="1:9" s="142" customFormat="1" ht="14.25" x14ac:dyDescent="0.2">
      <c r="A167" s="421" t="s">
        <v>296</v>
      </c>
      <c r="B167" s="422"/>
      <c r="C167" s="423"/>
      <c r="D167" s="141"/>
      <c r="E167" s="141"/>
      <c r="F167" s="141">
        <f>SUBTOTAL(9,F160:F166)</f>
        <v>91050000</v>
      </c>
      <c r="G167" s="141"/>
      <c r="I167" s="143"/>
    </row>
    <row r="168" spans="1:9" s="142" customFormat="1" ht="14.25" x14ac:dyDescent="0.2">
      <c r="A168" s="181"/>
      <c r="B168" s="144"/>
      <c r="C168" s="144"/>
      <c r="D168" s="145"/>
      <c r="E168" s="145"/>
      <c r="F168" s="145"/>
      <c r="G168" s="145"/>
      <c r="I168" s="143"/>
    </row>
    <row r="169" spans="1:9" s="71" customFormat="1" x14ac:dyDescent="0.25">
      <c r="A169" s="182"/>
      <c r="B169" s="110" t="s">
        <v>196</v>
      </c>
      <c r="C169" s="73"/>
      <c r="E169" s="110" t="s">
        <v>14</v>
      </c>
      <c r="F169" s="73"/>
      <c r="G169" s="73"/>
      <c r="H169" s="73"/>
      <c r="I169" s="73"/>
    </row>
    <row r="170" spans="1:9" s="71" customFormat="1" x14ac:dyDescent="0.25">
      <c r="A170" s="182"/>
      <c r="B170" s="4" t="s">
        <v>15</v>
      </c>
      <c r="C170" s="5"/>
      <c r="E170" s="4" t="s">
        <v>16</v>
      </c>
      <c r="F170" s="5"/>
      <c r="G170" s="5"/>
      <c r="H170" s="5"/>
      <c r="I170" s="5"/>
    </row>
    <row r="173" spans="1:9" x14ac:dyDescent="0.25">
      <c r="B173" s="110"/>
      <c r="C173" s="110"/>
      <c r="D173" s="157"/>
    </row>
  </sheetData>
  <autoFilter ref="A6:G77">
    <filterColumn colId="1">
      <filters>
        <filter val="Khác"/>
      </filters>
    </filterColumn>
    <filterColumn colId="3" hiddenButton="1" showButton="0"/>
    <filterColumn colId="5" hiddenButton="1" showButton="0"/>
  </autoFilter>
  <mergeCells count="69">
    <mergeCell ref="A149:C149"/>
    <mergeCell ref="A155:C155"/>
    <mergeCell ref="A167:C167"/>
    <mergeCell ref="B81:C81"/>
    <mergeCell ref="B88:C88"/>
    <mergeCell ref="B99:C99"/>
    <mergeCell ref="B118:C118"/>
    <mergeCell ref="B130:C130"/>
    <mergeCell ref="B142:C142"/>
    <mergeCell ref="B151:C151"/>
    <mergeCell ref="B157:C157"/>
    <mergeCell ref="A86:C86"/>
    <mergeCell ref="A97:C97"/>
    <mergeCell ref="A116:C116"/>
    <mergeCell ref="A128:C128"/>
    <mergeCell ref="A140:C140"/>
    <mergeCell ref="A158:A159"/>
    <mergeCell ref="B158:B159"/>
    <mergeCell ref="C158:C159"/>
    <mergeCell ref="D158:E158"/>
    <mergeCell ref="F158:G158"/>
    <mergeCell ref="A152:A153"/>
    <mergeCell ref="B152:B153"/>
    <mergeCell ref="C152:C153"/>
    <mergeCell ref="D152:E152"/>
    <mergeCell ref="F152:G152"/>
    <mergeCell ref="A143:A144"/>
    <mergeCell ref="B143:B144"/>
    <mergeCell ref="C143:C144"/>
    <mergeCell ref="D143:E143"/>
    <mergeCell ref="F143:G143"/>
    <mergeCell ref="A131:A132"/>
    <mergeCell ref="B131:B132"/>
    <mergeCell ref="C131:C132"/>
    <mergeCell ref="D131:E131"/>
    <mergeCell ref="F131:G131"/>
    <mergeCell ref="A119:A120"/>
    <mergeCell ref="B119:B120"/>
    <mergeCell ref="C119:C120"/>
    <mergeCell ref="D119:E119"/>
    <mergeCell ref="F119:G119"/>
    <mergeCell ref="A100:A101"/>
    <mergeCell ref="B100:B101"/>
    <mergeCell ref="C100:C101"/>
    <mergeCell ref="D100:E100"/>
    <mergeCell ref="F100:G100"/>
    <mergeCell ref="A89:A90"/>
    <mergeCell ref="B89:B90"/>
    <mergeCell ref="C89:C90"/>
    <mergeCell ref="D89:E89"/>
    <mergeCell ref="F89:G89"/>
    <mergeCell ref="A79:B79"/>
    <mergeCell ref="A77:C77"/>
    <mergeCell ref="A4:G4"/>
    <mergeCell ref="A6:A7"/>
    <mergeCell ref="B6:B7"/>
    <mergeCell ref="C6:C7"/>
    <mergeCell ref="D6:E6"/>
    <mergeCell ref="F6:G6"/>
    <mergeCell ref="A82:A83"/>
    <mergeCell ref="B82:B83"/>
    <mergeCell ref="C82:C83"/>
    <mergeCell ref="D82:E82"/>
    <mergeCell ref="F82:G82"/>
    <mergeCell ref="I4:K4"/>
    <mergeCell ref="K6:K7"/>
    <mergeCell ref="I25:J25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zoomScale="90" zoomScaleNormal="90" workbookViewId="0">
      <pane ySplit="8" topLeftCell="A78" activePane="bottomLeft" state="frozen"/>
      <selection pane="bottomLeft" activeCell="K88" sqref="K88"/>
    </sheetView>
  </sheetViews>
  <sheetFormatPr defaultColWidth="9.140625" defaultRowHeight="12" x14ac:dyDescent="0.25"/>
  <cols>
    <col min="1" max="1" width="4.85546875" style="374" customWidth="1"/>
    <col min="2" max="2" width="8.7109375" style="387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9.140625" style="393" customWidth="1"/>
    <col min="9" max="9" width="12" style="393" customWidth="1"/>
    <col min="10" max="10" width="8.5703125" style="393" customWidth="1"/>
    <col min="11" max="11" width="6.140625" style="394" customWidth="1"/>
    <col min="12" max="12" width="12.28515625" style="393" customWidth="1"/>
    <col min="13" max="14" width="10.42578125" style="393" customWidth="1"/>
    <col min="15" max="15" width="11.140625" style="393" customWidth="1"/>
    <col min="16" max="16" width="8.140625" style="374" customWidth="1"/>
    <col min="17" max="16384" width="9.140625" style="374"/>
  </cols>
  <sheetData>
    <row r="1" spans="1:16" s="364" customFormat="1" x14ac:dyDescent="0.25">
      <c r="A1" s="442" t="s">
        <v>0</v>
      </c>
      <c r="B1" s="442"/>
      <c r="C1" s="442"/>
      <c r="D1" s="442"/>
      <c r="E1" s="442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43" t="s">
        <v>46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</row>
    <row r="4" spans="1:16" s="364" customFormat="1" x14ac:dyDescent="0.25">
      <c r="A4" s="443" t="s">
        <v>125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</row>
    <row r="5" spans="1:16" s="364" customFormat="1" x14ac:dyDescent="0.25">
      <c r="A5" s="443"/>
      <c r="B5" s="443"/>
      <c r="C5" s="443"/>
      <c r="D5" s="443"/>
      <c r="E5" s="443"/>
      <c r="F5" s="443"/>
      <c r="G5" s="443"/>
      <c r="H5" s="443"/>
      <c r="I5" s="443"/>
      <c r="J5" s="443"/>
      <c r="K5" s="444"/>
      <c r="L5" s="444"/>
      <c r="M5" s="365"/>
      <c r="N5" s="365"/>
      <c r="O5" s="365"/>
    </row>
    <row r="6" spans="1:16" s="364" customFormat="1" ht="42" customHeight="1" x14ac:dyDescent="0.25">
      <c r="A6" s="439" t="s">
        <v>95</v>
      </c>
      <c r="B6" s="445" t="s">
        <v>27</v>
      </c>
      <c r="C6" s="439" t="s">
        <v>28</v>
      </c>
      <c r="D6" s="447" t="s">
        <v>47</v>
      </c>
      <c r="E6" s="447"/>
      <c r="F6" s="448" t="s">
        <v>29</v>
      </c>
      <c r="G6" s="448"/>
      <c r="H6" s="448"/>
      <c r="I6" s="448"/>
      <c r="J6" s="448"/>
      <c r="K6" s="448"/>
      <c r="L6" s="448"/>
      <c r="M6" s="449"/>
      <c r="N6" s="449"/>
      <c r="O6" s="449"/>
      <c r="P6" s="450" t="s">
        <v>20</v>
      </c>
    </row>
    <row r="7" spans="1:16" s="364" customFormat="1" ht="38.25" customHeight="1" x14ac:dyDescent="0.25">
      <c r="A7" s="440"/>
      <c r="B7" s="446"/>
      <c r="C7" s="440"/>
      <c r="D7" s="439" t="s">
        <v>48</v>
      </c>
      <c r="E7" s="439" t="s">
        <v>49</v>
      </c>
      <c r="F7" s="439" t="s">
        <v>31</v>
      </c>
      <c r="G7" s="439" t="s">
        <v>32</v>
      </c>
      <c r="H7" s="437" t="s">
        <v>33</v>
      </c>
      <c r="I7" s="437" t="s">
        <v>51</v>
      </c>
      <c r="J7" s="441" t="s">
        <v>35</v>
      </c>
      <c r="K7" s="441"/>
      <c r="L7" s="437" t="s">
        <v>52</v>
      </c>
      <c r="M7" s="437" t="s">
        <v>53</v>
      </c>
      <c r="N7" s="437" t="s">
        <v>54</v>
      </c>
      <c r="O7" s="437" t="s">
        <v>55</v>
      </c>
      <c r="P7" s="451"/>
    </row>
    <row r="8" spans="1:16" s="364" customFormat="1" x14ac:dyDescent="0.25">
      <c r="A8" s="440"/>
      <c r="B8" s="446"/>
      <c r="C8" s="440"/>
      <c r="D8" s="440"/>
      <c r="E8" s="440"/>
      <c r="F8" s="440"/>
      <c r="G8" s="440"/>
      <c r="H8" s="438"/>
      <c r="I8" s="438"/>
      <c r="J8" s="369" t="s">
        <v>112</v>
      </c>
      <c r="K8" s="370" t="s">
        <v>56</v>
      </c>
      <c r="L8" s="438"/>
      <c r="M8" s="438"/>
      <c r="N8" s="438"/>
      <c r="O8" s="438"/>
      <c r="P8" s="451"/>
    </row>
    <row r="9" spans="1:16" x14ac:dyDescent="0.25">
      <c r="A9" s="425">
        <v>461</v>
      </c>
      <c r="B9" s="452">
        <v>43951</v>
      </c>
      <c r="C9" s="425" t="s">
        <v>107</v>
      </c>
      <c r="D9" s="425" t="s">
        <v>106</v>
      </c>
      <c r="E9" s="425" t="s">
        <v>108</v>
      </c>
      <c r="F9" s="371" t="s">
        <v>36</v>
      </c>
      <c r="G9" s="371">
        <v>4</v>
      </c>
      <c r="H9" s="372">
        <v>455000</v>
      </c>
      <c r="I9" s="372">
        <f t="shared" ref="I9:I64" si="0">H9*G9</f>
        <v>1820000</v>
      </c>
      <c r="J9" s="372"/>
      <c r="K9" s="373">
        <v>0.41</v>
      </c>
      <c r="L9" s="372">
        <f t="shared" ref="L9:L65" si="1">I9*(1-K9)</f>
        <v>1073800.0000000002</v>
      </c>
      <c r="M9" s="372"/>
      <c r="N9" s="372">
        <f>L9</f>
        <v>1073800.0000000002</v>
      </c>
      <c r="O9" s="372"/>
      <c r="P9" s="371" t="s">
        <v>171</v>
      </c>
    </row>
    <row r="10" spans="1:16" x14ac:dyDescent="0.25">
      <c r="A10" s="432"/>
      <c r="B10" s="453"/>
      <c r="C10" s="432"/>
      <c r="D10" s="432"/>
      <c r="E10" s="432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171</v>
      </c>
    </row>
    <row r="11" spans="1:16" x14ac:dyDescent="0.25">
      <c r="A11" s="426"/>
      <c r="B11" s="454"/>
      <c r="C11" s="426"/>
      <c r="D11" s="426"/>
      <c r="E11" s="426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171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171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25">
        <v>464</v>
      </c>
      <c r="B14" s="452">
        <v>43955</v>
      </c>
      <c r="C14" s="425" t="s">
        <v>105</v>
      </c>
      <c r="D14" s="434" t="s">
        <v>121</v>
      </c>
      <c r="E14" s="434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32"/>
      <c r="B15" s="453"/>
      <c r="C15" s="432"/>
      <c r="D15" s="435"/>
      <c r="E15" s="435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32"/>
      <c r="B16" s="453"/>
      <c r="C16" s="432"/>
      <c r="D16" s="435"/>
      <c r="E16" s="435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32"/>
      <c r="B17" s="453"/>
      <c r="C17" s="432"/>
      <c r="D17" s="435"/>
      <c r="E17" s="435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32"/>
      <c r="B18" s="453"/>
      <c r="C18" s="432"/>
      <c r="D18" s="435"/>
      <c r="E18" s="435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32"/>
      <c r="B19" s="453"/>
      <c r="C19" s="432"/>
      <c r="D19" s="435"/>
      <c r="E19" s="435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32"/>
      <c r="B20" s="453"/>
      <c r="C20" s="432"/>
      <c r="D20" s="435"/>
      <c r="E20" s="435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26"/>
      <c r="B21" s="454"/>
      <c r="C21" s="426"/>
      <c r="D21" s="436"/>
      <c r="E21" s="436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25">
        <v>466</v>
      </c>
      <c r="B22" s="452">
        <v>43955</v>
      </c>
      <c r="C22" s="425" t="s">
        <v>105</v>
      </c>
      <c r="D22" s="425" t="s">
        <v>111</v>
      </c>
      <c r="E22" s="425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57">
        <v>395000</v>
      </c>
      <c r="K22" s="373">
        <v>0</v>
      </c>
      <c r="L22" s="429">
        <f>I22+I23+I24-J22</f>
        <v>1000000</v>
      </c>
      <c r="M22" s="429">
        <f>L22</f>
        <v>1000000</v>
      </c>
      <c r="N22" s="372"/>
      <c r="O22" s="372"/>
      <c r="P22" s="379"/>
    </row>
    <row r="23" spans="1:16" x14ac:dyDescent="0.25">
      <c r="A23" s="432"/>
      <c r="B23" s="453"/>
      <c r="C23" s="432"/>
      <c r="D23" s="432"/>
      <c r="E23" s="432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58"/>
      <c r="K23" s="373">
        <v>0</v>
      </c>
      <c r="L23" s="430"/>
      <c r="M23" s="430"/>
      <c r="N23" s="372"/>
      <c r="O23" s="372"/>
      <c r="P23" s="371"/>
    </row>
    <row r="24" spans="1:16" x14ac:dyDescent="0.25">
      <c r="A24" s="426"/>
      <c r="B24" s="454"/>
      <c r="C24" s="426"/>
      <c r="D24" s="426"/>
      <c r="E24" s="426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59"/>
      <c r="K24" s="373">
        <v>0</v>
      </c>
      <c r="L24" s="431"/>
      <c r="M24" s="431"/>
      <c r="N24" s="372"/>
      <c r="O24" s="372"/>
      <c r="P24" s="371"/>
    </row>
    <row r="25" spans="1:16" x14ac:dyDescent="0.25">
      <c r="A25" s="425">
        <v>468</v>
      </c>
      <c r="B25" s="452">
        <v>43956</v>
      </c>
      <c r="C25" s="425" t="s">
        <v>105</v>
      </c>
      <c r="D25" s="425" t="s">
        <v>113</v>
      </c>
      <c r="E25" s="434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57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25">
      <c r="A26" s="432"/>
      <c r="B26" s="453"/>
      <c r="C26" s="432"/>
      <c r="D26" s="432"/>
      <c r="E26" s="435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58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25">
      <c r="A27" s="426"/>
      <c r="B27" s="454"/>
      <c r="C27" s="426"/>
      <c r="D27" s="426"/>
      <c r="E27" s="436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59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25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171</v>
      </c>
    </row>
    <row r="29" spans="1:16" ht="36" x14ac:dyDescent="0.25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256</v>
      </c>
    </row>
    <row r="30" spans="1:16" x14ac:dyDescent="0.25">
      <c r="A30" s="425">
        <v>1150</v>
      </c>
      <c r="B30" s="427" t="s">
        <v>138</v>
      </c>
      <c r="C30" s="425" t="s">
        <v>105</v>
      </c>
      <c r="D30" s="425" t="s">
        <v>127</v>
      </c>
      <c r="E30" s="434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25">
      <c r="A31" s="426"/>
      <c r="B31" s="454"/>
      <c r="C31" s="426"/>
      <c r="D31" s="426"/>
      <c r="E31" s="436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25">
      <c r="A32" s="425">
        <v>501</v>
      </c>
      <c r="B32" s="452">
        <v>43956</v>
      </c>
      <c r="C32" s="425" t="s">
        <v>105</v>
      </c>
      <c r="D32" s="434" t="s">
        <v>133</v>
      </c>
      <c r="E32" s="425" t="s">
        <v>134</v>
      </c>
      <c r="F32" s="371" t="s">
        <v>117</v>
      </c>
      <c r="G32" s="371">
        <v>24</v>
      </c>
      <c r="H32" s="372">
        <v>225000</v>
      </c>
      <c r="I32" s="372">
        <f>H32*G32</f>
        <v>5400000</v>
      </c>
      <c r="J32" s="372"/>
      <c r="K32" s="373"/>
      <c r="L32" s="372">
        <f t="shared" ref="L32:L46" si="5">I32*(1-K32)</f>
        <v>5400000</v>
      </c>
      <c r="M32" s="372"/>
      <c r="N32" s="372"/>
      <c r="O32" s="372">
        <f>L32</f>
        <v>5400000</v>
      </c>
      <c r="P32" s="371"/>
    </row>
    <row r="33" spans="1:16" x14ac:dyDescent="0.25">
      <c r="A33" s="432"/>
      <c r="B33" s="453"/>
      <c r="C33" s="432"/>
      <c r="D33" s="435"/>
      <c r="E33" s="432"/>
      <c r="F33" s="371" t="s">
        <v>36</v>
      </c>
      <c r="G33" s="371">
        <v>47</v>
      </c>
      <c r="H33" s="372">
        <v>455000</v>
      </c>
      <c r="I33" s="372">
        <f>H33*G33</f>
        <v>21385000</v>
      </c>
      <c r="J33" s="372"/>
      <c r="K33" s="373"/>
      <c r="L33" s="372">
        <f t="shared" si="5"/>
        <v>21385000</v>
      </c>
      <c r="M33" s="372"/>
      <c r="N33" s="372"/>
      <c r="O33" s="372">
        <f t="shared" ref="O33:O46" si="6">L33</f>
        <v>21385000</v>
      </c>
      <c r="P33" s="371"/>
    </row>
    <row r="34" spans="1:16" x14ac:dyDescent="0.25">
      <c r="A34" s="432"/>
      <c r="B34" s="453"/>
      <c r="C34" s="432"/>
      <c r="D34" s="435"/>
      <c r="E34" s="432"/>
      <c r="F34" s="371" t="s">
        <v>37</v>
      </c>
      <c r="G34" s="371">
        <v>59</v>
      </c>
      <c r="H34" s="372">
        <v>465000</v>
      </c>
      <c r="I34" s="372">
        <f>H34*G34</f>
        <v>27435000</v>
      </c>
      <c r="J34" s="372"/>
      <c r="K34" s="373"/>
      <c r="L34" s="372">
        <f t="shared" si="5"/>
        <v>27435000</v>
      </c>
      <c r="M34" s="372"/>
      <c r="N34" s="372"/>
      <c r="O34" s="372">
        <f t="shared" si="6"/>
        <v>27435000</v>
      </c>
      <c r="P34" s="371"/>
    </row>
    <row r="35" spans="1:16" x14ac:dyDescent="0.25">
      <c r="A35" s="432"/>
      <c r="B35" s="453"/>
      <c r="C35" s="432"/>
      <c r="D35" s="435"/>
      <c r="E35" s="432"/>
      <c r="F35" s="371" t="s">
        <v>40</v>
      </c>
      <c r="G35" s="371">
        <v>47</v>
      </c>
      <c r="H35" s="372">
        <v>475000</v>
      </c>
      <c r="I35" s="372">
        <f>H35*G35</f>
        <v>22325000</v>
      </c>
      <c r="J35" s="372"/>
      <c r="K35" s="373"/>
      <c r="L35" s="372">
        <f t="shared" si="5"/>
        <v>22325000</v>
      </c>
      <c r="M35" s="372"/>
      <c r="N35" s="372"/>
      <c r="O35" s="372">
        <f t="shared" si="6"/>
        <v>22325000</v>
      </c>
      <c r="P35" s="371"/>
    </row>
    <row r="36" spans="1:16" x14ac:dyDescent="0.25">
      <c r="A36" s="432"/>
      <c r="B36" s="453"/>
      <c r="C36" s="432"/>
      <c r="D36" s="435"/>
      <c r="E36" s="432"/>
      <c r="F36" s="371" t="s">
        <v>42</v>
      </c>
      <c r="G36" s="371">
        <v>59</v>
      </c>
      <c r="H36" s="372">
        <v>485000</v>
      </c>
      <c r="I36" s="372">
        <f>H36*G36</f>
        <v>28615000</v>
      </c>
      <c r="J36" s="372"/>
      <c r="K36" s="373"/>
      <c r="L36" s="372">
        <f t="shared" si="5"/>
        <v>28615000</v>
      </c>
      <c r="M36" s="372"/>
      <c r="N36" s="372"/>
      <c r="O36" s="372">
        <f t="shared" si="6"/>
        <v>28615000</v>
      </c>
      <c r="P36" s="371"/>
    </row>
    <row r="37" spans="1:16" x14ac:dyDescent="0.25">
      <c r="A37" s="432"/>
      <c r="B37" s="453"/>
      <c r="C37" s="432"/>
      <c r="D37" s="435"/>
      <c r="E37" s="432"/>
      <c r="F37" s="371" t="s">
        <v>41</v>
      </c>
      <c r="G37" s="371">
        <v>11</v>
      </c>
      <c r="H37" s="372">
        <v>485000</v>
      </c>
      <c r="I37" s="372">
        <f t="shared" ref="I37:I46" si="7">G37*H37</f>
        <v>5335000</v>
      </c>
      <c r="J37" s="372"/>
      <c r="K37" s="373"/>
      <c r="L37" s="372">
        <f t="shared" si="5"/>
        <v>5335000</v>
      </c>
      <c r="M37" s="372"/>
      <c r="N37" s="372"/>
      <c r="O37" s="372">
        <f t="shared" si="6"/>
        <v>5335000</v>
      </c>
      <c r="P37" s="371"/>
    </row>
    <row r="38" spans="1:16" x14ac:dyDescent="0.25">
      <c r="A38" s="432"/>
      <c r="B38" s="453"/>
      <c r="C38" s="432"/>
      <c r="D38" s="435"/>
      <c r="E38" s="432"/>
      <c r="F38" s="371" t="s">
        <v>38</v>
      </c>
      <c r="G38" s="371">
        <v>47</v>
      </c>
      <c r="H38" s="372">
        <v>550000</v>
      </c>
      <c r="I38" s="372">
        <f t="shared" si="7"/>
        <v>25850000</v>
      </c>
      <c r="J38" s="372"/>
      <c r="K38" s="373"/>
      <c r="L38" s="372">
        <f t="shared" si="5"/>
        <v>25850000</v>
      </c>
      <c r="M38" s="372"/>
      <c r="N38" s="372"/>
      <c r="O38" s="372">
        <f t="shared" si="6"/>
        <v>25850000</v>
      </c>
      <c r="P38" s="371"/>
    </row>
    <row r="39" spans="1:16" x14ac:dyDescent="0.25">
      <c r="A39" s="432"/>
      <c r="B39" s="453"/>
      <c r="C39" s="432"/>
      <c r="D39" s="435"/>
      <c r="E39" s="432"/>
      <c r="F39" s="371" t="s">
        <v>39</v>
      </c>
      <c r="G39" s="371">
        <v>35</v>
      </c>
      <c r="H39" s="372">
        <v>455000</v>
      </c>
      <c r="I39" s="372">
        <f t="shared" si="7"/>
        <v>15925000</v>
      </c>
      <c r="J39" s="372"/>
      <c r="K39" s="373"/>
      <c r="L39" s="372">
        <f t="shared" si="5"/>
        <v>15925000</v>
      </c>
      <c r="M39" s="372"/>
      <c r="N39" s="372"/>
      <c r="O39" s="372">
        <f t="shared" si="6"/>
        <v>15925000</v>
      </c>
      <c r="P39" s="371"/>
    </row>
    <row r="40" spans="1:16" x14ac:dyDescent="0.25">
      <c r="A40" s="426"/>
      <c r="B40" s="454"/>
      <c r="C40" s="426"/>
      <c r="D40" s="436"/>
      <c r="E40" s="426"/>
      <c r="F40" s="371" t="s">
        <v>67</v>
      </c>
      <c r="G40" s="371">
        <v>35</v>
      </c>
      <c r="H40" s="372">
        <v>455000</v>
      </c>
      <c r="I40" s="372">
        <f t="shared" si="7"/>
        <v>15925000</v>
      </c>
      <c r="J40" s="372"/>
      <c r="K40" s="373"/>
      <c r="L40" s="372">
        <f t="shared" si="5"/>
        <v>15925000</v>
      </c>
      <c r="M40" s="372"/>
      <c r="N40" s="372"/>
      <c r="O40" s="372">
        <f t="shared" si="6"/>
        <v>15925000</v>
      </c>
      <c r="P40" s="371"/>
    </row>
    <row r="41" spans="1:16" x14ac:dyDescent="0.25">
      <c r="A41" s="425">
        <v>502</v>
      </c>
      <c r="B41" s="452">
        <v>43956</v>
      </c>
      <c r="C41" s="425" t="s">
        <v>105</v>
      </c>
      <c r="D41" s="434" t="s">
        <v>135</v>
      </c>
      <c r="E41" s="425"/>
      <c r="F41" s="371" t="s">
        <v>36</v>
      </c>
      <c r="G41" s="371">
        <v>1</v>
      </c>
      <c r="H41" s="372">
        <v>455000</v>
      </c>
      <c r="I41" s="372">
        <f t="shared" si="7"/>
        <v>455000</v>
      </c>
      <c r="J41" s="372"/>
      <c r="K41" s="373">
        <v>1</v>
      </c>
      <c r="L41" s="372">
        <f t="shared" si="5"/>
        <v>0</v>
      </c>
      <c r="M41" s="372"/>
      <c r="N41" s="372"/>
      <c r="O41" s="372">
        <f t="shared" si="6"/>
        <v>0</v>
      </c>
      <c r="P41" s="371"/>
    </row>
    <row r="42" spans="1:16" x14ac:dyDescent="0.25">
      <c r="A42" s="432"/>
      <c r="B42" s="453"/>
      <c r="C42" s="432"/>
      <c r="D42" s="435"/>
      <c r="E42" s="432"/>
      <c r="F42" s="371" t="s">
        <v>37</v>
      </c>
      <c r="G42" s="371">
        <v>1</v>
      </c>
      <c r="H42" s="372">
        <v>465000</v>
      </c>
      <c r="I42" s="372">
        <f t="shared" si="7"/>
        <v>465000</v>
      </c>
      <c r="J42" s="372"/>
      <c r="K42" s="373">
        <v>1</v>
      </c>
      <c r="L42" s="372">
        <f t="shared" si="5"/>
        <v>0</v>
      </c>
      <c r="M42" s="372"/>
      <c r="N42" s="372"/>
      <c r="O42" s="372">
        <f t="shared" si="6"/>
        <v>0</v>
      </c>
      <c r="P42" s="371"/>
    </row>
    <row r="43" spans="1:16" x14ac:dyDescent="0.25">
      <c r="A43" s="432"/>
      <c r="B43" s="453"/>
      <c r="C43" s="432"/>
      <c r="D43" s="435"/>
      <c r="E43" s="432"/>
      <c r="F43" s="371" t="s">
        <v>40</v>
      </c>
      <c r="G43" s="371">
        <v>1</v>
      </c>
      <c r="H43" s="372">
        <v>475000</v>
      </c>
      <c r="I43" s="372">
        <f t="shared" si="7"/>
        <v>475000</v>
      </c>
      <c r="J43" s="372"/>
      <c r="K43" s="373">
        <v>1</v>
      </c>
      <c r="L43" s="372">
        <f t="shared" si="5"/>
        <v>0</v>
      </c>
      <c r="M43" s="372"/>
      <c r="N43" s="372"/>
      <c r="O43" s="372">
        <f t="shared" si="6"/>
        <v>0</v>
      </c>
      <c r="P43" s="371"/>
    </row>
    <row r="44" spans="1:16" x14ac:dyDescent="0.25">
      <c r="A44" s="432"/>
      <c r="B44" s="453"/>
      <c r="C44" s="432"/>
      <c r="D44" s="435"/>
      <c r="E44" s="432"/>
      <c r="F44" s="371" t="s">
        <v>42</v>
      </c>
      <c r="G44" s="371">
        <v>1</v>
      </c>
      <c r="H44" s="372">
        <v>485000</v>
      </c>
      <c r="I44" s="372">
        <f t="shared" si="7"/>
        <v>485000</v>
      </c>
      <c r="J44" s="372"/>
      <c r="K44" s="373">
        <v>1</v>
      </c>
      <c r="L44" s="372">
        <f t="shared" si="5"/>
        <v>0</v>
      </c>
      <c r="M44" s="372"/>
      <c r="N44" s="372"/>
      <c r="O44" s="372">
        <f t="shared" si="6"/>
        <v>0</v>
      </c>
      <c r="P44" s="371"/>
    </row>
    <row r="45" spans="1:16" x14ac:dyDescent="0.25">
      <c r="A45" s="432"/>
      <c r="B45" s="453"/>
      <c r="C45" s="432"/>
      <c r="D45" s="435"/>
      <c r="E45" s="432"/>
      <c r="F45" s="371" t="s">
        <v>41</v>
      </c>
      <c r="G45" s="371">
        <v>1</v>
      </c>
      <c r="H45" s="372">
        <v>485000</v>
      </c>
      <c r="I45" s="372">
        <f t="shared" si="7"/>
        <v>485000</v>
      </c>
      <c r="J45" s="372"/>
      <c r="K45" s="373">
        <v>1</v>
      </c>
      <c r="L45" s="372">
        <f t="shared" si="5"/>
        <v>0</v>
      </c>
      <c r="M45" s="372"/>
      <c r="N45" s="372"/>
      <c r="O45" s="372">
        <f t="shared" si="6"/>
        <v>0</v>
      </c>
      <c r="P45" s="371"/>
    </row>
    <row r="46" spans="1:16" x14ac:dyDescent="0.25">
      <c r="A46" s="426"/>
      <c r="B46" s="454"/>
      <c r="C46" s="426"/>
      <c r="D46" s="436"/>
      <c r="E46" s="426"/>
      <c r="F46" s="371" t="s">
        <v>38</v>
      </c>
      <c r="G46" s="371">
        <v>1</v>
      </c>
      <c r="H46" s="372">
        <v>550000</v>
      </c>
      <c r="I46" s="372">
        <f t="shared" si="7"/>
        <v>550000</v>
      </c>
      <c r="J46" s="372"/>
      <c r="K46" s="373">
        <v>1</v>
      </c>
      <c r="L46" s="372">
        <f t="shared" si="5"/>
        <v>0</v>
      </c>
      <c r="M46" s="372"/>
      <c r="N46" s="372"/>
      <c r="O46" s="372">
        <f t="shared" si="6"/>
        <v>0</v>
      </c>
      <c r="P46" s="371"/>
    </row>
    <row r="47" spans="1:16" x14ac:dyDescent="0.25">
      <c r="A47" s="371">
        <v>470</v>
      </c>
      <c r="B47" s="375">
        <v>43957</v>
      </c>
      <c r="C47" s="371" t="s">
        <v>105</v>
      </c>
      <c r="D47" s="371" t="s">
        <v>113</v>
      </c>
      <c r="E47" s="371" t="s">
        <v>114</v>
      </c>
      <c r="F47" s="371" t="s">
        <v>117</v>
      </c>
      <c r="G47" s="371">
        <v>24</v>
      </c>
      <c r="H47" s="372">
        <v>225000</v>
      </c>
      <c r="I47" s="372">
        <f t="shared" si="0"/>
        <v>5400000</v>
      </c>
      <c r="J47" s="372">
        <v>50000</v>
      </c>
      <c r="K47" s="373">
        <v>0.41</v>
      </c>
      <c r="L47" s="372">
        <f>I47*(1-K47)-J47</f>
        <v>3136000.0000000005</v>
      </c>
      <c r="M47" s="372"/>
      <c r="N47" s="372"/>
      <c r="O47" s="372">
        <f>L47</f>
        <v>3136000.0000000005</v>
      </c>
      <c r="P47" s="371"/>
    </row>
    <row r="48" spans="1:16" x14ac:dyDescent="0.25">
      <c r="A48" s="425">
        <v>505</v>
      </c>
      <c r="B48" s="427" t="s">
        <v>138</v>
      </c>
      <c r="C48" s="425" t="s">
        <v>105</v>
      </c>
      <c r="D48" s="434" t="s">
        <v>136</v>
      </c>
      <c r="E48" s="425" t="s">
        <v>134</v>
      </c>
      <c r="F48" s="371" t="s">
        <v>36</v>
      </c>
      <c r="G48" s="371">
        <v>36</v>
      </c>
      <c r="H48" s="372">
        <v>455000</v>
      </c>
      <c r="I48" s="372">
        <f t="shared" si="0"/>
        <v>16380000</v>
      </c>
      <c r="J48" s="372"/>
      <c r="K48" s="373"/>
      <c r="L48" s="372">
        <f>I48</f>
        <v>16380000</v>
      </c>
      <c r="M48" s="372"/>
      <c r="N48" s="372"/>
      <c r="O48" s="372">
        <f>L48</f>
        <v>16380000</v>
      </c>
      <c r="P48" s="371"/>
    </row>
    <row r="49" spans="1:16" x14ac:dyDescent="0.25">
      <c r="A49" s="432"/>
      <c r="B49" s="453"/>
      <c r="C49" s="432"/>
      <c r="D49" s="435"/>
      <c r="E49" s="432"/>
      <c r="F49" s="371" t="s">
        <v>37</v>
      </c>
      <c r="G49" s="371">
        <v>36</v>
      </c>
      <c r="H49" s="372">
        <v>465000</v>
      </c>
      <c r="I49" s="372">
        <f>G49*H49</f>
        <v>16740000</v>
      </c>
      <c r="J49" s="372"/>
      <c r="K49" s="373"/>
      <c r="L49" s="372">
        <f t="shared" ref="L49:L54" si="8">I49</f>
        <v>16740000</v>
      </c>
      <c r="M49" s="372"/>
      <c r="N49" s="372"/>
      <c r="O49" s="372">
        <f t="shared" ref="O49:O56" si="9">L49</f>
        <v>16740000</v>
      </c>
      <c r="P49" s="371"/>
    </row>
    <row r="50" spans="1:16" x14ac:dyDescent="0.25">
      <c r="A50" s="432"/>
      <c r="B50" s="453"/>
      <c r="C50" s="432"/>
      <c r="D50" s="435"/>
      <c r="E50" s="432"/>
      <c r="F50" s="371" t="s">
        <v>40</v>
      </c>
      <c r="G50" s="371">
        <v>36</v>
      </c>
      <c r="H50" s="372">
        <v>475000</v>
      </c>
      <c r="I50" s="372">
        <f t="shared" ref="I50:I56" si="10">G50*H50</f>
        <v>17100000</v>
      </c>
      <c r="J50" s="372"/>
      <c r="K50" s="373"/>
      <c r="L50" s="372">
        <f t="shared" si="8"/>
        <v>17100000</v>
      </c>
      <c r="M50" s="372"/>
      <c r="N50" s="372"/>
      <c r="O50" s="372">
        <f t="shared" si="9"/>
        <v>17100000</v>
      </c>
      <c r="P50" s="371"/>
    </row>
    <row r="51" spans="1:16" x14ac:dyDescent="0.25">
      <c r="A51" s="432"/>
      <c r="B51" s="453"/>
      <c r="C51" s="432"/>
      <c r="D51" s="435"/>
      <c r="E51" s="432"/>
      <c r="F51" s="371" t="s">
        <v>42</v>
      </c>
      <c r="G51" s="371">
        <v>72</v>
      </c>
      <c r="H51" s="372">
        <v>485000</v>
      </c>
      <c r="I51" s="372">
        <f t="shared" si="10"/>
        <v>34920000</v>
      </c>
      <c r="J51" s="372"/>
      <c r="K51" s="373"/>
      <c r="L51" s="372">
        <f t="shared" si="8"/>
        <v>34920000</v>
      </c>
      <c r="M51" s="372"/>
      <c r="N51" s="372"/>
      <c r="O51" s="372">
        <f t="shared" si="9"/>
        <v>34920000</v>
      </c>
      <c r="P51" s="371"/>
    </row>
    <row r="52" spans="1:16" x14ac:dyDescent="0.25">
      <c r="A52" s="432"/>
      <c r="B52" s="453"/>
      <c r="C52" s="432"/>
      <c r="D52" s="435"/>
      <c r="E52" s="432"/>
      <c r="F52" s="371" t="s">
        <v>38</v>
      </c>
      <c r="G52" s="371">
        <v>24</v>
      </c>
      <c r="H52" s="372">
        <v>550000</v>
      </c>
      <c r="I52" s="372">
        <f t="shared" si="10"/>
        <v>13200000</v>
      </c>
      <c r="J52" s="372"/>
      <c r="K52" s="373"/>
      <c r="L52" s="372">
        <f t="shared" si="8"/>
        <v>13200000</v>
      </c>
      <c r="M52" s="372"/>
      <c r="N52" s="372"/>
      <c r="O52" s="372">
        <f t="shared" si="9"/>
        <v>13200000</v>
      </c>
      <c r="P52" s="371"/>
    </row>
    <row r="53" spans="1:16" x14ac:dyDescent="0.25">
      <c r="A53" s="432"/>
      <c r="B53" s="453"/>
      <c r="C53" s="432"/>
      <c r="D53" s="435"/>
      <c r="E53" s="432"/>
      <c r="F53" s="371" t="s">
        <v>39</v>
      </c>
      <c r="G53" s="371">
        <v>48</v>
      </c>
      <c r="H53" s="372">
        <v>455000</v>
      </c>
      <c r="I53" s="372">
        <f t="shared" si="10"/>
        <v>21840000</v>
      </c>
      <c r="J53" s="372"/>
      <c r="K53" s="373"/>
      <c r="L53" s="372">
        <f t="shared" si="8"/>
        <v>21840000</v>
      </c>
      <c r="M53" s="372"/>
      <c r="N53" s="372"/>
      <c r="O53" s="372">
        <f t="shared" si="9"/>
        <v>21840000</v>
      </c>
      <c r="P53" s="371"/>
    </row>
    <row r="54" spans="1:16" x14ac:dyDescent="0.25">
      <c r="A54" s="426"/>
      <c r="B54" s="454"/>
      <c r="C54" s="426"/>
      <c r="D54" s="436"/>
      <c r="E54" s="426"/>
      <c r="F54" s="371" t="s">
        <v>67</v>
      </c>
      <c r="G54" s="371">
        <v>48</v>
      </c>
      <c r="H54" s="372">
        <v>455000</v>
      </c>
      <c r="I54" s="372">
        <f t="shared" si="10"/>
        <v>21840000</v>
      </c>
      <c r="J54" s="372"/>
      <c r="K54" s="373"/>
      <c r="L54" s="372">
        <f t="shared" si="8"/>
        <v>21840000</v>
      </c>
      <c r="M54" s="372"/>
      <c r="N54" s="372"/>
      <c r="O54" s="372">
        <f t="shared" si="9"/>
        <v>21840000</v>
      </c>
      <c r="P54" s="371"/>
    </row>
    <row r="55" spans="1:16" x14ac:dyDescent="0.25">
      <c r="A55" s="425">
        <v>513</v>
      </c>
      <c r="B55" s="452">
        <v>43987</v>
      </c>
      <c r="C55" s="425" t="s">
        <v>105</v>
      </c>
      <c r="D55" s="434" t="s">
        <v>143</v>
      </c>
      <c r="E55" s="425" t="s">
        <v>103</v>
      </c>
      <c r="F55" s="371" t="s">
        <v>42</v>
      </c>
      <c r="G55" s="371">
        <v>1</v>
      </c>
      <c r="H55" s="372">
        <v>485000</v>
      </c>
      <c r="I55" s="372">
        <f t="shared" si="10"/>
        <v>485000</v>
      </c>
      <c r="J55" s="372"/>
      <c r="K55" s="373">
        <v>1</v>
      </c>
      <c r="L55" s="372">
        <f>I55*(1-K55)</f>
        <v>0</v>
      </c>
      <c r="M55" s="372"/>
      <c r="N55" s="372"/>
      <c r="O55" s="372">
        <f t="shared" si="9"/>
        <v>0</v>
      </c>
      <c r="P55" s="371"/>
    </row>
    <row r="56" spans="1:16" x14ac:dyDescent="0.25">
      <c r="A56" s="426"/>
      <c r="B56" s="454"/>
      <c r="C56" s="426"/>
      <c r="D56" s="436"/>
      <c r="E56" s="426"/>
      <c r="F56" s="371" t="s">
        <v>38</v>
      </c>
      <c r="G56" s="371">
        <v>2</v>
      </c>
      <c r="H56" s="372">
        <v>550000</v>
      </c>
      <c r="I56" s="372">
        <f t="shared" si="10"/>
        <v>1100000</v>
      </c>
      <c r="J56" s="372"/>
      <c r="K56" s="373">
        <v>1</v>
      </c>
      <c r="L56" s="372">
        <f>I56*(1-K56)</f>
        <v>0</v>
      </c>
      <c r="M56" s="372"/>
      <c r="N56" s="372"/>
      <c r="O56" s="372">
        <f t="shared" si="9"/>
        <v>0</v>
      </c>
      <c r="P56" s="371"/>
    </row>
    <row r="57" spans="1:16" x14ac:dyDescent="0.25">
      <c r="A57" s="371">
        <v>512</v>
      </c>
      <c r="B57" s="385" t="s">
        <v>141</v>
      </c>
      <c r="C57" s="371" t="s">
        <v>107</v>
      </c>
      <c r="D57" s="371" t="s">
        <v>142</v>
      </c>
      <c r="E57" s="371"/>
      <c r="F57" s="371" t="s">
        <v>36</v>
      </c>
      <c r="G57" s="371">
        <v>3</v>
      </c>
      <c r="H57" s="372">
        <v>455000</v>
      </c>
      <c r="I57" s="372">
        <f>G57*H57</f>
        <v>1365000</v>
      </c>
      <c r="J57" s="372"/>
      <c r="K57" s="373">
        <v>0.5</v>
      </c>
      <c r="L57" s="372">
        <f>I57*(1-K57)</f>
        <v>682500</v>
      </c>
      <c r="M57" s="372"/>
      <c r="N57" s="372">
        <f>L57</f>
        <v>682500</v>
      </c>
      <c r="O57" s="372"/>
      <c r="P57" s="371" t="s">
        <v>171</v>
      </c>
    </row>
    <row r="58" spans="1:16" x14ac:dyDescent="0.25">
      <c r="A58" s="376">
        <v>529</v>
      </c>
      <c r="B58" s="386">
        <v>43959</v>
      </c>
      <c r="C58" s="376" t="s">
        <v>107</v>
      </c>
      <c r="D58" s="376" t="s">
        <v>107</v>
      </c>
      <c r="E58" s="376" t="s">
        <v>103</v>
      </c>
      <c r="F58" s="371" t="s">
        <v>39</v>
      </c>
      <c r="G58" s="371">
        <v>1</v>
      </c>
      <c r="H58" s="372">
        <v>455000</v>
      </c>
      <c r="I58" s="372">
        <f>G58*H58</f>
        <v>455000</v>
      </c>
      <c r="J58" s="372"/>
      <c r="K58" s="373">
        <v>0.41</v>
      </c>
      <c r="L58" s="372">
        <f>I58*(1-K58)</f>
        <v>268450.00000000006</v>
      </c>
      <c r="M58" s="372"/>
      <c r="N58" s="372">
        <f>L58</f>
        <v>268450.00000000006</v>
      </c>
      <c r="O58" s="372"/>
      <c r="P58" s="371" t="s">
        <v>171</v>
      </c>
    </row>
    <row r="59" spans="1:16" x14ac:dyDescent="0.25">
      <c r="A59" s="425">
        <v>472</v>
      </c>
      <c r="B59" s="452">
        <v>43960</v>
      </c>
      <c r="C59" s="425" t="s">
        <v>105</v>
      </c>
      <c r="D59" s="425" t="s">
        <v>118</v>
      </c>
      <c r="E59" s="425"/>
      <c r="F59" s="371" t="s">
        <v>36</v>
      </c>
      <c r="G59" s="371">
        <v>5</v>
      </c>
      <c r="H59" s="372">
        <v>455000</v>
      </c>
      <c r="I59" s="372">
        <f t="shared" si="0"/>
        <v>2275000</v>
      </c>
      <c r="J59" s="372"/>
      <c r="K59" s="373">
        <v>1</v>
      </c>
      <c r="L59" s="372">
        <f t="shared" si="1"/>
        <v>0</v>
      </c>
      <c r="M59" s="372"/>
      <c r="N59" s="372"/>
      <c r="O59" s="372"/>
      <c r="P59" s="371"/>
    </row>
    <row r="60" spans="1:16" x14ac:dyDescent="0.25">
      <c r="A60" s="432"/>
      <c r="B60" s="453"/>
      <c r="C60" s="432"/>
      <c r="D60" s="432"/>
      <c r="E60" s="432"/>
      <c r="F60" s="371" t="s">
        <v>42</v>
      </c>
      <c r="G60" s="371">
        <v>10</v>
      </c>
      <c r="H60" s="372">
        <v>485000</v>
      </c>
      <c r="I60" s="372">
        <f t="shared" si="0"/>
        <v>4850000</v>
      </c>
      <c r="J60" s="372"/>
      <c r="K60" s="373">
        <v>1</v>
      </c>
      <c r="L60" s="372">
        <f t="shared" si="1"/>
        <v>0</v>
      </c>
      <c r="M60" s="372"/>
      <c r="N60" s="372"/>
      <c r="O60" s="372"/>
      <c r="P60" s="371"/>
    </row>
    <row r="61" spans="1:16" x14ac:dyDescent="0.25">
      <c r="A61" s="426"/>
      <c r="B61" s="454"/>
      <c r="C61" s="426"/>
      <c r="D61" s="426"/>
      <c r="E61" s="426"/>
      <c r="F61" s="371" t="s">
        <v>39</v>
      </c>
      <c r="G61" s="371">
        <v>3</v>
      </c>
      <c r="H61" s="372">
        <v>455000</v>
      </c>
      <c r="I61" s="372">
        <f t="shared" si="0"/>
        <v>1365000</v>
      </c>
      <c r="J61" s="372"/>
      <c r="K61" s="373">
        <v>1</v>
      </c>
      <c r="L61" s="372">
        <f t="shared" si="1"/>
        <v>0</v>
      </c>
      <c r="M61" s="372"/>
      <c r="N61" s="372"/>
      <c r="O61" s="372"/>
      <c r="P61" s="371"/>
    </row>
    <row r="62" spans="1:16" x14ac:dyDescent="0.25">
      <c r="A62" s="425">
        <v>473</v>
      </c>
      <c r="B62" s="452">
        <v>43960</v>
      </c>
      <c r="C62" s="425" t="s">
        <v>105</v>
      </c>
      <c r="D62" s="434" t="s">
        <v>124</v>
      </c>
      <c r="E62" s="425" t="s">
        <v>119</v>
      </c>
      <c r="F62" s="371" t="s">
        <v>117</v>
      </c>
      <c r="G62" s="371">
        <v>24</v>
      </c>
      <c r="H62" s="372">
        <v>225000</v>
      </c>
      <c r="I62" s="372">
        <f t="shared" si="0"/>
        <v>5400000</v>
      </c>
      <c r="J62" s="372"/>
      <c r="K62" s="373">
        <v>0.38</v>
      </c>
      <c r="L62" s="372">
        <f t="shared" si="1"/>
        <v>3348000</v>
      </c>
      <c r="M62" s="372"/>
      <c r="N62" s="372"/>
      <c r="O62" s="372">
        <f t="shared" ref="O62:O84" si="11">L62</f>
        <v>3348000</v>
      </c>
      <c r="P62" s="371"/>
    </row>
    <row r="63" spans="1:16" x14ac:dyDescent="0.25">
      <c r="A63" s="426"/>
      <c r="B63" s="454"/>
      <c r="C63" s="426"/>
      <c r="D63" s="436"/>
      <c r="E63" s="426"/>
      <c r="F63" s="371" t="s">
        <v>36</v>
      </c>
      <c r="G63" s="371">
        <v>24</v>
      </c>
      <c r="H63" s="372">
        <v>455000</v>
      </c>
      <c r="I63" s="372">
        <f t="shared" si="0"/>
        <v>10920000</v>
      </c>
      <c r="J63" s="372"/>
      <c r="K63" s="373">
        <v>0.38</v>
      </c>
      <c r="L63" s="372">
        <f t="shared" si="1"/>
        <v>6770400</v>
      </c>
      <c r="M63" s="372"/>
      <c r="N63" s="372"/>
      <c r="O63" s="372">
        <f t="shared" si="11"/>
        <v>6770400</v>
      </c>
      <c r="P63" s="371"/>
    </row>
    <row r="64" spans="1:16" ht="24" x14ac:dyDescent="0.25">
      <c r="A64" s="371">
        <v>475</v>
      </c>
      <c r="B64" s="375">
        <v>43960</v>
      </c>
      <c r="C64" s="371" t="s">
        <v>105</v>
      </c>
      <c r="D64" s="379" t="s">
        <v>123</v>
      </c>
      <c r="E64" s="371" t="s">
        <v>69</v>
      </c>
      <c r="F64" s="371" t="s">
        <v>117</v>
      </c>
      <c r="G64" s="371">
        <v>24</v>
      </c>
      <c r="H64" s="372">
        <v>225000</v>
      </c>
      <c r="I64" s="372">
        <f t="shared" si="0"/>
        <v>5400000</v>
      </c>
      <c r="J64" s="372"/>
      <c r="K64" s="373">
        <v>0.5</v>
      </c>
      <c r="L64" s="372">
        <f t="shared" si="1"/>
        <v>2700000</v>
      </c>
      <c r="M64" s="372">
        <f>L64</f>
        <v>2700000</v>
      </c>
      <c r="N64" s="372" t="s">
        <v>104</v>
      </c>
      <c r="O64" s="372"/>
      <c r="P64" s="371"/>
    </row>
    <row r="65" spans="1:16" x14ac:dyDescent="0.25">
      <c r="A65" s="425">
        <v>508</v>
      </c>
      <c r="B65" s="427" t="s">
        <v>137</v>
      </c>
      <c r="C65" s="425" t="s">
        <v>107</v>
      </c>
      <c r="D65" s="425" t="s">
        <v>106</v>
      </c>
      <c r="E65" s="425" t="s">
        <v>108</v>
      </c>
      <c r="F65" s="371" t="s">
        <v>36</v>
      </c>
      <c r="G65" s="371">
        <v>2</v>
      </c>
      <c r="H65" s="372">
        <v>455000</v>
      </c>
      <c r="I65" s="372">
        <f t="shared" ref="I65:I116" si="12">G65*H65</f>
        <v>910000</v>
      </c>
      <c r="J65" s="372"/>
      <c r="K65" s="373">
        <v>0.41</v>
      </c>
      <c r="L65" s="372">
        <f t="shared" si="1"/>
        <v>536900.00000000012</v>
      </c>
      <c r="M65" s="372"/>
      <c r="N65" s="372">
        <f>L65</f>
        <v>536900.00000000012</v>
      </c>
      <c r="O65" s="372"/>
      <c r="P65" s="371" t="s">
        <v>171</v>
      </c>
    </row>
    <row r="66" spans="1:16" x14ac:dyDescent="0.25">
      <c r="A66" s="426"/>
      <c r="B66" s="428"/>
      <c r="C66" s="426"/>
      <c r="D66" s="426"/>
      <c r="E66" s="426"/>
      <c r="F66" s="371" t="s">
        <v>37</v>
      </c>
      <c r="G66" s="371">
        <v>5</v>
      </c>
      <c r="H66" s="372">
        <v>465000</v>
      </c>
      <c r="I66" s="372">
        <f t="shared" si="12"/>
        <v>2325000</v>
      </c>
      <c r="J66" s="372"/>
      <c r="K66" s="373">
        <v>0.41</v>
      </c>
      <c r="L66" s="372">
        <f>I66*(1-K66)</f>
        <v>1371750.0000000002</v>
      </c>
      <c r="M66" s="372"/>
      <c r="N66" s="372">
        <f>L66</f>
        <v>1371750.0000000002</v>
      </c>
      <c r="O66" s="372"/>
      <c r="P66" s="371" t="s">
        <v>171</v>
      </c>
    </row>
    <row r="67" spans="1:16" x14ac:dyDescent="0.25">
      <c r="A67" s="371">
        <v>509</v>
      </c>
      <c r="B67" s="385">
        <v>43960</v>
      </c>
      <c r="C67" s="371" t="s">
        <v>107</v>
      </c>
      <c r="D67" s="371" t="s">
        <v>139</v>
      </c>
      <c r="E67" s="371" t="s">
        <v>140</v>
      </c>
      <c r="F67" s="371" t="s">
        <v>42</v>
      </c>
      <c r="G67" s="371">
        <v>12</v>
      </c>
      <c r="H67" s="372">
        <v>485000</v>
      </c>
      <c r="I67" s="372">
        <f t="shared" si="12"/>
        <v>5820000</v>
      </c>
      <c r="J67" s="372"/>
      <c r="K67" s="373">
        <v>0.41</v>
      </c>
      <c r="L67" s="372">
        <f t="shared" ref="L67:L116" si="13">I67*(1-K67)</f>
        <v>3433800.0000000005</v>
      </c>
      <c r="M67" s="372"/>
      <c r="N67" s="372">
        <f>L67</f>
        <v>3433800.0000000005</v>
      </c>
      <c r="O67" s="372"/>
      <c r="P67" s="371" t="s">
        <v>171</v>
      </c>
    </row>
    <row r="68" spans="1:16" x14ac:dyDescent="0.25">
      <c r="A68" s="371">
        <v>514</v>
      </c>
      <c r="B68" s="385" t="s">
        <v>137</v>
      </c>
      <c r="C68" s="371" t="s">
        <v>107</v>
      </c>
      <c r="D68" s="371" t="s">
        <v>107</v>
      </c>
      <c r="E68" s="371" t="s">
        <v>103</v>
      </c>
      <c r="F68" s="371" t="s">
        <v>42</v>
      </c>
      <c r="G68" s="371">
        <v>1</v>
      </c>
      <c r="H68" s="372">
        <v>485000</v>
      </c>
      <c r="I68" s="372">
        <f t="shared" si="12"/>
        <v>485000</v>
      </c>
      <c r="J68" s="372"/>
      <c r="K68" s="373">
        <v>0.41</v>
      </c>
      <c r="L68" s="372">
        <f t="shared" si="13"/>
        <v>286150.00000000006</v>
      </c>
      <c r="M68" s="372"/>
      <c r="N68" s="372"/>
      <c r="O68" s="372">
        <f t="shared" si="11"/>
        <v>286150.00000000006</v>
      </c>
      <c r="P68" s="371"/>
    </row>
    <row r="69" spans="1:16" x14ac:dyDescent="0.25">
      <c r="A69" s="425">
        <v>521</v>
      </c>
      <c r="B69" s="427">
        <v>43961</v>
      </c>
      <c r="C69" s="425" t="s">
        <v>105</v>
      </c>
      <c r="D69" s="434" t="s">
        <v>159</v>
      </c>
      <c r="E69" s="425" t="s">
        <v>103</v>
      </c>
      <c r="F69" s="371" t="s">
        <v>36</v>
      </c>
      <c r="G69" s="371">
        <v>1</v>
      </c>
      <c r="H69" s="372">
        <v>455000</v>
      </c>
      <c r="I69" s="372">
        <f t="shared" si="12"/>
        <v>455000</v>
      </c>
      <c r="J69" s="372"/>
      <c r="K69" s="373">
        <v>1</v>
      </c>
      <c r="L69" s="372">
        <f t="shared" si="13"/>
        <v>0</v>
      </c>
      <c r="M69" s="372"/>
      <c r="N69" s="372"/>
      <c r="O69" s="372">
        <f t="shared" si="11"/>
        <v>0</v>
      </c>
      <c r="P69" s="371"/>
    </row>
    <row r="70" spans="1:16" x14ac:dyDescent="0.25">
      <c r="A70" s="432"/>
      <c r="B70" s="433"/>
      <c r="C70" s="432"/>
      <c r="D70" s="435"/>
      <c r="E70" s="432"/>
      <c r="F70" s="371" t="s">
        <v>37</v>
      </c>
      <c r="G70" s="371">
        <v>2</v>
      </c>
      <c r="H70" s="372">
        <v>465000</v>
      </c>
      <c r="I70" s="372">
        <f t="shared" si="12"/>
        <v>930000</v>
      </c>
      <c r="J70" s="372"/>
      <c r="K70" s="373">
        <v>1</v>
      </c>
      <c r="L70" s="372">
        <f t="shared" si="13"/>
        <v>0</v>
      </c>
      <c r="M70" s="372"/>
      <c r="N70" s="372"/>
      <c r="O70" s="372">
        <f t="shared" si="11"/>
        <v>0</v>
      </c>
      <c r="P70" s="371"/>
    </row>
    <row r="71" spans="1:16" x14ac:dyDescent="0.25">
      <c r="A71" s="432"/>
      <c r="B71" s="433"/>
      <c r="C71" s="432"/>
      <c r="D71" s="435"/>
      <c r="E71" s="432"/>
      <c r="F71" s="371" t="s">
        <v>40</v>
      </c>
      <c r="G71" s="371">
        <v>1</v>
      </c>
      <c r="H71" s="372">
        <v>475000</v>
      </c>
      <c r="I71" s="372">
        <f t="shared" si="12"/>
        <v>475000</v>
      </c>
      <c r="J71" s="372"/>
      <c r="K71" s="373">
        <v>1</v>
      </c>
      <c r="L71" s="372">
        <f t="shared" si="13"/>
        <v>0</v>
      </c>
      <c r="M71" s="372"/>
      <c r="N71" s="372"/>
      <c r="O71" s="372">
        <f t="shared" si="11"/>
        <v>0</v>
      </c>
      <c r="P71" s="371"/>
    </row>
    <row r="72" spans="1:16" x14ac:dyDescent="0.25">
      <c r="A72" s="432"/>
      <c r="B72" s="433"/>
      <c r="C72" s="432"/>
      <c r="D72" s="435"/>
      <c r="E72" s="432"/>
      <c r="F72" s="371" t="s">
        <v>42</v>
      </c>
      <c r="G72" s="371">
        <v>1</v>
      </c>
      <c r="H72" s="372">
        <v>485000</v>
      </c>
      <c r="I72" s="372">
        <f t="shared" si="12"/>
        <v>485000</v>
      </c>
      <c r="J72" s="372"/>
      <c r="K72" s="373">
        <v>1</v>
      </c>
      <c r="L72" s="372">
        <f t="shared" si="13"/>
        <v>0</v>
      </c>
      <c r="M72" s="372"/>
      <c r="N72" s="372"/>
      <c r="O72" s="372">
        <f t="shared" si="11"/>
        <v>0</v>
      </c>
      <c r="P72" s="371"/>
    </row>
    <row r="73" spans="1:16" x14ac:dyDescent="0.25">
      <c r="A73" s="432"/>
      <c r="B73" s="433"/>
      <c r="C73" s="432"/>
      <c r="D73" s="435"/>
      <c r="E73" s="432"/>
      <c r="F73" s="371" t="s">
        <v>41</v>
      </c>
      <c r="G73" s="371">
        <v>1</v>
      </c>
      <c r="H73" s="372">
        <v>485000</v>
      </c>
      <c r="I73" s="372">
        <f t="shared" si="12"/>
        <v>485000</v>
      </c>
      <c r="J73" s="372"/>
      <c r="K73" s="373">
        <v>1</v>
      </c>
      <c r="L73" s="372">
        <f t="shared" si="13"/>
        <v>0</v>
      </c>
      <c r="M73" s="372"/>
      <c r="N73" s="372"/>
      <c r="O73" s="372">
        <f t="shared" si="11"/>
        <v>0</v>
      </c>
      <c r="P73" s="371"/>
    </row>
    <row r="74" spans="1:16" x14ac:dyDescent="0.25">
      <c r="A74" s="426"/>
      <c r="B74" s="428"/>
      <c r="C74" s="426"/>
      <c r="D74" s="436"/>
      <c r="E74" s="426"/>
      <c r="F74" s="371" t="s">
        <v>38</v>
      </c>
      <c r="G74" s="371">
        <v>2</v>
      </c>
      <c r="H74" s="372">
        <v>550000</v>
      </c>
      <c r="I74" s="372">
        <f t="shared" si="12"/>
        <v>1100000</v>
      </c>
      <c r="J74" s="372"/>
      <c r="K74" s="373">
        <v>1</v>
      </c>
      <c r="L74" s="372">
        <f t="shared" si="13"/>
        <v>0</v>
      </c>
      <c r="M74" s="372"/>
      <c r="N74" s="372"/>
      <c r="O74" s="372">
        <f t="shared" si="11"/>
        <v>0</v>
      </c>
      <c r="P74" s="371"/>
    </row>
    <row r="75" spans="1:16" x14ac:dyDescent="0.25">
      <c r="A75" s="425">
        <v>515</v>
      </c>
      <c r="B75" s="427">
        <v>43962</v>
      </c>
      <c r="C75" s="425" t="s">
        <v>105</v>
      </c>
      <c r="D75" s="425" t="s">
        <v>153</v>
      </c>
      <c r="E75" s="371"/>
      <c r="F75" s="371" t="s">
        <v>36</v>
      </c>
      <c r="G75" s="371">
        <v>24</v>
      </c>
      <c r="H75" s="372">
        <v>45500</v>
      </c>
      <c r="I75" s="372">
        <f t="shared" si="12"/>
        <v>1092000</v>
      </c>
      <c r="J75" s="372"/>
      <c r="K75" s="373">
        <v>0.35</v>
      </c>
      <c r="L75" s="372">
        <f t="shared" si="13"/>
        <v>709800</v>
      </c>
      <c r="M75" s="372"/>
      <c r="N75" s="372"/>
      <c r="O75" s="372">
        <f t="shared" si="11"/>
        <v>709800</v>
      </c>
      <c r="P75" s="371"/>
    </row>
    <row r="76" spans="1:16" x14ac:dyDescent="0.25">
      <c r="A76" s="426"/>
      <c r="B76" s="428"/>
      <c r="C76" s="426"/>
      <c r="D76" s="426"/>
      <c r="E76" s="371"/>
      <c r="F76" s="371" t="s">
        <v>37</v>
      </c>
      <c r="G76" s="371">
        <v>24</v>
      </c>
      <c r="H76" s="372">
        <v>465000</v>
      </c>
      <c r="I76" s="372">
        <f t="shared" si="12"/>
        <v>11160000</v>
      </c>
      <c r="J76" s="372"/>
      <c r="K76" s="373">
        <v>0.35</v>
      </c>
      <c r="L76" s="372">
        <f t="shared" si="13"/>
        <v>7254000</v>
      </c>
      <c r="M76" s="372"/>
      <c r="N76" s="372"/>
      <c r="O76" s="372">
        <f t="shared" si="11"/>
        <v>7254000</v>
      </c>
      <c r="P76" s="371"/>
    </row>
    <row r="77" spans="1:16" x14ac:dyDescent="0.25">
      <c r="A77" s="371">
        <v>517</v>
      </c>
      <c r="B77" s="385">
        <v>43962</v>
      </c>
      <c r="C77" s="371" t="s">
        <v>154</v>
      </c>
      <c r="D77" s="371" t="s">
        <v>155</v>
      </c>
      <c r="E77" s="371" t="s">
        <v>156</v>
      </c>
      <c r="F77" s="371" t="s">
        <v>42</v>
      </c>
      <c r="G77" s="371">
        <v>12</v>
      </c>
      <c r="H77" s="372">
        <v>485000</v>
      </c>
      <c r="I77" s="372">
        <f t="shared" si="12"/>
        <v>5820000</v>
      </c>
      <c r="J77" s="372"/>
      <c r="K77" s="373">
        <v>0.41</v>
      </c>
      <c r="L77" s="372">
        <f t="shared" si="13"/>
        <v>3433800.0000000005</v>
      </c>
      <c r="M77" s="372"/>
      <c r="N77" s="372">
        <f>L77</f>
        <v>3433800.0000000005</v>
      </c>
      <c r="O77" s="372"/>
      <c r="P77" s="371" t="s">
        <v>171</v>
      </c>
    </row>
    <row r="78" spans="1:16" x14ac:dyDescent="0.25">
      <c r="A78" s="371">
        <v>518</v>
      </c>
      <c r="B78" s="385">
        <v>43963</v>
      </c>
      <c r="C78" s="371" t="s">
        <v>105</v>
      </c>
      <c r="D78" s="371" t="s">
        <v>157</v>
      </c>
      <c r="E78" s="371" t="s">
        <v>158</v>
      </c>
      <c r="F78" s="371" t="s">
        <v>37</v>
      </c>
      <c r="G78" s="371">
        <v>1</v>
      </c>
      <c r="H78" s="372">
        <v>465000</v>
      </c>
      <c r="I78" s="372">
        <f t="shared" si="12"/>
        <v>465000</v>
      </c>
      <c r="J78" s="372"/>
      <c r="K78" s="373">
        <v>0</v>
      </c>
      <c r="L78" s="372">
        <f t="shared" si="13"/>
        <v>465000</v>
      </c>
      <c r="M78" s="372"/>
      <c r="N78" s="372">
        <f>L78</f>
        <v>465000</v>
      </c>
      <c r="O78" s="372"/>
      <c r="P78" s="371"/>
    </row>
    <row r="79" spans="1:16" x14ac:dyDescent="0.25">
      <c r="A79" s="425">
        <v>525</v>
      </c>
      <c r="B79" s="427">
        <v>43965</v>
      </c>
      <c r="C79" s="425" t="s">
        <v>160</v>
      </c>
      <c r="D79" s="425" t="s">
        <v>160</v>
      </c>
      <c r="E79" s="425" t="s">
        <v>103</v>
      </c>
      <c r="F79" s="371" t="s">
        <v>36</v>
      </c>
      <c r="G79" s="371">
        <v>2</v>
      </c>
      <c r="H79" s="372">
        <v>455000</v>
      </c>
      <c r="I79" s="372">
        <f t="shared" si="12"/>
        <v>910000</v>
      </c>
      <c r="J79" s="372"/>
      <c r="K79" s="373">
        <v>0.41</v>
      </c>
      <c r="L79" s="372">
        <f t="shared" si="13"/>
        <v>536900.00000000012</v>
      </c>
      <c r="M79" s="372"/>
      <c r="N79" s="372">
        <f>L79</f>
        <v>536900.00000000012</v>
      </c>
      <c r="O79" s="372"/>
      <c r="P79" s="371" t="s">
        <v>171</v>
      </c>
    </row>
    <row r="80" spans="1:16" x14ac:dyDescent="0.25">
      <c r="A80" s="426"/>
      <c r="B80" s="428"/>
      <c r="C80" s="426"/>
      <c r="D80" s="426"/>
      <c r="E80" s="426"/>
      <c r="F80" s="371" t="s">
        <v>37</v>
      </c>
      <c r="G80" s="371">
        <v>1</v>
      </c>
      <c r="H80" s="372">
        <v>465000</v>
      </c>
      <c r="I80" s="372">
        <f t="shared" si="12"/>
        <v>465000</v>
      </c>
      <c r="J80" s="372"/>
      <c r="K80" s="373">
        <v>0.41</v>
      </c>
      <c r="L80" s="372">
        <f t="shared" si="13"/>
        <v>274350.00000000006</v>
      </c>
      <c r="M80" s="372"/>
      <c r="N80" s="372">
        <f>L80</f>
        <v>274350.00000000006</v>
      </c>
      <c r="O80" s="372"/>
      <c r="P80" s="371" t="s">
        <v>171</v>
      </c>
    </row>
    <row r="81" spans="1:16" x14ac:dyDescent="0.25">
      <c r="A81" s="425">
        <v>526</v>
      </c>
      <c r="B81" s="427">
        <v>43965</v>
      </c>
      <c r="C81" s="425" t="s">
        <v>105</v>
      </c>
      <c r="D81" s="425" t="s">
        <v>161</v>
      </c>
      <c r="E81" s="425" t="s">
        <v>162</v>
      </c>
      <c r="F81" s="371" t="s">
        <v>36</v>
      </c>
      <c r="G81" s="371">
        <v>12</v>
      </c>
      <c r="H81" s="372">
        <v>455000</v>
      </c>
      <c r="I81" s="372">
        <f t="shared" si="12"/>
        <v>5460000</v>
      </c>
      <c r="J81" s="372"/>
      <c r="K81" s="373">
        <v>0.43</v>
      </c>
      <c r="L81" s="372">
        <f t="shared" si="13"/>
        <v>3112200.0000000005</v>
      </c>
      <c r="M81" s="372"/>
      <c r="N81" s="372"/>
      <c r="O81" s="372">
        <f t="shared" si="11"/>
        <v>3112200.0000000005</v>
      </c>
      <c r="P81" s="371"/>
    </row>
    <row r="82" spans="1:16" x14ac:dyDescent="0.25">
      <c r="A82" s="432"/>
      <c r="B82" s="433"/>
      <c r="C82" s="432"/>
      <c r="D82" s="432"/>
      <c r="E82" s="432"/>
      <c r="F82" s="371" t="s">
        <v>41</v>
      </c>
      <c r="G82" s="371">
        <v>12</v>
      </c>
      <c r="H82" s="372">
        <v>485000</v>
      </c>
      <c r="I82" s="372">
        <f t="shared" si="12"/>
        <v>5820000</v>
      </c>
      <c r="J82" s="372"/>
      <c r="K82" s="373">
        <v>0.43</v>
      </c>
      <c r="L82" s="372">
        <f t="shared" si="13"/>
        <v>3317400.0000000005</v>
      </c>
      <c r="M82" s="372"/>
      <c r="N82" s="372"/>
      <c r="O82" s="372">
        <f t="shared" si="11"/>
        <v>3317400.0000000005</v>
      </c>
      <c r="P82" s="371"/>
    </row>
    <row r="83" spans="1:16" x14ac:dyDescent="0.25">
      <c r="A83" s="432"/>
      <c r="B83" s="433"/>
      <c r="C83" s="432"/>
      <c r="D83" s="432"/>
      <c r="E83" s="432"/>
      <c r="F83" s="371" t="s">
        <v>39</v>
      </c>
      <c r="G83" s="371">
        <v>24</v>
      </c>
      <c r="H83" s="372">
        <v>455000</v>
      </c>
      <c r="I83" s="372">
        <f t="shared" si="12"/>
        <v>10920000</v>
      </c>
      <c r="J83" s="372"/>
      <c r="K83" s="373">
        <v>0.43</v>
      </c>
      <c r="L83" s="372">
        <f t="shared" si="13"/>
        <v>6224400.0000000009</v>
      </c>
      <c r="M83" s="372"/>
      <c r="N83" s="372"/>
      <c r="O83" s="372">
        <f t="shared" si="11"/>
        <v>6224400.0000000009</v>
      </c>
      <c r="P83" s="371"/>
    </row>
    <row r="84" spans="1:16" x14ac:dyDescent="0.25">
      <c r="A84" s="426"/>
      <c r="B84" s="428"/>
      <c r="C84" s="426"/>
      <c r="D84" s="426"/>
      <c r="E84" s="426"/>
      <c r="F84" s="371" t="s">
        <v>67</v>
      </c>
      <c r="G84" s="371">
        <v>12</v>
      </c>
      <c r="H84" s="372">
        <v>455000</v>
      </c>
      <c r="I84" s="372">
        <f t="shared" si="12"/>
        <v>5460000</v>
      </c>
      <c r="J84" s="372"/>
      <c r="K84" s="373">
        <v>0.43</v>
      </c>
      <c r="L84" s="372">
        <f t="shared" si="13"/>
        <v>3112200.0000000005</v>
      </c>
      <c r="M84" s="372"/>
      <c r="N84" s="372"/>
      <c r="O84" s="372">
        <f t="shared" si="11"/>
        <v>3112200.0000000005</v>
      </c>
      <c r="P84" s="371"/>
    </row>
    <row r="85" spans="1:16" x14ac:dyDescent="0.25">
      <c r="A85" s="425">
        <v>527</v>
      </c>
      <c r="B85" s="427">
        <v>43967</v>
      </c>
      <c r="C85" s="425" t="s">
        <v>107</v>
      </c>
      <c r="D85" s="425" t="s">
        <v>106</v>
      </c>
      <c r="E85" s="425" t="s">
        <v>108</v>
      </c>
      <c r="F85" s="371" t="s">
        <v>36</v>
      </c>
      <c r="G85" s="371">
        <v>10</v>
      </c>
      <c r="H85" s="372">
        <v>455000</v>
      </c>
      <c r="I85" s="372">
        <f t="shared" si="12"/>
        <v>4550000</v>
      </c>
      <c r="J85" s="429">
        <v>150000</v>
      </c>
      <c r="K85" s="373">
        <v>0.41</v>
      </c>
      <c r="L85" s="372">
        <f>I85*(1-K85)-J85</f>
        <v>2534500.0000000005</v>
      </c>
      <c r="M85" s="372"/>
      <c r="N85" s="372">
        <f>L85</f>
        <v>2534500.0000000005</v>
      </c>
      <c r="O85" s="372"/>
      <c r="P85" s="371"/>
    </row>
    <row r="86" spans="1:16" x14ac:dyDescent="0.25">
      <c r="A86" s="432"/>
      <c r="B86" s="433"/>
      <c r="C86" s="432"/>
      <c r="D86" s="432"/>
      <c r="E86" s="432"/>
      <c r="F86" s="371" t="s">
        <v>37</v>
      </c>
      <c r="G86" s="371">
        <v>16</v>
      </c>
      <c r="H86" s="372">
        <v>465000</v>
      </c>
      <c r="I86" s="372">
        <f t="shared" si="12"/>
        <v>7440000</v>
      </c>
      <c r="J86" s="430"/>
      <c r="K86" s="373">
        <v>0.41</v>
      </c>
      <c r="L86" s="372">
        <f t="shared" si="13"/>
        <v>4389600.0000000009</v>
      </c>
      <c r="M86" s="372"/>
      <c r="N86" s="372">
        <f t="shared" ref="N86:N87" si="14">L86</f>
        <v>4389600.0000000009</v>
      </c>
      <c r="O86" s="372"/>
      <c r="P86" s="371"/>
    </row>
    <row r="87" spans="1:16" x14ac:dyDescent="0.25">
      <c r="A87" s="426"/>
      <c r="B87" s="428"/>
      <c r="C87" s="426"/>
      <c r="D87" s="426"/>
      <c r="E87" s="426"/>
      <c r="F87" s="371" t="s">
        <v>38</v>
      </c>
      <c r="G87" s="371">
        <v>6</v>
      </c>
      <c r="H87" s="372">
        <v>550000</v>
      </c>
      <c r="I87" s="372">
        <f t="shared" si="12"/>
        <v>3300000</v>
      </c>
      <c r="J87" s="431"/>
      <c r="K87" s="373">
        <v>0.41</v>
      </c>
      <c r="L87" s="372">
        <f t="shared" si="13"/>
        <v>1947000.0000000002</v>
      </c>
      <c r="M87" s="372"/>
      <c r="N87" s="372">
        <f t="shared" si="14"/>
        <v>1947000.0000000002</v>
      </c>
      <c r="O87" s="372"/>
      <c r="P87" s="371"/>
    </row>
    <row r="88" spans="1:16" x14ac:dyDescent="0.25">
      <c r="A88" s="371">
        <v>528</v>
      </c>
      <c r="B88" s="385">
        <v>43967</v>
      </c>
      <c r="C88" s="371" t="s">
        <v>105</v>
      </c>
      <c r="D88" s="371" t="s">
        <v>163</v>
      </c>
      <c r="E88" s="371" t="s">
        <v>164</v>
      </c>
      <c r="F88" s="371" t="s">
        <v>42</v>
      </c>
      <c r="G88" s="371">
        <v>12</v>
      </c>
      <c r="H88" s="372">
        <v>485000</v>
      </c>
      <c r="I88" s="372">
        <f t="shared" si="12"/>
        <v>5820000</v>
      </c>
      <c r="J88" s="372"/>
      <c r="K88" s="373">
        <v>0.41</v>
      </c>
      <c r="L88" s="372">
        <f t="shared" si="13"/>
        <v>3433800.0000000005</v>
      </c>
      <c r="M88" s="372"/>
      <c r="N88" s="372"/>
      <c r="O88" s="372">
        <f>L88</f>
        <v>3433800.0000000005</v>
      </c>
      <c r="P88" s="371"/>
    </row>
    <row r="89" spans="1:16" x14ac:dyDescent="0.25">
      <c r="A89" s="425">
        <v>530</v>
      </c>
      <c r="B89" s="427">
        <v>43968</v>
      </c>
      <c r="C89" s="425" t="s">
        <v>105</v>
      </c>
      <c r="D89" s="434" t="s">
        <v>113</v>
      </c>
      <c r="E89" s="434" t="s">
        <v>114</v>
      </c>
      <c r="F89" s="371" t="s">
        <v>36</v>
      </c>
      <c r="G89" s="371">
        <v>36</v>
      </c>
      <c r="H89" s="372">
        <v>455000</v>
      </c>
      <c r="I89" s="372">
        <f t="shared" si="12"/>
        <v>16380000</v>
      </c>
      <c r="J89" s="429">
        <v>350000</v>
      </c>
      <c r="K89" s="373">
        <v>0.41</v>
      </c>
      <c r="L89" s="372">
        <f>I89*(1-K89)-J89</f>
        <v>9314200.0000000019</v>
      </c>
      <c r="M89" s="372"/>
      <c r="N89" s="372"/>
      <c r="O89" s="372">
        <f>L89</f>
        <v>9314200.0000000019</v>
      </c>
      <c r="P89" s="371"/>
    </row>
    <row r="90" spans="1:16" x14ac:dyDescent="0.25">
      <c r="A90" s="432"/>
      <c r="B90" s="433"/>
      <c r="C90" s="432"/>
      <c r="D90" s="435"/>
      <c r="E90" s="435"/>
      <c r="F90" s="371" t="s">
        <v>37</v>
      </c>
      <c r="G90" s="371">
        <v>24</v>
      </c>
      <c r="H90" s="372">
        <v>465000</v>
      </c>
      <c r="I90" s="372">
        <f t="shared" si="12"/>
        <v>11160000</v>
      </c>
      <c r="J90" s="430"/>
      <c r="K90" s="373">
        <v>0.41</v>
      </c>
      <c r="L90" s="372">
        <f t="shared" si="13"/>
        <v>6584400.0000000009</v>
      </c>
      <c r="M90" s="372"/>
      <c r="N90" s="372"/>
      <c r="O90" s="372">
        <f t="shared" ref="O90:O92" si="15">L90</f>
        <v>6584400.0000000009</v>
      </c>
      <c r="P90" s="371"/>
    </row>
    <row r="91" spans="1:16" x14ac:dyDescent="0.25">
      <c r="A91" s="432"/>
      <c r="B91" s="433"/>
      <c r="C91" s="432"/>
      <c r="D91" s="435"/>
      <c r="E91" s="435"/>
      <c r="F91" s="371" t="s">
        <v>42</v>
      </c>
      <c r="G91" s="371">
        <v>12</v>
      </c>
      <c r="H91" s="372">
        <v>485000</v>
      </c>
      <c r="I91" s="372">
        <f t="shared" si="12"/>
        <v>5820000</v>
      </c>
      <c r="J91" s="430"/>
      <c r="K91" s="373">
        <v>0.41</v>
      </c>
      <c r="L91" s="372">
        <f t="shared" si="13"/>
        <v>3433800.0000000005</v>
      </c>
      <c r="M91" s="372"/>
      <c r="N91" s="372"/>
      <c r="O91" s="372">
        <f t="shared" si="15"/>
        <v>3433800.0000000005</v>
      </c>
      <c r="P91" s="371"/>
    </row>
    <row r="92" spans="1:16" x14ac:dyDescent="0.25">
      <c r="A92" s="426"/>
      <c r="B92" s="428"/>
      <c r="C92" s="426"/>
      <c r="D92" s="436"/>
      <c r="E92" s="436"/>
      <c r="F92" s="371" t="s">
        <v>41</v>
      </c>
      <c r="G92" s="371">
        <v>12</v>
      </c>
      <c r="H92" s="372">
        <v>485000</v>
      </c>
      <c r="I92" s="372">
        <f t="shared" si="12"/>
        <v>5820000</v>
      </c>
      <c r="J92" s="431"/>
      <c r="K92" s="373">
        <v>0.41</v>
      </c>
      <c r="L92" s="372">
        <f t="shared" si="13"/>
        <v>3433800.0000000005</v>
      </c>
      <c r="M92" s="372"/>
      <c r="N92" s="372"/>
      <c r="O92" s="372">
        <f t="shared" si="15"/>
        <v>3433800.0000000005</v>
      </c>
      <c r="P92" s="371"/>
    </row>
    <row r="93" spans="1:16" x14ac:dyDescent="0.25">
      <c r="A93" s="371">
        <v>531</v>
      </c>
      <c r="B93" s="385">
        <v>43968</v>
      </c>
      <c r="C93" s="371" t="s">
        <v>107</v>
      </c>
      <c r="D93" s="371" t="s">
        <v>107</v>
      </c>
      <c r="E93" s="371" t="s">
        <v>103</v>
      </c>
      <c r="F93" s="371" t="s">
        <v>37</v>
      </c>
      <c r="G93" s="371">
        <v>1</v>
      </c>
      <c r="H93" s="372">
        <v>465000</v>
      </c>
      <c r="I93" s="372">
        <f t="shared" si="12"/>
        <v>465000</v>
      </c>
      <c r="J93" s="372"/>
      <c r="K93" s="373">
        <v>0.41</v>
      </c>
      <c r="L93" s="372">
        <f t="shared" si="13"/>
        <v>274350.00000000006</v>
      </c>
      <c r="M93" s="372"/>
      <c r="N93" s="372">
        <f>L93</f>
        <v>274350.00000000006</v>
      </c>
      <c r="O93" s="372"/>
      <c r="P93" s="371" t="s">
        <v>171</v>
      </c>
    </row>
    <row r="94" spans="1:16" x14ac:dyDescent="0.25">
      <c r="A94" s="425">
        <v>532</v>
      </c>
      <c r="B94" s="427">
        <v>43969</v>
      </c>
      <c r="C94" s="425" t="s">
        <v>107</v>
      </c>
      <c r="D94" s="425" t="s">
        <v>106</v>
      </c>
      <c r="E94" s="425" t="s">
        <v>108</v>
      </c>
      <c r="F94" s="371" t="s">
        <v>117</v>
      </c>
      <c r="G94" s="371">
        <v>2</v>
      </c>
      <c r="H94" s="372">
        <v>255000</v>
      </c>
      <c r="I94" s="372">
        <f t="shared" si="12"/>
        <v>510000</v>
      </c>
      <c r="J94" s="372"/>
      <c r="K94" s="373">
        <v>0.41</v>
      </c>
      <c r="L94" s="372">
        <f t="shared" si="13"/>
        <v>300900.00000000006</v>
      </c>
      <c r="M94" s="372"/>
      <c r="N94" s="372">
        <f t="shared" ref="N94:N95" si="16">L94</f>
        <v>300900.00000000006</v>
      </c>
      <c r="O94" s="372"/>
      <c r="P94" s="371" t="s">
        <v>171</v>
      </c>
    </row>
    <row r="95" spans="1:16" x14ac:dyDescent="0.25">
      <c r="A95" s="426"/>
      <c r="B95" s="428"/>
      <c r="C95" s="426"/>
      <c r="D95" s="426"/>
      <c r="E95" s="426"/>
      <c r="F95" s="371" t="s">
        <v>40</v>
      </c>
      <c r="G95" s="371">
        <v>1</v>
      </c>
      <c r="H95" s="372">
        <v>475000</v>
      </c>
      <c r="I95" s="372">
        <f t="shared" si="12"/>
        <v>475000</v>
      </c>
      <c r="J95" s="372"/>
      <c r="K95" s="373">
        <v>0.41</v>
      </c>
      <c r="L95" s="372">
        <f t="shared" si="13"/>
        <v>280250.00000000006</v>
      </c>
      <c r="M95" s="372"/>
      <c r="N95" s="372">
        <f t="shared" si="16"/>
        <v>280250.00000000006</v>
      </c>
      <c r="O95" s="372"/>
      <c r="P95" s="371" t="s">
        <v>171</v>
      </c>
    </row>
    <row r="96" spans="1:16" x14ac:dyDescent="0.25">
      <c r="A96" s="425">
        <v>533</v>
      </c>
      <c r="B96" s="427">
        <v>43969</v>
      </c>
      <c r="C96" s="425" t="s">
        <v>107</v>
      </c>
      <c r="D96" s="425" t="s">
        <v>165</v>
      </c>
      <c r="E96" s="425" t="s">
        <v>166</v>
      </c>
      <c r="F96" s="371" t="s">
        <v>37</v>
      </c>
      <c r="G96" s="371">
        <v>1</v>
      </c>
      <c r="H96" s="372">
        <v>465000</v>
      </c>
      <c r="I96" s="372">
        <f t="shared" si="12"/>
        <v>465000</v>
      </c>
      <c r="J96" s="372"/>
      <c r="K96" s="373">
        <v>0.41</v>
      </c>
      <c r="L96" s="372">
        <f t="shared" si="13"/>
        <v>274350.00000000006</v>
      </c>
      <c r="M96" s="372"/>
      <c r="N96" s="372">
        <f t="shared" ref="N96:N101" si="17">L96</f>
        <v>274350.00000000006</v>
      </c>
      <c r="O96" s="372"/>
      <c r="P96" s="371" t="s">
        <v>171</v>
      </c>
    </row>
    <row r="97" spans="1:16" x14ac:dyDescent="0.25">
      <c r="A97" s="426"/>
      <c r="B97" s="428"/>
      <c r="C97" s="426"/>
      <c r="D97" s="426"/>
      <c r="E97" s="426"/>
      <c r="F97" s="371" t="s">
        <v>40</v>
      </c>
      <c r="G97" s="371">
        <v>1</v>
      </c>
      <c r="H97" s="372">
        <v>475000</v>
      </c>
      <c r="I97" s="372">
        <f t="shared" si="12"/>
        <v>475000</v>
      </c>
      <c r="J97" s="372"/>
      <c r="K97" s="373">
        <v>0.41</v>
      </c>
      <c r="L97" s="372">
        <f t="shared" si="13"/>
        <v>280250.00000000006</v>
      </c>
      <c r="M97" s="372"/>
      <c r="N97" s="372">
        <f t="shared" si="17"/>
        <v>280250.00000000006</v>
      </c>
      <c r="O97" s="372"/>
      <c r="P97" s="371" t="s">
        <v>171</v>
      </c>
    </row>
    <row r="98" spans="1:16" x14ac:dyDescent="0.25">
      <c r="A98" s="371">
        <v>535</v>
      </c>
      <c r="B98" s="385">
        <v>43969</v>
      </c>
      <c r="C98" s="371" t="s">
        <v>105</v>
      </c>
      <c r="D98" s="371" t="s">
        <v>167</v>
      </c>
      <c r="E98" s="371" t="s">
        <v>168</v>
      </c>
      <c r="F98" s="371" t="s">
        <v>67</v>
      </c>
      <c r="G98" s="371">
        <v>5</v>
      </c>
      <c r="H98" s="372">
        <v>455000</v>
      </c>
      <c r="I98" s="372">
        <f t="shared" si="12"/>
        <v>2275000</v>
      </c>
      <c r="J98" s="372"/>
      <c r="K98" s="373">
        <v>0.41</v>
      </c>
      <c r="L98" s="372">
        <f t="shared" si="13"/>
        <v>1342250.0000000002</v>
      </c>
      <c r="M98" s="372"/>
      <c r="N98" s="372">
        <f t="shared" si="17"/>
        <v>1342250.0000000002</v>
      </c>
      <c r="O98" s="372"/>
      <c r="P98" s="371"/>
    </row>
    <row r="99" spans="1:16" x14ac:dyDescent="0.25">
      <c r="A99" s="371">
        <v>536</v>
      </c>
      <c r="B99" s="385">
        <v>43969</v>
      </c>
      <c r="C99" s="371" t="s">
        <v>105</v>
      </c>
      <c r="D99" s="371" t="s">
        <v>169</v>
      </c>
      <c r="E99" s="371" t="s">
        <v>170</v>
      </c>
      <c r="F99" s="371" t="s">
        <v>36</v>
      </c>
      <c r="G99" s="371">
        <v>12</v>
      </c>
      <c r="H99" s="372">
        <v>455000</v>
      </c>
      <c r="I99" s="372">
        <f t="shared" si="12"/>
        <v>5460000</v>
      </c>
      <c r="J99" s="372" t="s">
        <v>251</v>
      </c>
      <c r="K99" s="373">
        <v>0.35</v>
      </c>
      <c r="L99" s="372">
        <f t="shared" si="13"/>
        <v>3549000</v>
      </c>
      <c r="M99" s="372"/>
      <c r="N99" s="372">
        <f t="shared" si="17"/>
        <v>3549000</v>
      </c>
      <c r="O99" s="372"/>
      <c r="P99" s="371"/>
    </row>
    <row r="100" spans="1:16" x14ac:dyDescent="0.25">
      <c r="A100" s="371">
        <v>537</v>
      </c>
      <c r="B100" s="385">
        <v>43970</v>
      </c>
      <c r="C100" s="371" t="s">
        <v>122</v>
      </c>
      <c r="D100" s="371" t="s">
        <v>122</v>
      </c>
      <c r="E100" s="371" t="s">
        <v>103</v>
      </c>
      <c r="F100" s="371" t="s">
        <v>38</v>
      </c>
      <c r="G100" s="371">
        <v>1</v>
      </c>
      <c r="H100" s="372">
        <v>550000</v>
      </c>
      <c r="I100" s="372">
        <f t="shared" si="12"/>
        <v>550000</v>
      </c>
      <c r="J100" s="372"/>
      <c r="K100" s="373">
        <v>0.41</v>
      </c>
      <c r="L100" s="372">
        <f t="shared" si="13"/>
        <v>324500.00000000006</v>
      </c>
      <c r="M100" s="372"/>
      <c r="N100" s="372">
        <f t="shared" si="17"/>
        <v>324500.00000000006</v>
      </c>
      <c r="O100" s="372"/>
      <c r="P100" s="371" t="s">
        <v>171</v>
      </c>
    </row>
    <row r="101" spans="1:16" x14ac:dyDescent="0.25">
      <c r="A101" s="371">
        <v>540</v>
      </c>
      <c r="B101" s="385">
        <v>43971</v>
      </c>
      <c r="C101" s="371" t="s">
        <v>107</v>
      </c>
      <c r="D101" s="371" t="s">
        <v>107</v>
      </c>
      <c r="E101" s="371" t="s">
        <v>103</v>
      </c>
      <c r="F101" s="371" t="s">
        <v>36</v>
      </c>
      <c r="G101" s="371">
        <v>2</v>
      </c>
      <c r="H101" s="372">
        <v>455000</v>
      </c>
      <c r="I101" s="372">
        <f t="shared" si="12"/>
        <v>910000</v>
      </c>
      <c r="J101" s="372"/>
      <c r="K101" s="373">
        <v>0.41</v>
      </c>
      <c r="L101" s="372">
        <f t="shared" si="13"/>
        <v>536900.00000000012</v>
      </c>
      <c r="M101" s="372"/>
      <c r="N101" s="372">
        <f t="shared" si="17"/>
        <v>536900.00000000012</v>
      </c>
      <c r="O101" s="372"/>
      <c r="P101" s="371" t="s">
        <v>171</v>
      </c>
    </row>
    <row r="102" spans="1:16" x14ac:dyDescent="0.25">
      <c r="A102" s="425">
        <v>541</v>
      </c>
      <c r="B102" s="452">
        <v>43971</v>
      </c>
      <c r="C102" s="425" t="s">
        <v>105</v>
      </c>
      <c r="D102" s="425" t="s">
        <v>252</v>
      </c>
      <c r="E102" s="425" t="s">
        <v>253</v>
      </c>
      <c r="F102" s="371" t="s">
        <v>36</v>
      </c>
      <c r="G102" s="371">
        <v>1</v>
      </c>
      <c r="H102" s="372">
        <v>455000</v>
      </c>
      <c r="I102" s="372">
        <f t="shared" si="12"/>
        <v>455000</v>
      </c>
      <c r="J102" s="372"/>
      <c r="K102" s="373">
        <v>0.5</v>
      </c>
      <c r="L102" s="372">
        <f t="shared" si="13"/>
        <v>227500</v>
      </c>
      <c r="M102" s="372">
        <f>L102</f>
        <v>227500</v>
      </c>
      <c r="N102" s="372"/>
      <c r="O102" s="372"/>
      <c r="P102" s="371"/>
    </row>
    <row r="103" spans="1:16" x14ac:dyDescent="0.25">
      <c r="A103" s="432"/>
      <c r="B103" s="453"/>
      <c r="C103" s="432"/>
      <c r="D103" s="432"/>
      <c r="E103" s="432"/>
      <c r="F103" s="371" t="s">
        <v>37</v>
      </c>
      <c r="G103" s="371">
        <v>1</v>
      </c>
      <c r="H103" s="372">
        <v>465000</v>
      </c>
      <c r="I103" s="372">
        <f t="shared" si="12"/>
        <v>465000</v>
      </c>
      <c r="J103" s="372"/>
      <c r="K103" s="373">
        <v>0.5</v>
      </c>
      <c r="L103" s="372">
        <f t="shared" si="13"/>
        <v>232500</v>
      </c>
      <c r="M103" s="372">
        <f t="shared" ref="M103:M108" si="18">L103</f>
        <v>232500</v>
      </c>
      <c r="N103" s="372"/>
      <c r="O103" s="372"/>
      <c r="P103" s="371"/>
    </row>
    <row r="104" spans="1:16" x14ac:dyDescent="0.25">
      <c r="A104" s="432"/>
      <c r="B104" s="453"/>
      <c r="C104" s="432"/>
      <c r="D104" s="432"/>
      <c r="E104" s="432"/>
      <c r="F104" s="371" t="s">
        <v>40</v>
      </c>
      <c r="G104" s="371">
        <v>1</v>
      </c>
      <c r="H104" s="372">
        <v>475000</v>
      </c>
      <c r="I104" s="372">
        <f t="shared" si="12"/>
        <v>475000</v>
      </c>
      <c r="J104" s="372"/>
      <c r="K104" s="373">
        <v>0.5</v>
      </c>
      <c r="L104" s="372">
        <f t="shared" si="13"/>
        <v>237500</v>
      </c>
      <c r="M104" s="372">
        <f t="shared" si="18"/>
        <v>237500</v>
      </c>
      <c r="N104" s="372"/>
      <c r="O104" s="372"/>
      <c r="P104" s="371"/>
    </row>
    <row r="105" spans="1:16" x14ac:dyDescent="0.25">
      <c r="A105" s="432"/>
      <c r="B105" s="453"/>
      <c r="C105" s="432"/>
      <c r="D105" s="432"/>
      <c r="E105" s="432"/>
      <c r="F105" s="371" t="s">
        <v>42</v>
      </c>
      <c r="G105" s="371">
        <v>1</v>
      </c>
      <c r="H105" s="372">
        <v>485000</v>
      </c>
      <c r="I105" s="372">
        <f t="shared" si="12"/>
        <v>485000</v>
      </c>
      <c r="J105" s="372"/>
      <c r="K105" s="373">
        <v>0.5</v>
      </c>
      <c r="L105" s="372">
        <f t="shared" si="13"/>
        <v>242500</v>
      </c>
      <c r="M105" s="372">
        <f t="shared" si="18"/>
        <v>242500</v>
      </c>
      <c r="N105" s="372"/>
      <c r="O105" s="372"/>
      <c r="P105" s="371"/>
    </row>
    <row r="106" spans="1:16" x14ac:dyDescent="0.25">
      <c r="A106" s="432"/>
      <c r="B106" s="453"/>
      <c r="C106" s="432"/>
      <c r="D106" s="432"/>
      <c r="E106" s="432"/>
      <c r="F106" s="371" t="s">
        <v>131</v>
      </c>
      <c r="G106" s="371">
        <v>1</v>
      </c>
      <c r="H106" s="372">
        <v>285000</v>
      </c>
      <c r="I106" s="372">
        <f t="shared" si="12"/>
        <v>285000</v>
      </c>
      <c r="J106" s="372"/>
      <c r="K106" s="373">
        <v>0.5</v>
      </c>
      <c r="L106" s="372">
        <f t="shared" si="13"/>
        <v>142500</v>
      </c>
      <c r="M106" s="372">
        <f t="shared" si="18"/>
        <v>142500</v>
      </c>
      <c r="N106" s="372"/>
      <c r="O106" s="372"/>
      <c r="P106" s="371"/>
    </row>
    <row r="107" spans="1:16" x14ac:dyDescent="0.25">
      <c r="A107" s="432"/>
      <c r="B107" s="453"/>
      <c r="C107" s="432"/>
      <c r="D107" s="432"/>
      <c r="E107" s="432"/>
      <c r="F107" s="371" t="s">
        <v>38</v>
      </c>
      <c r="G107" s="371">
        <v>1</v>
      </c>
      <c r="H107" s="372">
        <v>550000</v>
      </c>
      <c r="I107" s="372">
        <f t="shared" si="12"/>
        <v>550000</v>
      </c>
      <c r="J107" s="372"/>
      <c r="K107" s="373">
        <v>0.5</v>
      </c>
      <c r="L107" s="372">
        <f t="shared" si="13"/>
        <v>275000</v>
      </c>
      <c r="M107" s="372">
        <f t="shared" si="18"/>
        <v>275000</v>
      </c>
      <c r="N107" s="372"/>
      <c r="O107" s="372"/>
      <c r="P107" s="371"/>
    </row>
    <row r="108" spans="1:16" x14ac:dyDescent="0.25">
      <c r="A108" s="426"/>
      <c r="B108" s="454"/>
      <c r="C108" s="426"/>
      <c r="D108" s="426"/>
      <c r="E108" s="426"/>
      <c r="F108" s="371" t="s">
        <v>39</v>
      </c>
      <c r="G108" s="371">
        <v>1</v>
      </c>
      <c r="H108" s="372">
        <v>455000</v>
      </c>
      <c r="I108" s="372">
        <f t="shared" si="12"/>
        <v>455000</v>
      </c>
      <c r="J108" s="372"/>
      <c r="K108" s="373">
        <v>0.5</v>
      </c>
      <c r="L108" s="372">
        <f t="shared" si="13"/>
        <v>227500</v>
      </c>
      <c r="M108" s="372">
        <f t="shared" si="18"/>
        <v>227500</v>
      </c>
      <c r="N108" s="372"/>
      <c r="O108" s="372"/>
      <c r="P108" s="371"/>
    </row>
    <row r="109" spans="1:16" x14ac:dyDescent="0.25">
      <c r="A109" s="371">
        <v>543</v>
      </c>
      <c r="B109" s="375">
        <v>43972</v>
      </c>
      <c r="C109" s="371" t="s">
        <v>107</v>
      </c>
      <c r="D109" s="371" t="s">
        <v>254</v>
      </c>
      <c r="E109" s="371"/>
      <c r="F109" s="371" t="s">
        <v>255</v>
      </c>
      <c r="G109" s="371">
        <v>1</v>
      </c>
      <c r="H109" s="372">
        <v>450000</v>
      </c>
      <c r="I109" s="372">
        <f t="shared" si="12"/>
        <v>450000</v>
      </c>
      <c r="J109" s="372"/>
      <c r="K109" s="373">
        <v>1</v>
      </c>
      <c r="L109" s="372">
        <f t="shared" si="13"/>
        <v>0</v>
      </c>
      <c r="M109" s="372"/>
      <c r="N109" s="372"/>
      <c r="O109" s="372"/>
      <c r="P109" s="371"/>
    </row>
    <row r="110" spans="1:16" x14ac:dyDescent="0.25">
      <c r="A110" s="425">
        <v>549</v>
      </c>
      <c r="B110" s="452">
        <v>43974</v>
      </c>
      <c r="C110" s="425" t="s">
        <v>105</v>
      </c>
      <c r="D110" s="425" t="s">
        <v>271</v>
      </c>
      <c r="E110" s="425" t="s">
        <v>272</v>
      </c>
      <c r="F110" s="371" t="s">
        <v>40</v>
      </c>
      <c r="G110" s="371">
        <v>6</v>
      </c>
      <c r="H110" s="372">
        <v>475000</v>
      </c>
      <c r="I110" s="372">
        <f t="shared" si="12"/>
        <v>2850000</v>
      </c>
      <c r="J110" s="372"/>
      <c r="K110" s="373">
        <v>0.41</v>
      </c>
      <c r="L110" s="372">
        <f t="shared" si="13"/>
        <v>1681500.0000000002</v>
      </c>
      <c r="M110" s="372">
        <f>L110</f>
        <v>1681500.0000000002</v>
      </c>
      <c r="N110" s="372"/>
      <c r="O110" s="372"/>
      <c r="P110" s="371"/>
    </row>
    <row r="111" spans="1:16" x14ac:dyDescent="0.25">
      <c r="A111" s="426"/>
      <c r="B111" s="454"/>
      <c r="C111" s="426"/>
      <c r="D111" s="426"/>
      <c r="E111" s="426"/>
      <c r="F111" s="371" t="s">
        <v>42</v>
      </c>
      <c r="G111" s="371">
        <v>6</v>
      </c>
      <c r="H111" s="372">
        <v>485000</v>
      </c>
      <c r="I111" s="372">
        <f t="shared" si="12"/>
        <v>2910000</v>
      </c>
      <c r="J111" s="372"/>
      <c r="K111" s="373">
        <v>0.41</v>
      </c>
      <c r="L111" s="372">
        <f t="shared" si="13"/>
        <v>1716900.0000000002</v>
      </c>
      <c r="M111" s="372">
        <f>L111</f>
        <v>1716900.0000000002</v>
      </c>
      <c r="N111" s="372"/>
      <c r="O111" s="372"/>
      <c r="P111" s="371"/>
    </row>
    <row r="112" spans="1:16" x14ac:dyDescent="0.25">
      <c r="A112" s="425">
        <v>565</v>
      </c>
      <c r="B112" s="452">
        <v>43976</v>
      </c>
      <c r="C112" s="425" t="s">
        <v>105</v>
      </c>
      <c r="D112" s="425" t="s">
        <v>275</v>
      </c>
      <c r="E112" s="425"/>
      <c r="F112" s="371" t="s">
        <v>36</v>
      </c>
      <c r="G112" s="371">
        <v>60</v>
      </c>
      <c r="H112" s="372">
        <v>455000</v>
      </c>
      <c r="I112" s="372">
        <f t="shared" si="12"/>
        <v>27300000</v>
      </c>
      <c r="J112" s="372"/>
      <c r="K112" s="373">
        <v>0.38</v>
      </c>
      <c r="L112" s="372">
        <f t="shared" si="13"/>
        <v>16926000</v>
      </c>
      <c r="M112" s="372"/>
      <c r="N112" s="372"/>
      <c r="O112" s="372">
        <f>L112</f>
        <v>16926000</v>
      </c>
      <c r="P112" s="371"/>
    </row>
    <row r="113" spans="1:16" x14ac:dyDescent="0.25">
      <c r="A113" s="432"/>
      <c r="B113" s="453"/>
      <c r="C113" s="432"/>
      <c r="D113" s="432"/>
      <c r="E113" s="432"/>
      <c r="F113" s="371" t="s">
        <v>37</v>
      </c>
      <c r="G113" s="371">
        <v>48</v>
      </c>
      <c r="H113" s="372">
        <v>465000</v>
      </c>
      <c r="I113" s="372">
        <f t="shared" si="12"/>
        <v>22320000</v>
      </c>
      <c r="J113" s="372"/>
      <c r="K113" s="373">
        <v>0.38</v>
      </c>
      <c r="L113" s="372">
        <f t="shared" si="13"/>
        <v>13838400</v>
      </c>
      <c r="M113" s="372"/>
      <c r="N113" s="372"/>
      <c r="O113" s="372">
        <f t="shared" ref="O113:O114" si="19">L113</f>
        <v>13838400</v>
      </c>
      <c r="P113" s="371"/>
    </row>
    <row r="114" spans="1:16" x14ac:dyDescent="0.25">
      <c r="A114" s="426"/>
      <c r="B114" s="454"/>
      <c r="C114" s="426"/>
      <c r="D114" s="426"/>
      <c r="E114" s="426"/>
      <c r="F114" s="371" t="s">
        <v>40</v>
      </c>
      <c r="G114" s="371">
        <v>36</v>
      </c>
      <c r="H114" s="372">
        <v>475000</v>
      </c>
      <c r="I114" s="372">
        <f t="shared" si="12"/>
        <v>17100000</v>
      </c>
      <c r="J114" s="372"/>
      <c r="K114" s="373">
        <v>0.38</v>
      </c>
      <c r="L114" s="372">
        <f t="shared" si="13"/>
        <v>10602000</v>
      </c>
      <c r="M114" s="372"/>
      <c r="N114" s="372"/>
      <c r="O114" s="372">
        <f t="shared" si="19"/>
        <v>10602000</v>
      </c>
      <c r="P114" s="371"/>
    </row>
    <row r="115" spans="1:16" x14ac:dyDescent="0.25">
      <c r="A115" s="371">
        <v>555</v>
      </c>
      <c r="B115" s="375">
        <v>43976</v>
      </c>
      <c r="C115" s="371" t="s">
        <v>105</v>
      </c>
      <c r="D115" s="371" t="s">
        <v>276</v>
      </c>
      <c r="E115" s="371" t="s">
        <v>108</v>
      </c>
      <c r="F115" s="371" t="s">
        <v>117</v>
      </c>
      <c r="G115" s="371">
        <v>24</v>
      </c>
      <c r="H115" s="372">
        <v>225000</v>
      </c>
      <c r="I115" s="372">
        <f t="shared" si="12"/>
        <v>5400000</v>
      </c>
      <c r="J115" s="372">
        <v>100000</v>
      </c>
      <c r="K115" s="373">
        <v>0.41</v>
      </c>
      <c r="L115" s="372">
        <f>I115*(1-K115)-J115</f>
        <v>3086000.0000000005</v>
      </c>
      <c r="M115" s="372"/>
      <c r="N115" s="372"/>
      <c r="O115" s="372">
        <f>L115</f>
        <v>3086000.0000000005</v>
      </c>
      <c r="P115" s="371"/>
    </row>
    <row r="116" spans="1:16" x14ac:dyDescent="0.25">
      <c r="A116" s="371"/>
      <c r="B116" s="375"/>
      <c r="C116" s="371"/>
      <c r="D116" s="371"/>
      <c r="E116" s="371"/>
      <c r="F116" s="371" t="s">
        <v>39</v>
      </c>
      <c r="G116" s="371">
        <v>12</v>
      </c>
      <c r="H116" s="372">
        <v>455000</v>
      </c>
      <c r="I116" s="372">
        <f t="shared" si="12"/>
        <v>5460000</v>
      </c>
      <c r="J116" s="372"/>
      <c r="K116" s="373">
        <v>0.41</v>
      </c>
      <c r="L116" s="372">
        <f t="shared" si="13"/>
        <v>3221400.0000000005</v>
      </c>
      <c r="M116" s="372"/>
      <c r="N116" s="372"/>
      <c r="O116" s="372">
        <f>L116</f>
        <v>3221400.0000000005</v>
      </c>
      <c r="P116" s="371"/>
    </row>
    <row r="117" spans="1:16" s="176" customFormat="1" x14ac:dyDescent="0.25">
      <c r="A117" s="448" t="s">
        <v>96</v>
      </c>
      <c r="B117" s="448"/>
      <c r="C117" s="448"/>
      <c r="D117" s="448"/>
      <c r="E117" s="448"/>
      <c r="F117" s="448"/>
      <c r="G117" s="171">
        <f>SUM(G9:G116)</f>
        <v>1791</v>
      </c>
      <c r="H117" s="172"/>
      <c r="I117" s="173">
        <f>SUM(I9:I116)</f>
        <v>806987000</v>
      </c>
      <c r="J117" s="174"/>
      <c r="K117" s="173"/>
      <c r="L117" s="175">
        <f>SUM(L9:L116)</f>
        <v>578081400</v>
      </c>
      <c r="M117" s="172"/>
      <c r="N117" s="172"/>
      <c r="O117" s="172"/>
      <c r="P117" s="456"/>
    </row>
    <row r="118" spans="1:16" s="176" customFormat="1" x14ac:dyDescent="0.25">
      <c r="A118" s="455" t="s">
        <v>126</v>
      </c>
      <c r="B118" s="455"/>
      <c r="C118" s="455"/>
      <c r="D118" s="455"/>
      <c r="E118" s="455"/>
      <c r="F118" s="455"/>
      <c r="G118" s="171">
        <f>G117</f>
        <v>1791</v>
      </c>
      <c r="H118" s="174"/>
      <c r="I118" s="173"/>
      <c r="J118" s="174"/>
      <c r="K118" s="173"/>
      <c r="L118" s="175">
        <f>L117</f>
        <v>578081400</v>
      </c>
      <c r="M118" s="174"/>
      <c r="N118" s="174"/>
      <c r="O118" s="174"/>
      <c r="P118" s="456"/>
    </row>
    <row r="119" spans="1:16" s="176" customFormat="1" x14ac:dyDescent="0.25">
      <c r="A119" s="455" t="s">
        <v>97</v>
      </c>
      <c r="B119" s="455"/>
      <c r="C119" s="455"/>
      <c r="D119" s="455"/>
      <c r="E119" s="455"/>
      <c r="F119" s="455"/>
      <c r="G119" s="363" t="s">
        <v>57</v>
      </c>
      <c r="H119" s="174"/>
      <c r="I119" s="174"/>
      <c r="J119" s="174"/>
      <c r="K119" s="174"/>
      <c r="L119" s="175">
        <f>SUM(M9:M116)</f>
        <v>8683400</v>
      </c>
      <c r="M119" s="174"/>
      <c r="N119" s="174"/>
      <c r="O119" s="174"/>
    </row>
    <row r="120" spans="1:16" s="176" customFormat="1" x14ac:dyDescent="0.25">
      <c r="A120" s="455" t="s">
        <v>98</v>
      </c>
      <c r="B120" s="455"/>
      <c r="C120" s="455"/>
      <c r="D120" s="455"/>
      <c r="E120" s="455"/>
      <c r="F120" s="455"/>
      <c r="G120" s="363"/>
      <c r="H120" s="174"/>
      <c r="I120" s="172"/>
      <c r="J120" s="174"/>
      <c r="K120" s="173"/>
      <c r="L120" s="175">
        <f>SUM(N9:N116)</f>
        <v>30687750</v>
      </c>
      <c r="M120" s="174"/>
      <c r="N120" s="174"/>
      <c r="O120" s="174"/>
    </row>
    <row r="121" spans="1:16" s="176" customFormat="1" x14ac:dyDescent="0.25">
      <c r="A121" s="455" t="s">
        <v>99</v>
      </c>
      <c r="B121" s="455"/>
      <c r="C121" s="455"/>
      <c r="D121" s="455"/>
      <c r="E121" s="455"/>
      <c r="F121" s="455"/>
      <c r="G121" s="363"/>
      <c r="H121" s="174"/>
      <c r="I121" s="172"/>
      <c r="J121" s="174"/>
      <c r="K121" s="173"/>
      <c r="L121" s="175">
        <f>SUM(O9:O116)</f>
        <v>538710250</v>
      </c>
      <c r="M121" s="174"/>
      <c r="N121" s="174"/>
      <c r="O121" s="174"/>
    </row>
    <row r="124" spans="1:16" x14ac:dyDescent="0.25">
      <c r="C124" s="388"/>
      <c r="E124" s="388" t="s">
        <v>196</v>
      </c>
      <c r="F124" s="388"/>
      <c r="G124" s="388"/>
      <c r="H124" s="389"/>
      <c r="I124" s="389"/>
      <c r="J124" s="390"/>
      <c r="K124" s="390"/>
      <c r="L124" s="388" t="s">
        <v>14</v>
      </c>
      <c r="M124" s="390"/>
      <c r="N124" s="390"/>
      <c r="O124" s="390"/>
    </row>
    <row r="125" spans="1:16" x14ac:dyDescent="0.25">
      <c r="C125" s="391"/>
      <c r="E125" s="391" t="s">
        <v>15</v>
      </c>
      <c r="F125" s="391"/>
      <c r="G125" s="391"/>
      <c r="H125" s="392"/>
      <c r="I125" s="392"/>
      <c r="J125" s="390"/>
      <c r="K125" s="390"/>
      <c r="L125" s="391" t="s">
        <v>16</v>
      </c>
      <c r="M125" s="390"/>
      <c r="N125" s="390"/>
      <c r="O125" s="390"/>
    </row>
    <row r="126" spans="1:16" x14ac:dyDescent="0.25">
      <c r="L126" s="399"/>
    </row>
    <row r="127" spans="1:16" x14ac:dyDescent="0.25">
      <c r="L127" s="399"/>
    </row>
    <row r="128" spans="1:16" s="395" customFormat="1" x14ac:dyDescent="0.25">
      <c r="B128" s="396"/>
      <c r="C128" s="388"/>
      <c r="E128" s="388"/>
      <c r="F128" s="397"/>
      <c r="G128" s="397"/>
      <c r="H128" s="398"/>
      <c r="I128" s="398"/>
      <c r="J128" s="398"/>
      <c r="K128" s="398"/>
      <c r="L128" s="400"/>
      <c r="M128" s="398"/>
      <c r="N128" s="398"/>
      <c r="O128" s="398"/>
    </row>
  </sheetData>
  <mergeCells count="148">
    <mergeCell ref="A110:A111"/>
    <mergeCell ref="B110:B111"/>
    <mergeCell ref="C110:C111"/>
    <mergeCell ref="D110:D111"/>
    <mergeCell ref="E110:E111"/>
    <mergeCell ref="A112:A114"/>
    <mergeCell ref="B112:B114"/>
    <mergeCell ref="C112:C114"/>
    <mergeCell ref="D112:D114"/>
    <mergeCell ref="E112:E114"/>
    <mergeCell ref="A102:A108"/>
    <mergeCell ref="B102:B108"/>
    <mergeCell ref="C102:C108"/>
    <mergeCell ref="D102:D108"/>
    <mergeCell ref="E102:E108"/>
    <mergeCell ref="A118:F118"/>
    <mergeCell ref="A119:F119"/>
    <mergeCell ref="J22:J24"/>
    <mergeCell ref="L22:L24"/>
    <mergeCell ref="B62:B63"/>
    <mergeCell ref="C62:C63"/>
    <mergeCell ref="D62:D63"/>
    <mergeCell ref="E62:E63"/>
    <mergeCell ref="A30:A31"/>
    <mergeCell ref="B30:B31"/>
    <mergeCell ref="C30:C31"/>
    <mergeCell ref="D30:D31"/>
    <mergeCell ref="A81:A84"/>
    <mergeCell ref="B81:B84"/>
    <mergeCell ref="C81:C84"/>
    <mergeCell ref="D81:D84"/>
    <mergeCell ref="E81:E84"/>
    <mergeCell ref="A79:A80"/>
    <mergeCell ref="B79:B80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120:F120"/>
    <mergeCell ref="A121:F121"/>
    <mergeCell ref="A117:F117"/>
    <mergeCell ref="P117:P118"/>
    <mergeCell ref="A62:A63"/>
    <mergeCell ref="C32:C40"/>
    <mergeCell ref="D32:D40"/>
    <mergeCell ref="E32:E40"/>
    <mergeCell ref="A41:A46"/>
    <mergeCell ref="B41:B46"/>
    <mergeCell ref="C41:C46"/>
    <mergeCell ref="D41:D46"/>
    <mergeCell ref="E41:E46"/>
    <mergeCell ref="A55:A56"/>
    <mergeCell ref="B55:B56"/>
    <mergeCell ref="C55:C56"/>
    <mergeCell ref="D55:D56"/>
    <mergeCell ref="E55:E56"/>
    <mergeCell ref="A65:A66"/>
    <mergeCell ref="B65:B66"/>
    <mergeCell ref="C65:C66"/>
    <mergeCell ref="D65:D66"/>
    <mergeCell ref="E65:E66"/>
    <mergeCell ref="E69:E74"/>
    <mergeCell ref="A9:A11"/>
    <mergeCell ref="B9:B11"/>
    <mergeCell ref="C9:C11"/>
    <mergeCell ref="D9:D11"/>
    <mergeCell ref="E9:E11"/>
    <mergeCell ref="E25:E27"/>
    <mergeCell ref="A59:A61"/>
    <mergeCell ref="B59:B61"/>
    <mergeCell ref="C59:C61"/>
    <mergeCell ref="D59:D61"/>
    <mergeCell ref="E59:E61"/>
    <mergeCell ref="A14:A21"/>
    <mergeCell ref="D14:D21"/>
    <mergeCell ref="E14:E21"/>
    <mergeCell ref="C14:C21"/>
    <mergeCell ref="B14:B21"/>
    <mergeCell ref="E30:E31"/>
    <mergeCell ref="A32:A40"/>
    <mergeCell ref="B32:B40"/>
    <mergeCell ref="A48:A54"/>
    <mergeCell ref="B48:B54"/>
    <mergeCell ref="C48:C54"/>
    <mergeCell ref="D48:D54"/>
    <mergeCell ref="E48:E54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C79:C80"/>
    <mergeCell ref="D79:D80"/>
    <mergeCell ref="E79:E80"/>
    <mergeCell ref="A75:A76"/>
    <mergeCell ref="B75:B76"/>
    <mergeCell ref="C75:C76"/>
    <mergeCell ref="D75:D76"/>
    <mergeCell ref="A69:A74"/>
    <mergeCell ref="D69:D74"/>
    <mergeCell ref="C69:C74"/>
    <mergeCell ref="B69:B74"/>
    <mergeCell ref="A96:A97"/>
    <mergeCell ref="B96:B97"/>
    <mergeCell ref="C96:C97"/>
    <mergeCell ref="D96:D97"/>
    <mergeCell ref="E96:E97"/>
    <mergeCell ref="J85:J87"/>
    <mergeCell ref="A94:A95"/>
    <mergeCell ref="B94:B95"/>
    <mergeCell ref="C94:C95"/>
    <mergeCell ref="D94:D95"/>
    <mergeCell ref="E94:E95"/>
    <mergeCell ref="J89:J92"/>
    <mergeCell ref="A89:A92"/>
    <mergeCell ref="B89:B92"/>
    <mergeCell ref="C89:C92"/>
    <mergeCell ref="D89:D92"/>
    <mergeCell ref="E89:E92"/>
    <mergeCell ref="A85:A87"/>
    <mergeCell ref="B85:B87"/>
    <mergeCell ref="C85:C87"/>
    <mergeCell ref="D85:D87"/>
    <mergeCell ref="E85:E87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5" workbookViewId="0">
      <selection activeCell="C16" sqref="C1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60" t="s">
        <v>17</v>
      </c>
      <c r="B4" s="460"/>
      <c r="C4" s="460"/>
      <c r="D4" s="460"/>
      <c r="E4" s="460"/>
      <c r="F4" s="18"/>
      <c r="G4" s="18"/>
    </row>
    <row r="5" spans="1:7" x14ac:dyDescent="0.25">
      <c r="A5" s="461" t="s">
        <v>145</v>
      </c>
      <c r="B5" s="461"/>
      <c r="C5" s="461"/>
      <c r="D5" s="461"/>
      <c r="E5" s="461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THU'!G118</f>
        <v>1791</v>
      </c>
      <c r="D8" s="79">
        <f>'DOANH THU'!L118</f>
        <v>578081400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THU'!L119</f>
        <v>8683400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THU'!L120</f>
        <v>30687750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trả'!K31</f>
        <v>102206750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</f>
        <v>538710250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CHI'!D116+'THU CHI'!E116</f>
        <v>146585604.15384614</v>
      </c>
      <c r="D16" s="310"/>
      <c r="E16" s="33"/>
    </row>
    <row r="17" spans="1:5" s="71" customFormat="1" x14ac:dyDescent="0.25">
      <c r="A17" s="26"/>
      <c r="B17" s="307" t="s">
        <v>297</v>
      </c>
      <c r="C17" s="308"/>
      <c r="D17" s="311">
        <f>'THU CHI'!F86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CHI'!G97</f>
        <v>2287500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CHI'!F128+'THU CHI'!G128</f>
        <v>18407604.153846152</v>
      </c>
      <c r="E19" s="34"/>
    </row>
    <row r="20" spans="1:5" x14ac:dyDescent="0.25">
      <c r="A20" s="26">
        <v>5</v>
      </c>
      <c r="B20" s="21" t="s">
        <v>306</v>
      </c>
      <c r="C20" s="21"/>
      <c r="D20" s="311">
        <f>'THU CHI'!F140+'THU CHI'!G140</f>
        <v>12186920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CHI'!G155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CHI'!G149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CHI'!F167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145905024.15384614</v>
      </c>
      <c r="E24" s="29"/>
    </row>
    <row r="25" spans="1:5" x14ac:dyDescent="0.25">
      <c r="A25" s="462" t="s">
        <v>26</v>
      </c>
      <c r="B25" s="462"/>
      <c r="C25" s="29"/>
      <c r="D25" s="313">
        <f>C24-D24</f>
        <v>680580</v>
      </c>
      <c r="E25" s="29"/>
    </row>
    <row r="28" spans="1:5" x14ac:dyDescent="0.25">
      <c r="B28" s="2" t="s">
        <v>196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N19" zoomScale="85" zoomScaleNormal="85" workbookViewId="0">
      <selection activeCell="P48" sqref="P1:AI1048576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482" t="s">
        <v>0</v>
      </c>
      <c r="B1" s="482"/>
      <c r="C1" s="482"/>
      <c r="D1" s="482"/>
      <c r="E1" s="482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463" t="s">
        <v>172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</row>
    <row r="5" spans="1:15" ht="19.5" customHeight="1" x14ac:dyDescent="0.25">
      <c r="A5" s="521" t="s">
        <v>266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521"/>
      <c r="O5" s="521"/>
    </row>
    <row r="6" spans="1:15" s="165" customFormat="1" ht="42" customHeight="1" x14ac:dyDescent="0.25">
      <c r="A6" s="481" t="s">
        <v>95</v>
      </c>
      <c r="B6" s="493" t="s">
        <v>27</v>
      </c>
      <c r="C6" s="481" t="s">
        <v>28</v>
      </c>
      <c r="D6" s="481" t="s">
        <v>47</v>
      </c>
      <c r="E6" s="481"/>
      <c r="F6" s="487" t="s">
        <v>29</v>
      </c>
      <c r="G6" s="487"/>
      <c r="H6" s="487"/>
      <c r="I6" s="487"/>
      <c r="J6" s="487"/>
      <c r="K6" s="487"/>
      <c r="L6" s="487"/>
      <c r="M6" s="484"/>
      <c r="N6" s="484"/>
      <c r="O6" s="484"/>
    </row>
    <row r="7" spans="1:15" s="165" customFormat="1" ht="38.25" customHeight="1" x14ac:dyDescent="0.25">
      <c r="A7" s="481"/>
      <c r="B7" s="493"/>
      <c r="C7" s="481"/>
      <c r="D7" s="481" t="s">
        <v>48</v>
      </c>
      <c r="E7" s="481" t="s">
        <v>49</v>
      </c>
      <c r="F7" s="481" t="s">
        <v>31</v>
      </c>
      <c r="G7" s="481" t="s">
        <v>32</v>
      </c>
      <c r="H7" s="483" t="s">
        <v>33</v>
      </c>
      <c r="I7" s="483" t="s">
        <v>51</v>
      </c>
      <c r="J7" s="485" t="s">
        <v>35</v>
      </c>
      <c r="K7" s="485"/>
      <c r="L7" s="483" t="s">
        <v>52</v>
      </c>
      <c r="M7" s="483" t="s">
        <v>53</v>
      </c>
      <c r="N7" s="483" t="s">
        <v>54</v>
      </c>
      <c r="O7" s="483" t="s">
        <v>55</v>
      </c>
    </row>
    <row r="8" spans="1:15" s="165" customFormat="1" ht="12.75" x14ac:dyDescent="0.25">
      <c r="A8" s="481"/>
      <c r="B8" s="493"/>
      <c r="C8" s="481"/>
      <c r="D8" s="481"/>
      <c r="E8" s="481"/>
      <c r="F8" s="481"/>
      <c r="G8" s="481"/>
      <c r="H8" s="483"/>
      <c r="I8" s="483"/>
      <c r="J8" s="204" t="s">
        <v>112</v>
      </c>
      <c r="K8" s="185" t="s">
        <v>56</v>
      </c>
      <c r="L8" s="483"/>
      <c r="M8" s="483"/>
      <c r="N8" s="483"/>
      <c r="O8" s="483"/>
    </row>
    <row r="9" spans="1:15" s="170" customFormat="1" ht="15" x14ac:dyDescent="0.25">
      <c r="A9" s="468">
        <v>461</v>
      </c>
      <c r="B9" s="488">
        <v>43951</v>
      </c>
      <c r="C9" s="468" t="s">
        <v>107</v>
      </c>
      <c r="D9" s="468" t="s">
        <v>106</v>
      </c>
      <c r="E9" s="468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469"/>
      <c r="B10" s="489"/>
      <c r="C10" s="469"/>
      <c r="D10" s="469"/>
      <c r="E10" s="469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470"/>
      <c r="B11" s="490"/>
      <c r="C11" s="470"/>
      <c r="D11" s="470"/>
      <c r="E11" s="470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141</v>
      </c>
      <c r="C14" s="166" t="s">
        <v>107</v>
      </c>
      <c r="D14" s="166" t="s">
        <v>142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491">
        <v>508</v>
      </c>
      <c r="B16" s="465" t="s">
        <v>137</v>
      </c>
      <c r="C16" s="468" t="s">
        <v>107</v>
      </c>
      <c r="D16" s="468" t="s">
        <v>106</v>
      </c>
      <c r="E16" s="468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492"/>
      <c r="B17" s="467"/>
      <c r="C17" s="470"/>
      <c r="D17" s="470"/>
      <c r="E17" s="470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139</v>
      </c>
      <c r="E18" s="166" t="s">
        <v>140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137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468">
        <v>527</v>
      </c>
      <c r="B20" s="465">
        <v>43967</v>
      </c>
      <c r="C20" s="468" t="s">
        <v>107</v>
      </c>
      <c r="D20" s="468" t="s">
        <v>106</v>
      </c>
      <c r="E20" s="468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494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469"/>
      <c r="B21" s="466"/>
      <c r="C21" s="469"/>
      <c r="D21" s="469"/>
      <c r="E21" s="469"/>
      <c r="F21" s="202" t="s">
        <v>37</v>
      </c>
      <c r="G21" s="202">
        <v>16</v>
      </c>
      <c r="H21" s="188">
        <v>465000</v>
      </c>
      <c r="I21" s="188">
        <v>7440000</v>
      </c>
      <c r="J21" s="495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470"/>
      <c r="B22" s="467"/>
      <c r="C22" s="470"/>
      <c r="D22" s="470"/>
      <c r="E22" s="470"/>
      <c r="F22" s="203" t="s">
        <v>38</v>
      </c>
      <c r="G22" s="203">
        <v>6</v>
      </c>
      <c r="H22" s="190">
        <v>550000</v>
      </c>
      <c r="I22" s="190">
        <v>3300000</v>
      </c>
      <c r="J22" s="496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468">
        <v>532</v>
      </c>
      <c r="B24" s="465">
        <v>43969</v>
      </c>
      <c r="C24" s="468" t="s">
        <v>107</v>
      </c>
      <c r="D24" s="468" t="s">
        <v>106</v>
      </c>
      <c r="E24" s="468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470"/>
      <c r="B25" s="467"/>
      <c r="C25" s="470"/>
      <c r="D25" s="470"/>
      <c r="E25" s="470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468">
        <v>533</v>
      </c>
      <c r="B26" s="465">
        <v>43969</v>
      </c>
      <c r="C26" s="468" t="s">
        <v>107</v>
      </c>
      <c r="D26" s="468" t="s">
        <v>165</v>
      </c>
      <c r="E26" s="468" t="s">
        <v>166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470"/>
      <c r="B27" s="467"/>
      <c r="C27" s="470"/>
      <c r="D27" s="470"/>
      <c r="E27" s="470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471" t="s">
        <v>43</v>
      </c>
      <c r="B32" s="472"/>
      <c r="C32" s="472"/>
      <c r="D32" s="472"/>
      <c r="E32" s="472"/>
      <c r="F32" s="472"/>
      <c r="G32" s="472"/>
      <c r="H32" s="473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463" t="s">
        <v>199</v>
      </c>
      <c r="D34" s="463"/>
      <c r="E34" s="463"/>
      <c r="F34" s="246"/>
      <c r="G34" s="246"/>
      <c r="H34" s="246"/>
      <c r="I34" s="247"/>
      <c r="L34" s="247"/>
      <c r="M34" s="464" t="s">
        <v>249</v>
      </c>
      <c r="N34" s="464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474" t="s">
        <v>200</v>
      </c>
      <c r="B37" s="475"/>
      <c r="C37" s="475"/>
      <c r="D37" s="475"/>
      <c r="E37" s="475"/>
      <c r="F37" s="475"/>
      <c r="G37" s="475"/>
      <c r="H37" s="475"/>
      <c r="I37" s="475"/>
      <c r="J37" s="475"/>
      <c r="K37" s="475"/>
      <c r="L37" s="475"/>
      <c r="M37" s="475"/>
      <c r="N37" s="475"/>
      <c r="O37" s="475"/>
    </row>
    <row r="38" spans="1:15" s="165" customFormat="1" ht="42" customHeight="1" x14ac:dyDescent="0.25">
      <c r="A38" s="481" t="s">
        <v>95</v>
      </c>
      <c r="B38" s="493" t="s">
        <v>27</v>
      </c>
      <c r="C38" s="481" t="s">
        <v>28</v>
      </c>
      <c r="D38" s="481" t="s">
        <v>47</v>
      </c>
      <c r="E38" s="481"/>
      <c r="F38" s="487" t="s">
        <v>29</v>
      </c>
      <c r="G38" s="487"/>
      <c r="H38" s="487"/>
      <c r="I38" s="487"/>
      <c r="J38" s="487"/>
      <c r="K38" s="487"/>
      <c r="L38" s="487"/>
      <c r="M38" s="497" t="s">
        <v>58</v>
      </c>
      <c r="N38" s="498"/>
      <c r="O38" s="478" t="s">
        <v>20</v>
      </c>
    </row>
    <row r="39" spans="1:15" s="165" customFormat="1" ht="38.25" customHeight="1" x14ac:dyDescent="0.25">
      <c r="A39" s="481"/>
      <c r="B39" s="493"/>
      <c r="C39" s="481"/>
      <c r="D39" s="481" t="s">
        <v>48</v>
      </c>
      <c r="E39" s="481" t="s">
        <v>49</v>
      </c>
      <c r="F39" s="481" t="s">
        <v>31</v>
      </c>
      <c r="G39" s="481" t="s">
        <v>32</v>
      </c>
      <c r="H39" s="483" t="s">
        <v>33</v>
      </c>
      <c r="I39" s="483" t="s">
        <v>51</v>
      </c>
      <c r="J39" s="485" t="s">
        <v>35</v>
      </c>
      <c r="K39" s="485"/>
      <c r="L39" s="483" t="s">
        <v>52</v>
      </c>
      <c r="M39" s="499"/>
      <c r="N39" s="500"/>
      <c r="O39" s="479"/>
    </row>
    <row r="40" spans="1:15" s="165" customFormat="1" ht="12.75" x14ac:dyDescent="0.25">
      <c r="A40" s="481"/>
      <c r="B40" s="493"/>
      <c r="C40" s="481"/>
      <c r="D40" s="481"/>
      <c r="E40" s="481"/>
      <c r="F40" s="481"/>
      <c r="G40" s="481"/>
      <c r="H40" s="483"/>
      <c r="I40" s="483"/>
      <c r="J40" s="204" t="s">
        <v>112</v>
      </c>
      <c r="K40" s="185" t="s">
        <v>56</v>
      </c>
      <c r="L40" s="483"/>
      <c r="M40" s="499"/>
      <c r="N40" s="500"/>
      <c r="O40" s="480"/>
    </row>
    <row r="41" spans="1:15" s="170" customFormat="1" ht="15" x14ac:dyDescent="0.25">
      <c r="A41" s="196">
        <v>1133</v>
      </c>
      <c r="B41" s="200">
        <v>43943</v>
      </c>
      <c r="C41" s="196" t="s">
        <v>201</v>
      </c>
      <c r="D41" s="196" t="s">
        <v>202</v>
      </c>
      <c r="E41" s="196" t="s">
        <v>203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01">
        <f>L41</f>
        <v>550000</v>
      </c>
      <c r="N41" s="501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201</v>
      </c>
      <c r="D42" s="196" t="s">
        <v>204</v>
      </c>
      <c r="E42" s="196" t="s">
        <v>205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476">
        <f>L42</f>
        <v>295750</v>
      </c>
      <c r="N42" s="477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201</v>
      </c>
      <c r="D43" s="196" t="s">
        <v>115</v>
      </c>
      <c r="E43" s="196" t="s">
        <v>206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476">
        <f t="shared" ref="M43:M47" si="2">L43</f>
        <v>550000</v>
      </c>
      <c r="N43" s="477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201</v>
      </c>
      <c r="D44" s="196" t="s">
        <v>219</v>
      </c>
      <c r="E44" s="196" t="s">
        <v>205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476">
        <f t="shared" si="2"/>
        <v>388000</v>
      </c>
      <c r="N44" s="477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476">
        <f t="shared" si="2"/>
        <v>0</v>
      </c>
      <c r="N45" s="477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476">
        <f t="shared" si="2"/>
        <v>0</v>
      </c>
      <c r="N46" s="477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476">
        <f t="shared" si="2"/>
        <v>0</v>
      </c>
      <c r="N47" s="477"/>
      <c r="O47" s="168"/>
    </row>
    <row r="48" spans="1:15" s="239" customFormat="1" x14ac:dyDescent="0.25">
      <c r="A48" s="471" t="s">
        <v>43</v>
      </c>
      <c r="B48" s="472"/>
      <c r="C48" s="472"/>
      <c r="D48" s="472"/>
      <c r="E48" s="472"/>
      <c r="F48" s="472"/>
      <c r="G48" s="472"/>
      <c r="H48" s="473"/>
      <c r="I48" s="240">
        <f>SUM(I41:I47)</f>
        <v>2040000</v>
      </c>
      <c r="J48" s="241"/>
      <c r="K48" s="241"/>
      <c r="L48" s="240">
        <f>SUM(L41:L47)</f>
        <v>1783750</v>
      </c>
      <c r="M48" s="512">
        <f>SUM(M41:N47)</f>
        <v>1783750</v>
      </c>
      <c r="N48" s="513"/>
      <c r="O48" s="242"/>
    </row>
    <row r="49" spans="1:15" ht="18.75" x14ac:dyDescent="0.25">
      <c r="A49" s="502" t="s">
        <v>217</v>
      </c>
      <c r="B49" s="502"/>
      <c r="C49" s="502"/>
      <c r="D49" s="502"/>
      <c r="E49" s="502"/>
      <c r="F49" s="502"/>
      <c r="G49" s="502"/>
      <c r="H49" s="502"/>
      <c r="I49" s="502"/>
      <c r="J49" s="502"/>
      <c r="K49" s="502"/>
      <c r="L49" s="502"/>
      <c r="M49" s="502"/>
      <c r="N49" s="502"/>
      <c r="O49" s="502"/>
    </row>
    <row r="50" spans="1:15" x14ac:dyDescent="0.25">
      <c r="A50" s="503" t="s">
        <v>207</v>
      </c>
      <c r="B50" s="503"/>
      <c r="C50" s="503"/>
      <c r="D50" s="503"/>
      <c r="E50" s="503"/>
      <c r="F50" s="503"/>
      <c r="G50" s="503"/>
      <c r="H50" s="503" t="s">
        <v>58</v>
      </c>
      <c r="I50" s="503"/>
      <c r="J50" s="503" t="s">
        <v>20</v>
      </c>
      <c r="K50" s="503"/>
      <c r="L50" s="503"/>
    </row>
    <row r="51" spans="1:15" x14ac:dyDescent="0.25">
      <c r="A51" s="504" t="s">
        <v>208</v>
      </c>
      <c r="B51" s="505"/>
      <c r="C51" s="505"/>
      <c r="D51" s="505"/>
      <c r="E51" s="505"/>
      <c r="F51" s="505"/>
      <c r="G51" s="506"/>
      <c r="H51" s="507">
        <v>523000</v>
      </c>
      <c r="I51" s="508"/>
      <c r="J51" s="509" t="s">
        <v>209</v>
      </c>
      <c r="K51" s="510"/>
      <c r="L51" s="511"/>
    </row>
    <row r="52" spans="1:15" ht="32.25" customHeight="1" x14ac:dyDescent="0.25">
      <c r="A52" s="514" t="s">
        <v>221</v>
      </c>
      <c r="B52" s="515"/>
      <c r="C52" s="515"/>
      <c r="D52" s="515"/>
      <c r="E52" s="515"/>
      <c r="F52" s="515"/>
      <c r="G52" s="516"/>
      <c r="H52" s="507">
        <v>2079000</v>
      </c>
      <c r="I52" s="508"/>
      <c r="J52" s="509" t="s">
        <v>209</v>
      </c>
      <c r="K52" s="510"/>
      <c r="L52" s="511"/>
    </row>
    <row r="53" spans="1:15" x14ac:dyDescent="0.25">
      <c r="A53" s="504" t="s">
        <v>210</v>
      </c>
      <c r="B53" s="505"/>
      <c r="C53" s="505"/>
      <c r="D53" s="505"/>
      <c r="E53" s="505"/>
      <c r="F53" s="505"/>
      <c r="G53" s="506"/>
      <c r="H53" s="507">
        <v>2563000</v>
      </c>
      <c r="I53" s="508"/>
      <c r="J53" s="509" t="s">
        <v>209</v>
      </c>
      <c r="K53" s="510"/>
      <c r="L53" s="511"/>
    </row>
    <row r="54" spans="1:15" x14ac:dyDescent="0.25">
      <c r="A54" s="504" t="s">
        <v>218</v>
      </c>
      <c r="B54" s="505"/>
      <c r="C54" s="505"/>
      <c r="D54" s="505"/>
      <c r="E54" s="505"/>
      <c r="F54" s="505"/>
      <c r="G54" s="506"/>
      <c r="H54" s="507">
        <v>82000</v>
      </c>
      <c r="I54" s="508"/>
      <c r="J54" s="509" t="s">
        <v>209</v>
      </c>
      <c r="K54" s="510"/>
      <c r="L54" s="511"/>
    </row>
    <row r="55" spans="1:15" x14ac:dyDescent="0.25">
      <c r="A55" s="504" t="s">
        <v>222</v>
      </c>
      <c r="B55" s="505"/>
      <c r="C55" s="505"/>
      <c r="D55" s="505"/>
      <c r="E55" s="505"/>
      <c r="F55" s="505"/>
      <c r="G55" s="506"/>
      <c r="H55" s="507">
        <v>866000</v>
      </c>
      <c r="I55" s="508"/>
      <c r="J55" s="509" t="s">
        <v>209</v>
      </c>
      <c r="K55" s="510"/>
      <c r="L55" s="511"/>
    </row>
    <row r="56" spans="1:15" hidden="1" x14ac:dyDescent="0.25">
      <c r="A56" s="504"/>
      <c r="B56" s="505"/>
      <c r="C56" s="505"/>
      <c r="D56" s="505"/>
      <c r="E56" s="505"/>
      <c r="F56" s="505"/>
      <c r="G56" s="506"/>
      <c r="H56" s="507"/>
      <c r="I56" s="508"/>
      <c r="J56" s="509" t="s">
        <v>209</v>
      </c>
      <c r="K56" s="510"/>
      <c r="L56" s="511"/>
    </row>
    <row r="57" spans="1:15" hidden="1" x14ac:dyDescent="0.25">
      <c r="A57" s="504"/>
      <c r="B57" s="505"/>
      <c r="C57" s="505"/>
      <c r="D57" s="505"/>
      <c r="E57" s="505"/>
      <c r="F57" s="505"/>
      <c r="G57" s="506"/>
      <c r="H57" s="507"/>
      <c r="I57" s="508"/>
      <c r="J57" s="509" t="s">
        <v>209</v>
      </c>
      <c r="K57" s="510"/>
      <c r="L57" s="511"/>
    </row>
    <row r="58" spans="1:15" hidden="1" x14ac:dyDescent="0.25">
      <c r="A58" s="504"/>
      <c r="B58" s="505"/>
      <c r="C58" s="505"/>
      <c r="D58" s="505"/>
      <c r="E58" s="505"/>
      <c r="F58" s="505"/>
      <c r="G58" s="506"/>
      <c r="H58" s="507"/>
      <c r="I58" s="508"/>
      <c r="J58" s="509" t="s">
        <v>209</v>
      </c>
      <c r="K58" s="510"/>
      <c r="L58" s="511"/>
    </row>
    <row r="59" spans="1:15" hidden="1" x14ac:dyDescent="0.25">
      <c r="A59" s="504"/>
      <c r="B59" s="505"/>
      <c r="C59" s="505"/>
      <c r="D59" s="505"/>
      <c r="E59" s="505"/>
      <c r="F59" s="505"/>
      <c r="G59" s="506"/>
      <c r="H59" s="507"/>
      <c r="I59" s="508"/>
      <c r="J59" s="509" t="s">
        <v>209</v>
      </c>
      <c r="K59" s="510"/>
      <c r="L59" s="511"/>
    </row>
    <row r="60" spans="1:15" hidden="1" x14ac:dyDescent="0.25">
      <c r="A60" s="504"/>
      <c r="B60" s="505"/>
      <c r="C60" s="505"/>
      <c r="D60" s="505"/>
      <c r="E60" s="505"/>
      <c r="F60" s="505"/>
      <c r="G60" s="506"/>
      <c r="H60" s="507"/>
      <c r="I60" s="508"/>
      <c r="J60" s="509" t="s">
        <v>209</v>
      </c>
      <c r="K60" s="510"/>
      <c r="L60" s="511"/>
    </row>
    <row r="61" spans="1:15" hidden="1" x14ac:dyDescent="0.25">
      <c r="A61" s="504"/>
      <c r="B61" s="505"/>
      <c r="C61" s="505"/>
      <c r="D61" s="505"/>
      <c r="E61" s="505"/>
      <c r="F61" s="505"/>
      <c r="G61" s="506"/>
      <c r="H61" s="507"/>
      <c r="I61" s="508"/>
      <c r="J61" s="509" t="s">
        <v>209</v>
      </c>
      <c r="K61" s="510"/>
      <c r="L61" s="511"/>
    </row>
    <row r="62" spans="1:15" x14ac:dyDescent="0.25">
      <c r="A62" s="471" t="s">
        <v>43</v>
      </c>
      <c r="B62" s="472"/>
      <c r="C62" s="472"/>
      <c r="D62" s="472"/>
      <c r="E62" s="472"/>
      <c r="F62" s="472"/>
      <c r="G62" s="473"/>
      <c r="H62" s="527">
        <f>SUM(H51:I61)</f>
        <v>6113000</v>
      </c>
      <c r="I62" s="528"/>
      <c r="J62" s="509"/>
      <c r="K62" s="510"/>
      <c r="L62" s="511"/>
    </row>
    <row r="63" spans="1:15" ht="20.25" x14ac:dyDescent="0.25">
      <c r="A63" s="529" t="s">
        <v>211</v>
      </c>
      <c r="B63" s="529"/>
      <c r="C63" s="529"/>
      <c r="D63" s="529"/>
      <c r="E63" s="529"/>
      <c r="F63" s="529"/>
      <c r="G63" s="529"/>
      <c r="H63" s="529"/>
      <c r="I63" s="529"/>
    </row>
    <row r="64" spans="1:15" x14ac:dyDescent="0.25">
      <c r="A64" s="74" t="s">
        <v>18</v>
      </c>
      <c r="B64" s="471" t="s">
        <v>207</v>
      </c>
      <c r="C64" s="472"/>
      <c r="D64" s="472"/>
      <c r="E64" s="472"/>
      <c r="F64" s="472"/>
      <c r="G64" s="472"/>
      <c r="H64" s="473"/>
      <c r="I64" s="503" t="s">
        <v>213</v>
      </c>
      <c r="J64" s="503"/>
    </row>
    <row r="65" spans="1:14" x14ac:dyDescent="0.25">
      <c r="A65" s="74">
        <v>1</v>
      </c>
      <c r="B65" s="517" t="s">
        <v>214</v>
      </c>
      <c r="C65" s="518"/>
      <c r="D65" s="518"/>
      <c r="E65" s="518"/>
      <c r="F65" s="518"/>
      <c r="G65" s="518"/>
      <c r="H65" s="519"/>
      <c r="I65" s="520">
        <f>L32</f>
        <v>19849100.000000004</v>
      </c>
      <c r="J65" s="473"/>
    </row>
    <row r="66" spans="1:14" x14ac:dyDescent="0.25">
      <c r="A66" s="74">
        <v>2</v>
      </c>
      <c r="B66" s="517" t="s">
        <v>215</v>
      </c>
      <c r="C66" s="518"/>
      <c r="D66" s="518"/>
      <c r="E66" s="518"/>
      <c r="F66" s="518"/>
      <c r="G66" s="518"/>
      <c r="H66" s="519"/>
      <c r="I66" s="526">
        <f>M48</f>
        <v>1783750</v>
      </c>
      <c r="J66" s="526"/>
    </row>
    <row r="67" spans="1:14" x14ac:dyDescent="0.25">
      <c r="A67" s="74">
        <v>3</v>
      </c>
      <c r="B67" s="517" t="s">
        <v>216</v>
      </c>
      <c r="C67" s="518"/>
      <c r="D67" s="518"/>
      <c r="E67" s="518"/>
      <c r="F67" s="518"/>
      <c r="G67" s="518"/>
      <c r="H67" s="519"/>
      <c r="I67" s="526">
        <f>N32</f>
        <v>9000000.0000000019</v>
      </c>
      <c r="J67" s="526"/>
    </row>
    <row r="68" spans="1:14" x14ac:dyDescent="0.25">
      <c r="A68" s="74">
        <v>4</v>
      </c>
      <c r="B68" s="517" t="s">
        <v>212</v>
      </c>
      <c r="C68" s="518"/>
      <c r="D68" s="518"/>
      <c r="E68" s="518"/>
      <c r="F68" s="518"/>
      <c r="G68" s="518"/>
      <c r="H68" s="519"/>
      <c r="I68" s="526">
        <f>H62</f>
        <v>6113000</v>
      </c>
      <c r="J68" s="526"/>
      <c r="L68" s="258"/>
      <c r="M68" s="258"/>
    </row>
    <row r="69" spans="1:14" x14ac:dyDescent="0.25">
      <c r="A69" s="74">
        <v>5</v>
      </c>
      <c r="B69" s="517" t="s">
        <v>267</v>
      </c>
      <c r="C69" s="518"/>
      <c r="D69" s="518"/>
      <c r="E69" s="518"/>
      <c r="F69" s="518"/>
      <c r="G69" s="518"/>
      <c r="H69" s="519"/>
      <c r="I69" s="520">
        <f>'Bảng lương'!K18</f>
        <v>4407604.153846154</v>
      </c>
      <c r="J69" s="522"/>
    </row>
    <row r="70" spans="1:14" ht="31.5" customHeight="1" x14ac:dyDescent="0.25">
      <c r="A70" s="74">
        <v>6</v>
      </c>
      <c r="B70" s="523" t="s">
        <v>220</v>
      </c>
      <c r="C70" s="524"/>
      <c r="D70" s="524"/>
      <c r="E70" s="524"/>
      <c r="F70" s="524"/>
      <c r="G70" s="524"/>
      <c r="H70" s="525"/>
      <c r="I70" s="526">
        <f>I65+I66-I67-I68-I69</f>
        <v>2112245.8461538479</v>
      </c>
      <c r="J70" s="526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463" t="s">
        <v>196</v>
      </c>
      <c r="C72" s="463"/>
      <c r="D72" s="463"/>
      <c r="E72" s="111"/>
      <c r="F72" s="111"/>
      <c r="G72" s="111"/>
      <c r="H72" s="111"/>
      <c r="I72" s="463" t="s">
        <v>249</v>
      </c>
      <c r="J72" s="463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486"/>
      <c r="B80" s="486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486"/>
      <c r="B84" s="486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I72:J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opLeftCell="L1" workbookViewId="0">
      <selection activeCell="AL10" sqref="AL10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547" t="s">
        <v>20</v>
      </c>
      <c r="AA1" s="548"/>
      <c r="AB1" s="548"/>
      <c r="AC1" s="548"/>
      <c r="AD1" s="548"/>
      <c r="AE1" s="548"/>
      <c r="AF1" s="548"/>
      <c r="AG1" s="549"/>
    </row>
    <row r="2" spans="1:35" x14ac:dyDescent="0.25">
      <c r="A2" s="209" t="s">
        <v>2</v>
      </c>
      <c r="B2" s="209"/>
      <c r="C2" s="210"/>
      <c r="D2" s="210"/>
      <c r="E2" s="210"/>
      <c r="Z2" s="534" t="s">
        <v>173</v>
      </c>
      <c r="AA2" s="535"/>
      <c r="AB2" s="535"/>
      <c r="AC2" s="535"/>
      <c r="AD2" s="535"/>
      <c r="AE2" s="536"/>
      <c r="AF2" s="537" t="s">
        <v>174</v>
      </c>
      <c r="AG2" s="538"/>
    </row>
    <row r="3" spans="1:35" x14ac:dyDescent="0.25">
      <c r="A3" s="209" t="s">
        <v>175</v>
      </c>
      <c r="B3" s="90"/>
      <c r="C3" s="90"/>
      <c r="D3" s="90"/>
      <c r="E3" s="90"/>
      <c r="Z3" s="534" t="s">
        <v>176</v>
      </c>
      <c r="AA3" s="535"/>
      <c r="AB3" s="535"/>
      <c r="AC3" s="535"/>
      <c r="AD3" s="535"/>
      <c r="AE3" s="536"/>
      <c r="AF3" s="537" t="s">
        <v>177</v>
      </c>
      <c r="AG3" s="538"/>
    </row>
    <row r="4" spans="1:35" x14ac:dyDescent="0.25">
      <c r="A4" s="209" t="s">
        <v>178</v>
      </c>
      <c r="B4" s="90"/>
      <c r="C4" s="90"/>
      <c r="D4" s="90"/>
      <c r="E4" s="90"/>
      <c r="Z4" s="534" t="s">
        <v>179</v>
      </c>
      <c r="AA4" s="535"/>
      <c r="AB4" s="535"/>
      <c r="AC4" s="535"/>
      <c r="AD4" s="535"/>
      <c r="AE4" s="536"/>
      <c r="AF4" s="537" t="s">
        <v>180</v>
      </c>
      <c r="AG4" s="538"/>
    </row>
    <row r="5" spans="1:35" x14ac:dyDescent="0.25">
      <c r="A5" s="209" t="s">
        <v>181</v>
      </c>
      <c r="B5" s="90"/>
      <c r="C5" s="90"/>
      <c r="D5" s="90"/>
      <c r="E5" s="90"/>
      <c r="Z5" s="534" t="s">
        <v>182</v>
      </c>
      <c r="AA5" s="535"/>
      <c r="AB5" s="535"/>
      <c r="AC5" s="535"/>
      <c r="AD5" s="535"/>
      <c r="AE5" s="536"/>
      <c r="AF5" s="537" t="s">
        <v>183</v>
      </c>
      <c r="AG5" s="538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539" t="s">
        <v>250</v>
      </c>
      <c r="B7" s="539"/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39"/>
      <c r="AD7" s="539"/>
      <c r="AE7" s="539"/>
      <c r="AF7" s="539"/>
      <c r="AG7" s="539"/>
      <c r="AH7" s="539"/>
      <c r="AI7" s="539"/>
    </row>
    <row r="9" spans="1:35" s="214" customFormat="1" x14ac:dyDescent="0.25">
      <c r="A9" s="540" t="s">
        <v>184</v>
      </c>
      <c r="B9" s="540" t="s">
        <v>185</v>
      </c>
      <c r="C9" s="540" t="s">
        <v>186</v>
      </c>
      <c r="D9" s="543" t="s">
        <v>187</v>
      </c>
      <c r="E9" s="544"/>
      <c r="F9" s="544"/>
      <c r="G9" s="544"/>
      <c r="H9" s="544"/>
      <c r="I9" s="544"/>
      <c r="J9" s="544"/>
      <c r="K9" s="544"/>
      <c r="L9" s="544"/>
      <c r="M9" s="544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5"/>
      <c r="AI9" s="546" t="s">
        <v>188</v>
      </c>
    </row>
    <row r="10" spans="1:35" s="214" customFormat="1" x14ac:dyDescent="0.25">
      <c r="A10" s="541"/>
      <c r="B10" s="541"/>
      <c r="C10" s="541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46"/>
    </row>
    <row r="11" spans="1:35" s="222" customFormat="1" x14ac:dyDescent="0.25">
      <c r="A11" s="542"/>
      <c r="B11" s="542"/>
      <c r="C11" s="542"/>
      <c r="D11" s="215" t="s">
        <v>189</v>
      </c>
      <c r="E11" s="216" t="s">
        <v>190</v>
      </c>
      <c r="F11" s="217" t="s">
        <v>191</v>
      </c>
      <c r="G11" s="216" t="s">
        <v>192</v>
      </c>
      <c r="H11" s="218" t="s">
        <v>193</v>
      </c>
      <c r="I11" s="219" t="s">
        <v>194</v>
      </c>
      <c r="J11" s="218" t="s">
        <v>195</v>
      </c>
      <c r="K11" s="219" t="s">
        <v>189</v>
      </c>
      <c r="L11" s="218" t="s">
        <v>190</v>
      </c>
      <c r="M11" s="220" t="s">
        <v>191</v>
      </c>
      <c r="N11" s="218" t="s">
        <v>192</v>
      </c>
      <c r="O11" s="219" t="s">
        <v>193</v>
      </c>
      <c r="P11" s="218" t="s">
        <v>194</v>
      </c>
      <c r="Q11" s="219" t="s">
        <v>195</v>
      </c>
      <c r="R11" s="218" t="s">
        <v>189</v>
      </c>
      <c r="S11" s="219" t="s">
        <v>190</v>
      </c>
      <c r="T11" s="217" t="s">
        <v>191</v>
      </c>
      <c r="U11" s="219" t="s">
        <v>192</v>
      </c>
      <c r="V11" s="218" t="s">
        <v>193</v>
      </c>
      <c r="W11" s="221" t="s">
        <v>194</v>
      </c>
      <c r="X11" s="219" t="s">
        <v>195</v>
      </c>
      <c r="Y11" s="218" t="s">
        <v>189</v>
      </c>
      <c r="Z11" s="219" t="s">
        <v>190</v>
      </c>
      <c r="AA11" s="220" t="s">
        <v>191</v>
      </c>
      <c r="AB11" s="219" t="s">
        <v>192</v>
      </c>
      <c r="AC11" s="218" t="s">
        <v>193</v>
      </c>
      <c r="AD11" s="221" t="s">
        <v>194</v>
      </c>
      <c r="AE11" s="219" t="s">
        <v>195</v>
      </c>
      <c r="AF11" s="216" t="s">
        <v>189</v>
      </c>
      <c r="AG11" s="216" t="s">
        <v>190</v>
      </c>
      <c r="AH11" s="220" t="s">
        <v>191</v>
      </c>
      <c r="AI11" s="546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174</v>
      </c>
      <c r="E12" s="223" t="s">
        <v>174</v>
      </c>
      <c r="F12" s="224"/>
      <c r="G12" s="223" t="s">
        <v>174</v>
      </c>
      <c r="H12" s="225" t="s">
        <v>174</v>
      </c>
      <c r="I12" s="225" t="s">
        <v>174</v>
      </c>
      <c r="J12" s="225" t="s">
        <v>174</v>
      </c>
      <c r="K12" s="225" t="s">
        <v>174</v>
      </c>
      <c r="L12" s="225" t="s">
        <v>174</v>
      </c>
      <c r="M12" s="224"/>
      <c r="N12" s="225" t="s">
        <v>174</v>
      </c>
      <c r="O12" s="225" t="s">
        <v>174</v>
      </c>
      <c r="P12" s="225" t="s">
        <v>174</v>
      </c>
      <c r="Q12" s="225" t="s">
        <v>174</v>
      </c>
      <c r="R12" s="225" t="s">
        <v>174</v>
      </c>
      <c r="S12" s="225" t="s">
        <v>174</v>
      </c>
      <c r="T12" s="224"/>
      <c r="U12" s="225" t="s">
        <v>174</v>
      </c>
      <c r="V12" s="225" t="s">
        <v>174</v>
      </c>
      <c r="W12" s="225" t="s">
        <v>174</v>
      </c>
      <c r="X12" s="225" t="s">
        <v>174</v>
      </c>
      <c r="Y12" s="225" t="s">
        <v>174</v>
      </c>
      <c r="Z12" s="225" t="s">
        <v>174</v>
      </c>
      <c r="AA12" s="224"/>
      <c r="AB12" s="225" t="s">
        <v>174</v>
      </c>
      <c r="AC12" s="225" t="s">
        <v>174</v>
      </c>
      <c r="AD12" s="226" t="s">
        <v>174</v>
      </c>
      <c r="AE12" s="226" t="s">
        <v>174</v>
      </c>
      <c r="AF12" s="223" t="s">
        <v>174</v>
      </c>
      <c r="AG12" s="223" t="s">
        <v>174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269</v>
      </c>
      <c r="D13" s="223" t="s">
        <v>174</v>
      </c>
      <c r="E13" s="223" t="s">
        <v>174</v>
      </c>
      <c r="F13" s="224"/>
      <c r="G13" s="223" t="s">
        <v>174</v>
      </c>
      <c r="H13" s="225" t="s">
        <v>174</v>
      </c>
      <c r="I13" s="225" t="s">
        <v>174</v>
      </c>
      <c r="J13" s="225" t="s">
        <v>174</v>
      </c>
      <c r="K13" s="225" t="s">
        <v>174</v>
      </c>
      <c r="L13" s="225" t="s">
        <v>174</v>
      </c>
      <c r="M13" s="224"/>
      <c r="N13" s="225" t="s">
        <v>174</v>
      </c>
      <c r="O13" s="225" t="s">
        <v>174</v>
      </c>
      <c r="P13" s="225" t="s">
        <v>174</v>
      </c>
      <c r="Q13" s="225" t="s">
        <v>174</v>
      </c>
      <c r="R13" s="225" t="s">
        <v>174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7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270</v>
      </c>
      <c r="D14" s="223" t="s">
        <v>174</v>
      </c>
      <c r="E14" s="223" t="s">
        <v>174</v>
      </c>
      <c r="F14" s="224"/>
      <c r="G14" s="223" t="s">
        <v>174</v>
      </c>
      <c r="H14" s="225" t="s">
        <v>174</v>
      </c>
      <c r="I14" s="225" t="s">
        <v>174</v>
      </c>
      <c r="J14" s="225" t="s">
        <v>174</v>
      </c>
      <c r="K14" s="225" t="s">
        <v>174</v>
      </c>
      <c r="L14" s="225" t="s">
        <v>174</v>
      </c>
      <c r="M14" s="224" t="s">
        <v>174</v>
      </c>
      <c r="N14" s="225" t="s">
        <v>174</v>
      </c>
      <c r="O14" s="225" t="s">
        <v>174</v>
      </c>
      <c r="P14" s="225" t="s">
        <v>174</v>
      </c>
      <c r="Q14" s="225" t="s">
        <v>174</v>
      </c>
      <c r="R14" s="225" t="s">
        <v>174</v>
      </c>
      <c r="S14" s="225" t="s">
        <v>174</v>
      </c>
      <c r="T14" s="224"/>
      <c r="U14" s="225" t="s">
        <v>174</v>
      </c>
      <c r="V14" s="225" t="s">
        <v>174</v>
      </c>
      <c r="W14" s="225" t="s">
        <v>174</v>
      </c>
      <c r="X14" s="225" t="s">
        <v>174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196</v>
      </c>
      <c r="D15" s="223" t="s">
        <v>174</v>
      </c>
      <c r="E15" s="223" t="s">
        <v>174</v>
      </c>
      <c r="F15" s="224"/>
      <c r="G15" s="223" t="s">
        <v>174</v>
      </c>
      <c r="H15" s="225" t="s">
        <v>174</v>
      </c>
      <c r="I15" s="225" t="s">
        <v>174</v>
      </c>
      <c r="J15" s="225" t="s">
        <v>174</v>
      </c>
      <c r="K15" s="225" t="s">
        <v>174</v>
      </c>
      <c r="L15" s="225" t="s">
        <v>174</v>
      </c>
      <c r="M15" s="224"/>
      <c r="N15" s="225" t="s">
        <v>174</v>
      </c>
      <c r="O15" s="225" t="s">
        <v>174</v>
      </c>
      <c r="P15" s="225" t="s">
        <v>174</v>
      </c>
      <c r="Q15" s="225" t="s">
        <v>174</v>
      </c>
      <c r="R15" s="225" t="s">
        <v>174</v>
      </c>
      <c r="S15" s="225" t="s">
        <v>174</v>
      </c>
      <c r="T15" s="224" t="s">
        <v>174</v>
      </c>
      <c r="U15" s="225" t="s">
        <v>174</v>
      </c>
      <c r="V15" s="225" t="s">
        <v>174</v>
      </c>
      <c r="W15" s="225" t="s">
        <v>174</v>
      </c>
      <c r="X15" s="225" t="s">
        <v>174</v>
      </c>
      <c r="Y15" s="225" t="s">
        <v>174</v>
      </c>
      <c r="Z15" s="225" t="s">
        <v>174</v>
      </c>
      <c r="AA15" s="224"/>
      <c r="AB15" s="225" t="s">
        <v>174</v>
      </c>
      <c r="AC15" s="225"/>
      <c r="AD15" s="226"/>
      <c r="AE15" s="226"/>
      <c r="AF15" s="228"/>
      <c r="AG15" s="228" t="s">
        <v>174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196</v>
      </c>
      <c r="D16" s="223" t="s">
        <v>174</v>
      </c>
      <c r="E16" s="223" t="s">
        <v>174</v>
      </c>
      <c r="F16" s="224"/>
      <c r="G16" s="223" t="s">
        <v>174</v>
      </c>
      <c r="H16" s="225" t="s">
        <v>174</v>
      </c>
      <c r="I16" s="225" t="s">
        <v>174</v>
      </c>
      <c r="J16" s="225" t="s">
        <v>174</v>
      </c>
      <c r="K16" s="225" t="s">
        <v>174</v>
      </c>
      <c r="L16" s="225" t="s">
        <v>174</v>
      </c>
      <c r="M16" s="224"/>
      <c r="N16" s="225" t="s">
        <v>174</v>
      </c>
      <c r="O16" s="225" t="s">
        <v>174</v>
      </c>
      <c r="P16" s="225" t="s">
        <v>174</v>
      </c>
      <c r="Q16" s="225" t="s">
        <v>174</v>
      </c>
      <c r="R16" s="225" t="s">
        <v>174</v>
      </c>
      <c r="S16" s="225" t="s">
        <v>174</v>
      </c>
      <c r="T16" s="224"/>
      <c r="U16" s="225" t="s">
        <v>174</v>
      </c>
      <c r="V16" s="225" t="s">
        <v>174</v>
      </c>
      <c r="W16" s="225" t="s">
        <v>174</v>
      </c>
      <c r="X16" s="225" t="s">
        <v>174</v>
      </c>
      <c r="Y16" s="225" t="s">
        <v>174</v>
      </c>
      <c r="Z16" s="225" t="s">
        <v>174</v>
      </c>
      <c r="AA16" s="224"/>
      <c r="AB16" s="225" t="s">
        <v>174</v>
      </c>
      <c r="AC16" s="225" t="s">
        <v>174</v>
      </c>
      <c r="AD16" s="226" t="s">
        <v>174</v>
      </c>
      <c r="AE16" s="226" t="s">
        <v>174</v>
      </c>
      <c r="AF16" s="228" t="s">
        <v>174</v>
      </c>
      <c r="AG16" s="228" t="s">
        <v>174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197</v>
      </c>
      <c r="C17" s="252" t="s">
        <v>269</v>
      </c>
      <c r="D17" s="255" t="s">
        <v>174</v>
      </c>
      <c r="E17" s="223" t="s">
        <v>174</v>
      </c>
      <c r="F17" s="224"/>
      <c r="G17" s="223" t="s">
        <v>174</v>
      </c>
      <c r="H17" s="223" t="s">
        <v>174</v>
      </c>
      <c r="I17" s="223" t="s">
        <v>174</v>
      </c>
      <c r="J17" s="223" t="s">
        <v>174</v>
      </c>
      <c r="K17" s="223" t="s">
        <v>174</v>
      </c>
      <c r="L17" s="223" t="s">
        <v>174</v>
      </c>
      <c r="M17" s="224"/>
      <c r="N17" s="223" t="s">
        <v>174</v>
      </c>
      <c r="O17" s="223" t="s">
        <v>174</v>
      </c>
      <c r="P17" s="223" t="s">
        <v>174</v>
      </c>
      <c r="Q17" s="223" t="s">
        <v>174</v>
      </c>
      <c r="R17" s="223" t="s">
        <v>174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530" t="s">
        <v>198</v>
      </c>
      <c r="B18" s="531"/>
      <c r="C18" s="230"/>
      <c r="D18" s="230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404">
        <f>SUM(AI12:AI17)</f>
        <v>120</v>
      </c>
    </row>
    <row r="20" spans="1:35" s="236" customFormat="1" x14ac:dyDescent="0.25">
      <c r="A20" s="532" t="s">
        <v>14</v>
      </c>
      <c r="B20" s="532"/>
      <c r="C20" s="532"/>
      <c r="D20" s="532"/>
      <c r="E20" s="532"/>
      <c r="F20" s="532"/>
      <c r="G20" s="532"/>
      <c r="H20" s="232"/>
      <c r="I20" s="533"/>
      <c r="J20" s="533"/>
      <c r="K20" s="533"/>
      <c r="L20" s="533"/>
      <c r="M20" s="533"/>
      <c r="N20" s="233"/>
      <c r="O20" s="533" t="s">
        <v>199</v>
      </c>
      <c r="P20" s="533"/>
      <c r="Q20" s="533"/>
      <c r="R20" s="533"/>
      <c r="S20" s="533"/>
      <c r="T20" s="533"/>
      <c r="U20" s="533"/>
      <c r="V20" s="533"/>
      <c r="W20" s="533"/>
      <c r="X20" s="533"/>
      <c r="Y20" s="533"/>
      <c r="Z20" s="234"/>
      <c r="AA20" s="234"/>
      <c r="AB20" s="235"/>
      <c r="AC20" s="533"/>
      <c r="AD20" s="533"/>
      <c r="AE20" s="533"/>
      <c r="AF20" s="533"/>
      <c r="AG20" s="533"/>
      <c r="AH20" s="533"/>
      <c r="AI20" s="533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I20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K18" sqref="K18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7.425781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560" t="s">
        <v>0</v>
      </c>
      <c r="B1" s="560"/>
      <c r="C1" s="560"/>
      <c r="D1" s="560"/>
      <c r="E1" s="91"/>
      <c r="F1" s="561" t="s">
        <v>1</v>
      </c>
      <c r="G1" s="561"/>
      <c r="H1" s="561"/>
      <c r="I1" s="561"/>
      <c r="J1" s="561"/>
      <c r="K1" s="561"/>
      <c r="L1" s="561"/>
    </row>
    <row r="2" spans="1:13" s="40" customFormat="1" ht="14.25" x14ac:dyDescent="0.2">
      <c r="A2" s="562" t="s">
        <v>2</v>
      </c>
      <c r="B2" s="562"/>
      <c r="C2" s="562"/>
      <c r="D2" s="562"/>
      <c r="E2" s="91"/>
      <c r="F2" s="563" t="s">
        <v>3</v>
      </c>
      <c r="G2" s="563"/>
      <c r="H2" s="563"/>
      <c r="I2" s="563"/>
      <c r="J2" s="563"/>
      <c r="K2" s="563"/>
      <c r="L2" s="563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564" t="s">
        <v>70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</row>
    <row r="5" spans="1:13" s="44" customFormat="1" x14ac:dyDescent="0.25">
      <c r="A5" s="550" t="s">
        <v>125</v>
      </c>
      <c r="B5" s="550"/>
      <c r="C5" s="550"/>
      <c r="D5" s="550"/>
      <c r="E5" s="550"/>
      <c r="F5" s="550"/>
      <c r="G5" s="550"/>
      <c r="H5" s="550"/>
      <c r="I5" s="550"/>
      <c r="J5" s="550"/>
      <c r="K5" s="550"/>
      <c r="L5" s="550"/>
      <c r="M5" s="550"/>
    </row>
    <row r="6" spans="1:13" x14ac:dyDescent="0.25">
      <c r="K6" s="551" t="s">
        <v>71</v>
      </c>
      <c r="L6" s="551"/>
      <c r="M6" s="551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150</v>
      </c>
      <c r="H7" s="46" t="s">
        <v>77</v>
      </c>
      <c r="I7" s="46" t="s">
        <v>247</v>
      </c>
      <c r="J7" s="46" t="s">
        <v>248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151</v>
      </c>
      <c r="K8" s="54" t="s">
        <v>152</v>
      </c>
      <c r="L8" s="51"/>
      <c r="M8" s="52"/>
    </row>
    <row r="9" spans="1:13" x14ac:dyDescent="0.25">
      <c r="A9" s="552" t="s">
        <v>84</v>
      </c>
      <c r="B9" s="553"/>
      <c r="C9" s="51"/>
      <c r="D9" s="51"/>
      <c r="E9" s="53"/>
      <c r="F9" s="52" t="s">
        <v>265</v>
      </c>
      <c r="G9" s="52" t="s">
        <v>264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THU'!N77/2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THU'!N79+'DOANH THU'!N80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THU'!N100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557" t="s">
        <v>43</v>
      </c>
      <c r="B14" s="558"/>
      <c r="C14" s="559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554" t="s">
        <v>91</v>
      </c>
      <c r="B15" s="555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x14ac:dyDescent="0.25">
      <c r="A17" s="60">
        <v>2</v>
      </c>
      <c r="B17" s="60" t="s">
        <v>319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268</v>
      </c>
      <c r="M18" s="64"/>
    </row>
    <row r="19" spans="1:13" s="68" customFormat="1" ht="14.25" x14ac:dyDescent="0.25">
      <c r="A19" s="557" t="s">
        <v>43</v>
      </c>
      <c r="B19" s="558"/>
      <c r="C19" s="559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56"/>
      <c r="C21" s="556"/>
      <c r="D21" s="556"/>
      <c r="E21" s="93"/>
      <c r="I21" s="556"/>
      <c r="J21" s="556"/>
      <c r="K21" s="556"/>
      <c r="L21" s="556"/>
    </row>
    <row r="22" spans="1:13" s="71" customFormat="1" ht="15" x14ac:dyDescent="0.25">
      <c r="C22" s="110" t="s">
        <v>196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F26" sqref="F26"/>
    </sheetView>
  </sheetViews>
  <sheetFormatPr defaultColWidth="9.140625" defaultRowHeight="15" x14ac:dyDescent="0.25"/>
  <cols>
    <col min="1" max="1" width="6" style="291" customWidth="1"/>
    <col min="2" max="2" width="11" style="89" customWidth="1"/>
    <col min="3" max="3" width="12.7109375" style="89" bestFit="1" customWidth="1"/>
    <col min="4" max="4" width="9.85546875" style="89" bestFit="1" customWidth="1"/>
    <col min="5" max="5" width="6" style="89" customWidth="1"/>
    <col min="6" max="6" width="8.42578125" style="89" customWidth="1"/>
    <col min="7" max="7" width="5.140625" style="89" customWidth="1"/>
    <col min="8" max="8" width="12" style="89" customWidth="1"/>
    <col min="9" max="9" width="14" style="89" bestFit="1" customWidth="1"/>
    <col min="10" max="10" width="6.140625" style="116" customWidth="1"/>
    <col min="11" max="11" width="14" style="146" customWidth="1"/>
    <col min="12" max="12" width="5.5703125" style="89" customWidth="1"/>
    <col min="13" max="13" width="6.140625" style="89" customWidth="1"/>
    <col min="14" max="14" width="5.85546875" style="89" customWidth="1"/>
    <col min="15" max="16384" width="9.140625" style="89"/>
  </cols>
  <sheetData>
    <row r="1" spans="1:15" x14ac:dyDescent="0.25">
      <c r="A1" s="405" t="s">
        <v>0</v>
      </c>
    </row>
    <row r="2" spans="1:15" x14ac:dyDescent="0.25">
      <c r="A2" s="406" t="s">
        <v>2</v>
      </c>
    </row>
    <row r="3" spans="1:15" ht="15.75" x14ac:dyDescent="0.25">
      <c r="A3" s="566" t="s">
        <v>65</v>
      </c>
      <c r="B3" s="566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</row>
    <row r="4" spans="1:15" ht="16.5" thickBot="1" x14ac:dyDescent="0.3">
      <c r="A4" s="567" t="s">
        <v>125</v>
      </c>
      <c r="B4" s="567"/>
      <c r="C4" s="567"/>
      <c r="D4" s="567"/>
      <c r="E4" s="567"/>
      <c r="F4" s="567"/>
      <c r="G4" s="567"/>
      <c r="H4" s="567"/>
      <c r="I4" s="567"/>
      <c r="J4" s="568"/>
      <c r="K4" s="567"/>
      <c r="L4" s="567"/>
      <c r="M4" s="567"/>
      <c r="N4" s="567"/>
      <c r="O4" s="567"/>
    </row>
    <row r="5" spans="1:15" ht="15.75" customHeight="1" thickTop="1" x14ac:dyDescent="0.25">
      <c r="A5" s="569" t="s">
        <v>18</v>
      </c>
      <c r="B5" s="571" t="s">
        <v>27</v>
      </c>
      <c r="C5" s="573" t="s">
        <v>47</v>
      </c>
      <c r="D5" s="573"/>
      <c r="E5" s="573"/>
      <c r="F5" s="574" t="s">
        <v>29</v>
      </c>
      <c r="G5" s="574"/>
      <c r="H5" s="574"/>
      <c r="I5" s="574"/>
      <c r="J5" s="575"/>
      <c r="K5" s="576" t="s">
        <v>30</v>
      </c>
      <c r="L5" s="574" t="s">
        <v>66</v>
      </c>
      <c r="M5" s="574"/>
      <c r="N5" s="574"/>
      <c r="O5" s="578" t="s">
        <v>20</v>
      </c>
    </row>
    <row r="6" spans="1:15" ht="57" customHeight="1" x14ac:dyDescent="0.25">
      <c r="A6" s="570"/>
      <c r="B6" s="572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577"/>
      <c r="L6" s="88" t="s">
        <v>53</v>
      </c>
      <c r="M6" s="88" t="s">
        <v>54</v>
      </c>
      <c r="N6" s="88" t="s">
        <v>55</v>
      </c>
      <c r="O6" s="579"/>
    </row>
    <row r="7" spans="1:15" x14ac:dyDescent="0.25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25">
      <c r="A8" s="580">
        <v>1149</v>
      </c>
      <c r="B8" s="583">
        <v>43987</v>
      </c>
      <c r="C8" s="586" t="s">
        <v>127</v>
      </c>
      <c r="D8" s="589" t="s">
        <v>128</v>
      </c>
      <c r="E8" s="586"/>
      <c r="F8" s="259" t="s">
        <v>129</v>
      </c>
      <c r="G8" s="259">
        <v>10</v>
      </c>
      <c r="H8" s="260">
        <v>265000</v>
      </c>
      <c r="I8" s="260">
        <f t="shared" ref="I8:I29" si="0">G8*H8</f>
        <v>2650000</v>
      </c>
      <c r="J8" s="261">
        <v>0.35</v>
      </c>
      <c r="K8" s="262">
        <f t="shared" ref="K8:K21" si="1">I8*(1-J8)</f>
        <v>1722500</v>
      </c>
      <c r="L8" s="259"/>
      <c r="M8" s="259"/>
      <c r="N8" s="259"/>
      <c r="O8" s="263"/>
    </row>
    <row r="9" spans="1:15" x14ac:dyDescent="0.25">
      <c r="A9" s="581"/>
      <c r="B9" s="584"/>
      <c r="C9" s="587"/>
      <c r="D9" s="590"/>
      <c r="E9" s="587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25">
      <c r="A10" s="582"/>
      <c r="B10" s="585"/>
      <c r="C10" s="588"/>
      <c r="D10" s="591"/>
      <c r="E10" s="588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25">
      <c r="A11" s="290">
        <v>516</v>
      </c>
      <c r="B11" s="162">
        <v>43962</v>
      </c>
      <c r="C11" s="159" t="s">
        <v>153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25">
      <c r="A12" s="290">
        <v>534</v>
      </c>
      <c r="B12" s="162">
        <v>43965</v>
      </c>
      <c r="C12" s="159" t="s">
        <v>161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25">
      <c r="A13" s="580">
        <v>544</v>
      </c>
      <c r="B13" s="583">
        <v>43973</v>
      </c>
      <c r="C13" s="595" t="s">
        <v>257</v>
      </c>
      <c r="D13" s="592"/>
      <c r="E13" s="592"/>
      <c r="F13" s="259" t="s">
        <v>117</v>
      </c>
      <c r="G13" s="259">
        <v>2</v>
      </c>
      <c r="H13" s="260">
        <v>225000</v>
      </c>
      <c r="I13" s="260">
        <f t="shared" si="0"/>
        <v>450000</v>
      </c>
      <c r="J13" s="261"/>
      <c r="K13" s="262">
        <f t="shared" si="1"/>
        <v>450000</v>
      </c>
      <c r="L13" s="259"/>
      <c r="M13" s="259"/>
      <c r="N13" s="259"/>
      <c r="O13" s="263"/>
    </row>
    <row r="14" spans="1:15" x14ac:dyDescent="0.25">
      <c r="A14" s="581"/>
      <c r="B14" s="584"/>
      <c r="C14" s="596"/>
      <c r="D14" s="593"/>
      <c r="E14" s="593"/>
      <c r="F14" s="264" t="s">
        <v>36</v>
      </c>
      <c r="G14" s="264">
        <v>62</v>
      </c>
      <c r="H14" s="265">
        <v>455000</v>
      </c>
      <c r="I14" s="265">
        <f t="shared" si="0"/>
        <v>28210000</v>
      </c>
      <c r="J14" s="266"/>
      <c r="K14" s="267">
        <f t="shared" si="1"/>
        <v>28210000</v>
      </c>
      <c r="L14" s="264"/>
      <c r="M14" s="264"/>
      <c r="N14" s="264"/>
      <c r="O14" s="268"/>
    </row>
    <row r="15" spans="1:15" x14ac:dyDescent="0.25">
      <c r="A15" s="581"/>
      <c r="B15" s="584"/>
      <c r="C15" s="596"/>
      <c r="D15" s="593"/>
      <c r="E15" s="593"/>
      <c r="F15" s="264" t="s">
        <v>37</v>
      </c>
      <c r="G15" s="264">
        <v>42</v>
      </c>
      <c r="H15" s="265">
        <v>465000</v>
      </c>
      <c r="I15" s="265">
        <f t="shared" si="0"/>
        <v>19530000</v>
      </c>
      <c r="J15" s="266"/>
      <c r="K15" s="267">
        <f t="shared" si="1"/>
        <v>19530000</v>
      </c>
      <c r="L15" s="264"/>
      <c r="M15" s="264"/>
      <c r="N15" s="264"/>
      <c r="O15" s="268"/>
    </row>
    <row r="16" spans="1:15" x14ac:dyDescent="0.25">
      <c r="A16" s="581"/>
      <c r="B16" s="584"/>
      <c r="C16" s="596"/>
      <c r="D16" s="593"/>
      <c r="E16" s="593"/>
      <c r="F16" s="264" t="s">
        <v>40</v>
      </c>
      <c r="G16" s="264">
        <v>2</v>
      </c>
      <c r="H16" s="265">
        <v>475000</v>
      </c>
      <c r="I16" s="265">
        <f t="shared" si="0"/>
        <v>950000</v>
      </c>
      <c r="J16" s="266"/>
      <c r="K16" s="267">
        <f t="shared" si="1"/>
        <v>950000</v>
      </c>
      <c r="L16" s="264"/>
      <c r="M16" s="264"/>
      <c r="N16" s="264"/>
      <c r="O16" s="268"/>
    </row>
    <row r="17" spans="1:15" x14ac:dyDescent="0.25">
      <c r="A17" s="581"/>
      <c r="B17" s="584"/>
      <c r="C17" s="596"/>
      <c r="D17" s="593"/>
      <c r="E17" s="593"/>
      <c r="F17" s="264" t="s">
        <v>42</v>
      </c>
      <c r="G17" s="264">
        <v>13</v>
      </c>
      <c r="H17" s="265">
        <v>485000</v>
      </c>
      <c r="I17" s="265">
        <f t="shared" si="0"/>
        <v>6305000</v>
      </c>
      <c r="J17" s="266"/>
      <c r="K17" s="267">
        <f t="shared" si="1"/>
        <v>6305000</v>
      </c>
      <c r="L17" s="264"/>
      <c r="M17" s="264"/>
      <c r="N17" s="264"/>
      <c r="O17" s="268"/>
    </row>
    <row r="18" spans="1:15" x14ac:dyDescent="0.25">
      <c r="A18" s="581"/>
      <c r="B18" s="584"/>
      <c r="C18" s="596"/>
      <c r="D18" s="593"/>
      <c r="E18" s="593"/>
      <c r="F18" s="264" t="s">
        <v>41</v>
      </c>
      <c r="G18" s="264">
        <v>11</v>
      </c>
      <c r="H18" s="265">
        <v>485000</v>
      </c>
      <c r="I18" s="265">
        <f t="shared" si="0"/>
        <v>5335000</v>
      </c>
      <c r="J18" s="266"/>
      <c r="K18" s="267">
        <f t="shared" si="1"/>
        <v>5335000</v>
      </c>
      <c r="L18" s="264"/>
      <c r="M18" s="264"/>
      <c r="N18" s="264"/>
      <c r="O18" s="268"/>
    </row>
    <row r="19" spans="1:15" x14ac:dyDescent="0.25">
      <c r="A19" s="581"/>
      <c r="B19" s="584"/>
      <c r="C19" s="596"/>
      <c r="D19" s="593"/>
      <c r="E19" s="593"/>
      <c r="F19" s="264" t="s">
        <v>38</v>
      </c>
      <c r="G19" s="264">
        <v>6</v>
      </c>
      <c r="H19" s="265">
        <v>550000</v>
      </c>
      <c r="I19" s="265">
        <f t="shared" si="0"/>
        <v>3300000</v>
      </c>
      <c r="J19" s="266"/>
      <c r="K19" s="267">
        <f t="shared" si="1"/>
        <v>3300000</v>
      </c>
      <c r="L19" s="264"/>
      <c r="M19" s="264"/>
      <c r="N19" s="264"/>
      <c r="O19" s="268"/>
    </row>
    <row r="20" spans="1:15" x14ac:dyDescent="0.25">
      <c r="A20" s="581"/>
      <c r="B20" s="584"/>
      <c r="C20" s="596"/>
      <c r="D20" s="593"/>
      <c r="E20" s="593"/>
      <c r="F20" s="264" t="s">
        <v>39</v>
      </c>
      <c r="G20" s="264">
        <v>24</v>
      </c>
      <c r="H20" s="265">
        <v>455000</v>
      </c>
      <c r="I20" s="265">
        <f t="shared" si="0"/>
        <v>10920000</v>
      </c>
      <c r="J20" s="266"/>
      <c r="K20" s="267">
        <f t="shared" si="1"/>
        <v>10920000</v>
      </c>
      <c r="L20" s="264"/>
      <c r="M20" s="264"/>
      <c r="N20" s="264"/>
      <c r="O20" s="268"/>
    </row>
    <row r="21" spans="1:15" x14ac:dyDescent="0.25">
      <c r="A21" s="582"/>
      <c r="B21" s="585"/>
      <c r="C21" s="597"/>
      <c r="D21" s="594"/>
      <c r="E21" s="594"/>
      <c r="F21" s="269" t="s">
        <v>67</v>
      </c>
      <c r="G21" s="269">
        <v>18</v>
      </c>
      <c r="H21" s="270">
        <v>455000</v>
      </c>
      <c r="I21" s="270">
        <f t="shared" si="0"/>
        <v>8190000</v>
      </c>
      <c r="J21" s="271"/>
      <c r="K21" s="272">
        <f t="shared" si="1"/>
        <v>8190000</v>
      </c>
      <c r="L21" s="269"/>
      <c r="M21" s="269"/>
      <c r="N21" s="269"/>
      <c r="O21" s="269"/>
    </row>
    <row r="22" spans="1:15" x14ac:dyDescent="0.25">
      <c r="A22" s="289">
        <v>551</v>
      </c>
      <c r="B22" s="285">
        <v>43974</v>
      </c>
      <c r="C22" s="281" t="s">
        <v>271</v>
      </c>
      <c r="D22" s="277" t="s">
        <v>272</v>
      </c>
      <c r="E22" s="277"/>
      <c r="F22" s="277" t="s">
        <v>41</v>
      </c>
      <c r="G22" s="277">
        <v>12</v>
      </c>
      <c r="H22" s="286">
        <v>485000</v>
      </c>
      <c r="I22" s="286">
        <f t="shared" si="0"/>
        <v>5820000</v>
      </c>
      <c r="J22" s="287">
        <v>0.41</v>
      </c>
      <c r="K22" s="288">
        <f>I22*(1-J22)</f>
        <v>3433800.0000000005</v>
      </c>
      <c r="L22" s="277"/>
      <c r="M22" s="277"/>
      <c r="N22" s="277"/>
      <c r="O22" s="277"/>
    </row>
    <row r="23" spans="1:15" x14ac:dyDescent="0.25">
      <c r="A23" s="580">
        <v>552</v>
      </c>
      <c r="B23" s="601">
        <v>43975</v>
      </c>
      <c r="C23" s="604" t="s">
        <v>273</v>
      </c>
      <c r="D23" s="580" t="s">
        <v>119</v>
      </c>
      <c r="E23" s="278"/>
      <c r="F23" s="278" t="s">
        <v>41</v>
      </c>
      <c r="G23" s="278">
        <v>12</v>
      </c>
      <c r="H23" s="260">
        <v>485000</v>
      </c>
      <c r="I23" s="260">
        <f t="shared" si="0"/>
        <v>5820000</v>
      </c>
      <c r="J23" s="261">
        <v>0.38</v>
      </c>
      <c r="K23" s="262">
        <f t="shared" ref="K23:K30" si="2">I23*(1-J23)</f>
        <v>3608400</v>
      </c>
      <c r="L23" s="278"/>
      <c r="M23" s="278"/>
      <c r="N23" s="278"/>
      <c r="O23" s="278"/>
    </row>
    <row r="24" spans="1:15" x14ac:dyDescent="0.25">
      <c r="A24" s="581"/>
      <c r="B24" s="602"/>
      <c r="C24" s="605"/>
      <c r="D24" s="581"/>
      <c r="E24" s="279"/>
      <c r="F24" s="279" t="s">
        <v>38</v>
      </c>
      <c r="G24" s="279">
        <v>18</v>
      </c>
      <c r="H24" s="265">
        <v>550000</v>
      </c>
      <c r="I24" s="265">
        <f t="shared" si="0"/>
        <v>9900000</v>
      </c>
      <c r="J24" s="266">
        <v>0.38</v>
      </c>
      <c r="K24" s="267">
        <f t="shared" si="2"/>
        <v>6138000</v>
      </c>
      <c r="L24" s="279"/>
      <c r="M24" s="279"/>
      <c r="N24" s="279"/>
      <c r="O24" s="279"/>
    </row>
    <row r="25" spans="1:15" x14ac:dyDescent="0.25">
      <c r="A25" s="581"/>
      <c r="B25" s="602"/>
      <c r="C25" s="605"/>
      <c r="D25" s="581"/>
      <c r="E25" s="279"/>
      <c r="F25" s="279" t="s">
        <v>255</v>
      </c>
      <c r="G25" s="279">
        <v>46</v>
      </c>
      <c r="H25" s="265">
        <v>450000</v>
      </c>
      <c r="I25" s="265">
        <f t="shared" si="0"/>
        <v>20700000</v>
      </c>
      <c r="J25" s="266">
        <v>0.38</v>
      </c>
      <c r="K25" s="267">
        <f t="shared" si="2"/>
        <v>12834000</v>
      </c>
      <c r="L25" s="279"/>
      <c r="M25" s="279"/>
      <c r="N25" s="279"/>
      <c r="O25" s="279"/>
    </row>
    <row r="26" spans="1:15" x14ac:dyDescent="0.25">
      <c r="A26" s="582"/>
      <c r="B26" s="603"/>
      <c r="C26" s="606"/>
      <c r="D26" s="582"/>
      <c r="E26" s="280"/>
      <c r="F26" s="280" t="s">
        <v>39</v>
      </c>
      <c r="G26" s="280">
        <v>24</v>
      </c>
      <c r="H26" s="270">
        <v>455000</v>
      </c>
      <c r="I26" s="270">
        <f t="shared" si="0"/>
        <v>10920000</v>
      </c>
      <c r="J26" s="271">
        <v>0.38</v>
      </c>
      <c r="K26" s="272">
        <f t="shared" si="2"/>
        <v>6770400</v>
      </c>
      <c r="L26" s="280"/>
      <c r="M26" s="280"/>
      <c r="N26" s="280"/>
      <c r="O26" s="280"/>
    </row>
    <row r="27" spans="1:15" x14ac:dyDescent="0.25">
      <c r="A27" s="580">
        <v>553</v>
      </c>
      <c r="B27" s="601">
        <v>43975</v>
      </c>
      <c r="C27" s="598" t="s">
        <v>274</v>
      </c>
      <c r="D27" s="278"/>
      <c r="E27" s="278"/>
      <c r="F27" s="278" t="s">
        <v>38</v>
      </c>
      <c r="G27" s="278">
        <v>48</v>
      </c>
      <c r="H27" s="260">
        <v>550000</v>
      </c>
      <c r="I27" s="260">
        <f t="shared" si="0"/>
        <v>26400000</v>
      </c>
      <c r="J27" s="261">
        <v>0.38</v>
      </c>
      <c r="K27" s="262">
        <f t="shared" si="2"/>
        <v>16368000</v>
      </c>
      <c r="L27" s="278"/>
      <c r="M27" s="278"/>
      <c r="N27" s="278"/>
      <c r="O27" s="278"/>
    </row>
    <row r="28" spans="1:15" x14ac:dyDescent="0.25">
      <c r="A28" s="581"/>
      <c r="B28" s="602"/>
      <c r="C28" s="599"/>
      <c r="D28" s="279"/>
      <c r="E28" s="279"/>
      <c r="F28" s="279" t="s">
        <v>255</v>
      </c>
      <c r="G28" s="279">
        <v>17</v>
      </c>
      <c r="H28" s="265">
        <v>450000</v>
      </c>
      <c r="I28" s="265">
        <f t="shared" si="0"/>
        <v>7650000</v>
      </c>
      <c r="J28" s="266">
        <v>0.38</v>
      </c>
      <c r="K28" s="267">
        <f t="shared" si="2"/>
        <v>4743000</v>
      </c>
      <c r="L28" s="279"/>
      <c r="M28" s="279"/>
      <c r="N28" s="279"/>
      <c r="O28" s="279"/>
    </row>
    <row r="29" spans="1:15" x14ac:dyDescent="0.25">
      <c r="A29" s="582"/>
      <c r="B29" s="603"/>
      <c r="C29" s="600"/>
      <c r="D29" s="280"/>
      <c r="E29" s="280"/>
      <c r="F29" s="280" t="s">
        <v>39</v>
      </c>
      <c r="G29" s="280">
        <v>84</v>
      </c>
      <c r="H29" s="270">
        <v>455000</v>
      </c>
      <c r="I29" s="270">
        <f t="shared" si="0"/>
        <v>38220000</v>
      </c>
      <c r="J29" s="271">
        <v>0.38</v>
      </c>
      <c r="K29" s="272">
        <f t="shared" si="2"/>
        <v>23696400</v>
      </c>
      <c r="L29" s="280"/>
      <c r="M29" s="280"/>
      <c r="N29" s="280"/>
      <c r="O29" s="280"/>
    </row>
    <row r="30" spans="1:15" x14ac:dyDescent="0.25">
      <c r="A30" s="289"/>
      <c r="B30" s="285"/>
      <c r="C30" s="281"/>
      <c r="D30" s="277"/>
      <c r="E30" s="277"/>
      <c r="F30" s="277"/>
      <c r="G30" s="277"/>
      <c r="H30" s="286"/>
      <c r="I30" s="286"/>
      <c r="J30" s="287"/>
      <c r="K30" s="288">
        <f t="shared" si="2"/>
        <v>0</v>
      </c>
      <c r="L30" s="277"/>
      <c r="M30" s="277"/>
      <c r="N30" s="277"/>
      <c r="O30" s="277"/>
    </row>
    <row r="31" spans="1:15" s="153" customFormat="1" ht="30" customHeight="1" x14ac:dyDescent="0.25">
      <c r="A31" s="565" t="s">
        <v>68</v>
      </c>
      <c r="B31" s="565"/>
      <c r="C31" s="565"/>
      <c r="D31" s="565"/>
      <c r="E31" s="565"/>
      <c r="F31" s="149"/>
      <c r="G31" s="149">
        <f>SUM(G7:G29)</f>
        <v>510</v>
      </c>
      <c r="H31" s="150">
        <f>SUM(H7:H29)</f>
        <v>10180000</v>
      </c>
      <c r="I31" s="150">
        <f>SUM(I7:I29)</f>
        <v>234385000</v>
      </c>
      <c r="J31" s="151"/>
      <c r="K31" s="152">
        <f>SUM(K7:K22)</f>
        <v>102206750</v>
      </c>
      <c r="L31" s="149"/>
      <c r="M31" s="149"/>
      <c r="N31" s="149"/>
      <c r="O31" s="149"/>
    </row>
    <row r="32" spans="1:15" x14ac:dyDescent="0.25">
      <c r="G32" s="90"/>
      <c r="H32" s="90"/>
    </row>
    <row r="33" spans="1:11" s="256" customFormat="1" x14ac:dyDescent="0.25">
      <c r="A33" s="292"/>
      <c r="D33" s="282" t="s">
        <v>196</v>
      </c>
      <c r="E33" s="239"/>
      <c r="F33" s="239"/>
      <c r="G33" s="239"/>
      <c r="H33" s="239"/>
      <c r="K33" s="282" t="s">
        <v>14</v>
      </c>
    </row>
    <row r="34" spans="1:11" s="256" customFormat="1" x14ac:dyDescent="0.25">
      <c r="A34" s="292"/>
      <c r="D34" s="13" t="s">
        <v>15</v>
      </c>
      <c r="E34" s="11"/>
      <c r="F34" s="11"/>
      <c r="G34" s="11"/>
      <c r="H34" s="11"/>
      <c r="K34" s="13" t="s">
        <v>16</v>
      </c>
    </row>
    <row r="35" spans="1:11" x14ac:dyDescent="0.25">
      <c r="G35" s="90"/>
      <c r="H35" s="90"/>
      <c r="K35" s="283"/>
    </row>
    <row r="36" spans="1:11" x14ac:dyDescent="0.25">
      <c r="G36" s="90"/>
      <c r="H36" s="90"/>
      <c r="K36" s="283"/>
    </row>
    <row r="37" spans="1:11" s="131" customFormat="1" x14ac:dyDescent="0.25">
      <c r="A37" s="133"/>
      <c r="D37" s="239"/>
      <c r="E37" s="130"/>
      <c r="F37" s="130"/>
      <c r="K37" s="284"/>
    </row>
    <row r="38" spans="1:11" x14ac:dyDescent="0.25">
      <c r="G38" s="90"/>
      <c r="H38" s="90"/>
    </row>
    <row r="39" spans="1:11" x14ac:dyDescent="0.25">
      <c r="G39" s="90"/>
      <c r="H39" s="90"/>
    </row>
    <row r="40" spans="1:11" x14ac:dyDescent="0.25">
      <c r="G40" s="90"/>
      <c r="H40" s="90"/>
    </row>
  </sheetData>
  <mergeCells count="27">
    <mergeCell ref="A27:A29"/>
    <mergeCell ref="D23:D26"/>
    <mergeCell ref="C23:C26"/>
    <mergeCell ref="B23:B26"/>
    <mergeCell ref="A23:A26"/>
    <mergeCell ref="E8:E10"/>
    <mergeCell ref="B13:B21"/>
    <mergeCell ref="C13:C21"/>
    <mergeCell ref="D13:D21"/>
    <mergeCell ref="C27:C29"/>
    <mergeCell ref="B27:B29"/>
    <mergeCell ref="A31:E31"/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A8:A10"/>
    <mergeCell ref="B8:B10"/>
    <mergeCell ref="C8:C10"/>
    <mergeCell ref="D8:D10"/>
    <mergeCell ref="A13:A21"/>
    <mergeCell ref="E13:E21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11" sqref="K11"/>
    </sheetView>
  </sheetViews>
  <sheetFormatPr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07" t="s">
        <v>0</v>
      </c>
      <c r="B1" s="607"/>
      <c r="C1" s="607"/>
      <c r="D1" s="607"/>
      <c r="E1" s="607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08" t="s">
        <v>307</v>
      </c>
      <c r="B4" s="608"/>
      <c r="C4" s="608"/>
      <c r="D4" s="608"/>
      <c r="E4" s="608"/>
      <c r="F4" s="608"/>
      <c r="G4" s="608"/>
      <c r="H4" s="608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09" t="s">
        <v>95</v>
      </c>
      <c r="B6" s="610" t="s">
        <v>27</v>
      </c>
      <c r="C6" s="611" t="s">
        <v>29</v>
      </c>
      <c r="D6" s="611"/>
      <c r="E6" s="611"/>
      <c r="F6" s="611"/>
      <c r="G6" s="612"/>
      <c r="H6" s="609" t="s">
        <v>30</v>
      </c>
      <c r="I6" s="614" t="s">
        <v>7</v>
      </c>
      <c r="J6" s="315"/>
      <c r="K6" s="315"/>
    </row>
    <row r="7" spans="1:11" ht="31.5" x14ac:dyDescent="0.25">
      <c r="A7" s="609"/>
      <c r="B7" s="610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09"/>
      <c r="I7" s="615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16">
        <v>452</v>
      </c>
      <c r="B9" s="619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17"/>
      <c r="B10" s="620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18"/>
      <c r="B11" s="621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22" t="s">
        <v>308</v>
      </c>
      <c r="B13" s="622"/>
      <c r="C13" s="622"/>
      <c r="D13" s="622"/>
      <c r="E13" s="622"/>
      <c r="F13" s="622"/>
      <c r="G13" s="622"/>
      <c r="H13" s="622"/>
      <c r="I13" s="358">
        <v>19328400.000000004</v>
      </c>
      <c r="J13" s="315"/>
      <c r="K13" s="315"/>
    </row>
    <row r="14" spans="1:11" ht="15.75" x14ac:dyDescent="0.25">
      <c r="A14" s="622" t="s">
        <v>309</v>
      </c>
      <c r="B14" s="622"/>
      <c r="C14" s="622"/>
      <c r="D14" s="622"/>
      <c r="E14" s="622"/>
      <c r="F14" s="622"/>
      <c r="G14" s="622"/>
      <c r="H14" s="622"/>
      <c r="I14" s="358">
        <v>23794300</v>
      </c>
      <c r="J14" s="315"/>
      <c r="K14" s="315"/>
    </row>
    <row r="15" spans="1:11" ht="15.75" x14ac:dyDescent="0.25">
      <c r="A15" s="623" t="s">
        <v>310</v>
      </c>
      <c r="B15" s="624"/>
      <c r="C15" s="624"/>
      <c r="D15" s="624"/>
      <c r="E15" s="624"/>
      <c r="F15" s="624"/>
      <c r="G15" s="624"/>
      <c r="H15" s="625"/>
      <c r="I15" s="358">
        <v>10000000</v>
      </c>
      <c r="J15" s="315"/>
      <c r="K15" s="315"/>
    </row>
    <row r="16" spans="1:11" ht="15.75" x14ac:dyDescent="0.25">
      <c r="A16" s="623" t="s">
        <v>311</v>
      </c>
      <c r="B16" s="624"/>
      <c r="C16" s="624"/>
      <c r="D16" s="624"/>
      <c r="E16" s="624"/>
      <c r="F16" s="624"/>
      <c r="G16" s="624"/>
      <c r="H16" s="625"/>
      <c r="I16" s="358">
        <v>7538461.538461539</v>
      </c>
      <c r="J16" s="315"/>
      <c r="K16" s="315"/>
    </row>
    <row r="17" spans="1:11" ht="15.75" x14ac:dyDescent="0.25">
      <c r="A17" s="623" t="s">
        <v>312</v>
      </c>
      <c r="B17" s="624"/>
      <c r="C17" s="624"/>
      <c r="D17" s="624"/>
      <c r="E17" s="624"/>
      <c r="F17" s="624"/>
      <c r="G17" s="624"/>
      <c r="H17" s="625"/>
      <c r="I17" s="358">
        <v>1783100</v>
      </c>
      <c r="J17" s="315"/>
      <c r="K17" s="315"/>
    </row>
    <row r="18" spans="1:11" ht="15.75" x14ac:dyDescent="0.25">
      <c r="A18" s="626" t="s">
        <v>313</v>
      </c>
      <c r="B18" s="627"/>
      <c r="C18" s="627"/>
      <c r="D18" s="627"/>
      <c r="E18" s="627"/>
      <c r="F18" s="627"/>
      <c r="G18" s="627"/>
      <c r="H18" s="628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29"/>
      <c r="B20" s="629"/>
      <c r="C20" s="362" t="s">
        <v>314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29"/>
      <c r="B24" s="629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13" t="s">
        <v>315</v>
      </c>
      <c r="B27" s="613"/>
      <c r="C27" s="613"/>
      <c r="D27" s="613"/>
      <c r="E27" s="613"/>
      <c r="F27" s="613"/>
      <c r="G27" s="613"/>
      <c r="H27" s="613"/>
      <c r="I27" s="613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2020-06-08T02:03:23Z</dcterms:modified>
</cp:coreProperties>
</file>