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CHI'!$A$4:$H$78</definedName>
  </definedNames>
  <calcPr calcId="162913"/>
</workbook>
</file>

<file path=xl/calcChain.xml><?xml version="1.0" encoding="utf-8"?>
<calcChain xmlns="http://schemas.openxmlformats.org/spreadsheetml/2006/main">
  <c r="N57" i="9" l="1"/>
  <c r="N56" i="9"/>
  <c r="N55" i="9"/>
  <c r="L57" i="9"/>
  <c r="L56" i="9"/>
  <c r="L55" i="9"/>
  <c r="I57" i="9"/>
  <c r="I56" i="9"/>
  <c r="I55" i="9"/>
  <c r="L54" i="9"/>
  <c r="O54" i="9" s="1"/>
  <c r="L53" i="9"/>
  <c r="O53" i="9" s="1"/>
  <c r="L52" i="9"/>
  <c r="O52" i="9" s="1"/>
  <c r="L51" i="9"/>
  <c r="O51" i="9" s="1"/>
  <c r="I54" i="9"/>
  <c r="I53" i="9"/>
  <c r="I52" i="9"/>
  <c r="I51" i="9"/>
  <c r="L50" i="9"/>
  <c r="O50" i="9"/>
  <c r="L49" i="9"/>
  <c r="O49" i="9"/>
  <c r="I50" i="9"/>
  <c r="I49" i="9"/>
  <c r="O48" i="9"/>
  <c r="L48" i="9"/>
  <c r="I48" i="9"/>
  <c r="N47" i="9"/>
  <c r="L47" i="9"/>
  <c r="I47" i="9"/>
  <c r="O46" i="9"/>
  <c r="O45" i="9"/>
  <c r="O44" i="9"/>
  <c r="L46" i="9"/>
  <c r="L45" i="9"/>
  <c r="L44" i="9"/>
  <c r="I46" i="9"/>
  <c r="I45" i="9"/>
  <c r="I44" i="9"/>
  <c r="O43" i="9"/>
  <c r="O42" i="9"/>
  <c r="L43" i="9"/>
  <c r="L42" i="9"/>
  <c r="I43" i="9"/>
  <c r="I42" i="9"/>
  <c r="N41" i="9" l="1"/>
  <c r="N40" i="9"/>
  <c r="N39" i="9"/>
  <c r="N38" i="9"/>
  <c r="L41" i="9"/>
  <c r="L40" i="9"/>
  <c r="L39" i="9"/>
  <c r="L38" i="9"/>
  <c r="I41" i="9"/>
  <c r="I40" i="9"/>
  <c r="I39" i="9"/>
  <c r="I38" i="9"/>
  <c r="L37" i="9"/>
  <c r="O37" i="9" s="1"/>
  <c r="L36" i="9"/>
  <c r="O36" i="9" s="1"/>
  <c r="L35" i="9"/>
  <c r="O35" i="9" s="1"/>
  <c r="L34" i="9"/>
  <c r="O34" i="9"/>
  <c r="L33" i="9"/>
  <c r="O33" i="9"/>
  <c r="L32" i="9"/>
  <c r="O32" i="9" s="1"/>
  <c r="L31" i="9"/>
  <c r="O31" i="9"/>
  <c r="L30" i="9"/>
  <c r="O30" i="9" s="1"/>
  <c r="I37" i="9"/>
  <c r="I36" i="9"/>
  <c r="I35" i="9"/>
  <c r="I34" i="9"/>
  <c r="I33" i="9"/>
  <c r="I32" i="9"/>
  <c r="I31" i="9"/>
  <c r="I30" i="9"/>
  <c r="O29" i="9"/>
  <c r="O28" i="9"/>
  <c r="O27" i="9"/>
  <c r="O26" i="9"/>
  <c r="O25" i="9"/>
  <c r="L29" i="9"/>
  <c r="L28" i="9"/>
  <c r="L27" i="9"/>
  <c r="L26" i="9"/>
  <c r="L25" i="9"/>
  <c r="I29" i="9"/>
  <c r="I28" i="9"/>
  <c r="I27" i="9"/>
  <c r="I26" i="9"/>
  <c r="I25" i="9"/>
  <c r="O24" i="9"/>
  <c r="L24" i="9"/>
  <c r="I24" i="9"/>
  <c r="M23" i="9"/>
  <c r="L23" i="9"/>
  <c r="I23" i="9"/>
  <c r="L22" i="9"/>
  <c r="N22" i="9"/>
  <c r="L21" i="9"/>
  <c r="N21" i="9" s="1"/>
  <c r="L20" i="9"/>
  <c r="N20" i="9" s="1"/>
  <c r="I22" i="9"/>
  <c r="I21" i="9"/>
  <c r="I20" i="9"/>
  <c r="N19" i="9"/>
  <c r="N18" i="9"/>
  <c r="N17" i="9"/>
  <c r="N16" i="9"/>
  <c r="L19" i="9"/>
  <c r="I19" i="9"/>
  <c r="L18" i="9"/>
  <c r="L17" i="9"/>
  <c r="L16" i="9"/>
  <c r="I18" i="9"/>
  <c r="I17" i="9"/>
  <c r="I16" i="9"/>
  <c r="L15" i="9"/>
  <c r="M15" i="9"/>
  <c r="I15" i="9"/>
  <c r="L14" i="9"/>
  <c r="M14" i="9" s="1"/>
  <c r="L13" i="9"/>
  <c r="M13" i="9"/>
  <c r="I14" i="9"/>
  <c r="I13" i="9"/>
  <c r="M10" i="9"/>
  <c r="M12" i="9"/>
  <c r="M8" i="9"/>
  <c r="L10" i="9"/>
  <c r="L12" i="9"/>
  <c r="L8" i="9"/>
  <c r="I9" i="9"/>
  <c r="L9" i="9" s="1"/>
  <c r="M9" i="9" s="1"/>
  <c r="I10" i="9"/>
  <c r="I11" i="9"/>
  <c r="L11" i="9" s="1"/>
  <c r="M11" i="9" s="1"/>
  <c r="I12" i="9"/>
  <c r="I8" i="9"/>
  <c r="F12" i="11"/>
  <c r="F11" i="11"/>
  <c r="F23" i="11" l="1"/>
  <c r="F25" i="11" s="1"/>
  <c r="AI13" i="10" l="1"/>
  <c r="AI14" i="10"/>
  <c r="AI15" i="10"/>
  <c r="AI12" i="10"/>
  <c r="E14" i="5" l="1"/>
  <c r="E11" i="5"/>
  <c r="E12" i="5"/>
  <c r="E10" i="5"/>
  <c r="AI16" i="10" l="1"/>
  <c r="G13" i="5" l="1"/>
  <c r="L82" i="9" l="1"/>
  <c r="H13" i="5" l="1"/>
  <c r="I13" i="5"/>
  <c r="G9" i="5"/>
  <c r="H9" i="5"/>
  <c r="I9" i="5"/>
  <c r="H15" i="5" l="1"/>
  <c r="I15" i="5"/>
  <c r="C28" i="3"/>
  <c r="F78" i="1" l="1"/>
  <c r="G78" i="1"/>
  <c r="E78" i="1"/>
  <c r="D28" i="3" l="1"/>
  <c r="D29" i="3" s="1"/>
  <c r="G78" i="9"/>
  <c r="G79" i="9" s="1"/>
  <c r="C8" i="3" s="1"/>
  <c r="H78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<sst xmlns="http://schemas.openxmlformats.org/spreadsheetml/2006/main" count="502" uniqueCount="219">
  <si>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</si>
  <si>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</si>
  <si>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</si>
  <si>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</si>
  <si>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</si>
  <si>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</si>
  <si>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</si>
  <si>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</si>
  <si>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</si>
  <si>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</si>
  <si>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</si>
  <si>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</si>
  <si>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</si>
  <si>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</si>
  <si>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</si>
  <si>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</si>
  <si>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</si>
  <si>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</si>
  <si>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</si>
  <si>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</si>
  <si>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</si>
  <si>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</si>
  <si>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</si>
  <si>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</si>
  <si>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</si>
  <si>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</si>
  <si>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</si>
  <si>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</si>
  <si>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</si>
  <si>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</si>
  <si>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</si>
  <si>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</si>
  <si>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</si>
  <si>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</si>
  <si>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</si>
  <si>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</si>
  <si>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</si>
  <si>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</si>
  <si>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</si>
  <si>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</si>
  <si>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</si>
  <si>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</si>
  <si>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</si>
  <si>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</si>
  <si>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</si>
  <si>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</si>
  <si>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</si>
  <si>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</si>
  <si>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</si>
  <si>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</si>
  <si>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</si>
  <si>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</si>
  <si>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</si>
  <si>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</si>
  <si>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</si>
  <si>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</si>
  <si>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</si>
  <si>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</si>
  <si>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</si>
  <si>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</si>
  <si>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</si>
  <si>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</si>
  <si>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</si>
  <si>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</si>
  <si>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</si>
  <si>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</si>
  <si>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</si>
  <si>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</si>
  <si>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</si>
  <si>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</si>
  <si>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</si>
  <si>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</si>
  <si>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</si>
  <si>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</si>
  <si>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</si>
  <si>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</si>
  <si>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</si>
  <si>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</si>
  <si>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</si>
  <si>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</si>
  <si>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</si>
  <si>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</si>
  <si>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</si>
  <si>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</si>
  <si>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</si>
  <si>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</si>
  <si>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</si>
  <si>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</si>
  <si>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</si>
  <si>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</si>
  <si>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</si>
  <si>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</si>
  <si>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</si>
  <si>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</si>
  <si>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</si>
  <si>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</si>
  <si>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</si>
  <si>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</si>
  <si>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Số:102020/TC. MST: 0108806878</t>
  </si>
  <si>
    <t>BẢNG TỔNG HỢP THU CHI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</si>
  <si>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</si>
  <si>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</si>
  <si>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</si>
  <si>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</si>
  <si>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</si>
  <si>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</si>
  <si>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</si>
  <si>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</si>
  <si>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</si>
  <si>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</si>
  <si>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</si>
  <si>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</si>
  <si>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</si>
  <si>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</si>
  <si>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</si>
  <si>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</si>
  <si>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</si>
  <si>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</si>
  <si>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</si>
  <si>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</si>
  <si>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</si>
  <si>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</si>
  <si>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</si>
  <si>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</si>
  <si>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</si>
  <si>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</si>
  <si>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</si>
  <si>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</si>
  <si>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</si>
  <si>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</si>
  <si>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</si>
  <si>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</si>
  <si>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</si>
  <si>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</si>
  <si>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TIỀN CÔNG TY THANH TOÁN CHO EM HẰNG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</si>
  <si>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</si>
  <si>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</si>
  <si>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</si>
  <si>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</si>
  <si>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</si>
  <si>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</si>
  <si>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</si>
  <si>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</si>
  <si>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</si>
  <si>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</si>
  <si>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</si>
  <si>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</si>
  <si>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</si>
  <si>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</si>
  <si>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</si>
  <si>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</si>
  <si>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</si>
  <si>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</si>
  <si>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</si>
  <si>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</si>
  <si>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</si>
  <si>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</si>
  <si>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</si>
  <si>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</si>
  <si>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</si>
  <si>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</si>
  <si>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</si>
  <si>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</si>
  <si>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</si>
  <si>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</si>
  <si>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</si>
  <si>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</si>
  <si>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</si>
  <si>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</si>
  <si>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</si>
  <si>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</si>
  <si>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</si>
  <si>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</si>
  <si>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</si>
  <si>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</si>
  <si>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</si>
  <si>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</si>
  <si>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</si>
  <si>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</si>
  <si>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</si>
  <si>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</si>
  <si>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</si>
  <si>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</si>
  <si>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</si>
  <si>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</si>
  <si>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</si>
  <si>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</si>
  <si>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</si>
  <si>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</si>
  <si>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</si>
  <si>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</si>
  <si>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</si>
  <si>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</si>
  <si>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</si>
  <si>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</si>
  <si>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</si>
  <si>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</si>
  <si>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</si>
  <si>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</si>
  <si>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</si>
  <si>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</si>
  <si>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Anh Lâm thanh toán tiền hàng 1223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</si>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</sst>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9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166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/>
    <xf numFmtId="0" fontId="24" fillId="4" borderId="2" xfId="0" applyFont="1" applyFill="1" applyBorder="1" applyAlignment="1">
      <alignment horizontal="left" vertical="center"/>
    </xf>
    <xf numFmtId="167" fontId="24" fillId="4" borderId="2" xfId="1" applyNumberFormat="1" applyFont="1" applyFill="1" applyBorder="1"/>
    <xf numFmtId="167" fontId="24" fillId="4" borderId="2" xfId="1" applyNumberFormat="1" applyFont="1" applyFill="1" applyBorder="1" applyAlignment="1">
      <alignment horizontal="center" vertical="center"/>
    </xf>
    <xf numFmtId="0" fontId="24" fillId="4" borderId="0" xfId="0" applyFont="1" applyFill="1"/>
    <xf numFmtId="167" fontId="24" fillId="4" borderId="2" xfId="1" applyNumberFormat="1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5" xfId="0" applyNumberFormat="1" applyFont="1" applyFill="1" applyBorder="1" applyAlignment="1">
      <alignment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4" borderId="2" xfId="0" applyNumberFormat="1" applyFont="1" applyFill="1" applyBorder="1" applyAlignment="1">
      <alignment vertical="center"/>
    </xf>
    <xf numFmtId="0" fontId="24" fillId="4" borderId="2" xfId="0" applyFont="1" applyFill="1" applyBorder="1" applyAlignment="1">
      <alignment vertic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7" fontId="24" fillId="4" borderId="0" xfId="1" applyNumberFormat="1" applyFont="1" applyFill="1"/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7" fontId="2" fillId="0" borderId="4" xfId="1" applyNumberFormat="1" applyFont="1" applyBorder="1" applyAlignment="1">
      <alignment horizontal="center" vertical="center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85" zoomScaleNormal="85" workbookViewId="0">
      <pane ySplit="5" topLeftCell="A15" activePane="bottomLeft" state="frozen"/>
      <selection pane="bottomLeft" activeCell="F27" sqref="F27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98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78" t="s">
        <v>99</v>
      </c>
      <c r="B3" s="378"/>
      <c r="C3" s="378"/>
      <c r="D3" s="378"/>
      <c r="E3" s="378"/>
      <c r="F3" s="378"/>
      <c r="G3" s="378"/>
      <c r="H3" s="378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79" t="s">
        <v>3</v>
      </c>
      <c r="B4" s="379" t="s">
        <v>86</v>
      </c>
      <c r="C4" s="379" t="s">
        <v>4</v>
      </c>
      <c r="D4" s="380" t="s">
        <v>5</v>
      </c>
      <c r="E4" s="381" t="s">
        <v>6</v>
      </c>
      <c r="F4" s="381"/>
      <c r="G4" s="381" t="s">
        <v>7</v>
      </c>
      <c r="H4" s="381"/>
    </row>
    <row r="5" spans="1:17" s="107" customFormat="1" x14ac:dyDescent="0.25">
      <c r="A5" s="379"/>
      <c r="B5" s="379"/>
      <c r="C5" s="379"/>
      <c r="D5" s="380"/>
      <c r="E5" s="207" t="s">
        <v>81</v>
      </c>
      <c r="F5" s="207" t="s">
        <v>52</v>
      </c>
      <c r="G5" s="207" t="s">
        <v>81</v>
      </c>
      <c r="H5" s="207" t="s">
        <v>52</v>
      </c>
    </row>
    <row r="6" spans="1:17" x14ac:dyDescent="0.25">
      <c r="A6" s="202">
        <v>44137</v>
      </c>
      <c r="B6" s="202"/>
      <c r="C6" s="203" t="s">
        <v>147</v>
      </c>
      <c r="D6" s="204" t="s">
        <v>148</v>
      </c>
      <c r="E6" s="205">
        <v>7000000</v>
      </c>
      <c r="F6" s="206"/>
      <c r="G6" s="205"/>
      <c r="H6" s="206"/>
    </row>
    <row r="7" spans="1:17" x14ac:dyDescent="0.25">
      <c r="A7" s="202">
        <v>44136</v>
      </c>
      <c r="B7" s="202"/>
      <c r="C7" s="203" t="s">
        <v>147</v>
      </c>
      <c r="D7" s="204" t="s">
        <v>190</v>
      </c>
      <c r="E7" s="205">
        <v>20000000</v>
      </c>
      <c r="F7" s="206"/>
      <c r="G7" s="205"/>
      <c r="H7" s="206"/>
    </row>
    <row r="8" spans="1:17" x14ac:dyDescent="0.25">
      <c r="A8" s="92">
        <v>44137</v>
      </c>
      <c r="B8" s="92"/>
      <c r="C8" s="93" t="s">
        <v>150</v>
      </c>
      <c r="D8" s="94" t="s">
        <v>151</v>
      </c>
      <c r="E8" s="95"/>
      <c r="F8" s="109"/>
      <c r="G8" s="95">
        <v>14226820</v>
      </c>
      <c r="H8" s="109"/>
    </row>
    <row r="9" spans="1:17" s="331" customFormat="1" x14ac:dyDescent="0.25">
      <c r="A9" s="326">
        <v>44138</v>
      </c>
      <c r="B9" s="326"/>
      <c r="C9" s="327" t="s">
        <v>147</v>
      </c>
      <c r="D9" s="328" t="s">
        <v>180</v>
      </c>
      <c r="E9" s="329"/>
      <c r="F9" s="330">
        <v>1342250</v>
      </c>
      <c r="G9" s="329"/>
      <c r="H9" s="330"/>
    </row>
    <row r="10" spans="1:17" s="331" customFormat="1" x14ac:dyDescent="0.25">
      <c r="A10" s="326">
        <v>44139</v>
      </c>
      <c r="B10" s="326"/>
      <c r="C10" s="327" t="s">
        <v>147</v>
      </c>
      <c r="D10" s="328" t="s">
        <v>179</v>
      </c>
      <c r="E10" s="329"/>
      <c r="F10" s="330">
        <v>4846850</v>
      </c>
      <c r="G10" s="329"/>
      <c r="H10" s="330"/>
    </row>
    <row r="11" spans="1:17" s="331" customFormat="1" x14ac:dyDescent="0.25">
      <c r="A11" s="355">
        <v>44139</v>
      </c>
      <c r="B11" s="355"/>
      <c r="C11" s="356" t="s">
        <v>147</v>
      </c>
      <c r="D11" s="328" t="s">
        <v>189</v>
      </c>
      <c r="E11" s="329">
        <v>12956400</v>
      </c>
      <c r="F11" s="330"/>
      <c r="G11" s="329"/>
      <c r="H11" s="330"/>
    </row>
    <row r="12" spans="1:17" s="331" customFormat="1" x14ac:dyDescent="0.25">
      <c r="A12" s="355">
        <v>44139</v>
      </c>
      <c r="B12" s="355"/>
      <c r="C12" s="356" t="s">
        <v>185</v>
      </c>
      <c r="D12" s="328" t="s">
        <v>186</v>
      </c>
      <c r="E12" s="329"/>
      <c r="F12" s="330"/>
      <c r="G12" s="329"/>
      <c r="H12" s="330">
        <v>200000</v>
      </c>
    </row>
    <row r="13" spans="1:17" x14ac:dyDescent="0.25">
      <c r="A13" s="357">
        <v>44140</v>
      </c>
      <c r="B13" s="357"/>
      <c r="C13" s="358"/>
      <c r="D13" s="204" t="s">
        <v>153</v>
      </c>
      <c r="E13" s="205"/>
      <c r="F13" s="206"/>
      <c r="G13" s="205">
        <v>1000000</v>
      </c>
      <c r="H13" s="206"/>
    </row>
    <row r="14" spans="1:17" s="331" customFormat="1" x14ac:dyDescent="0.25">
      <c r="A14" s="355">
        <v>44140</v>
      </c>
      <c r="B14" s="355"/>
      <c r="C14" s="356" t="s">
        <v>147</v>
      </c>
      <c r="D14" s="328" t="s">
        <v>181</v>
      </c>
      <c r="E14" s="329"/>
      <c r="F14" s="330">
        <v>554600</v>
      </c>
      <c r="G14" s="329"/>
      <c r="H14" s="330"/>
    </row>
    <row r="15" spans="1:17" x14ac:dyDescent="0.25">
      <c r="A15" s="357">
        <v>44141</v>
      </c>
      <c r="B15" s="357"/>
      <c r="C15" s="358"/>
      <c r="D15" s="94" t="s">
        <v>187</v>
      </c>
      <c r="E15" s="95"/>
      <c r="F15" s="109"/>
      <c r="G15" s="95">
        <v>500000</v>
      </c>
      <c r="H15" s="109"/>
    </row>
    <row r="16" spans="1:17" x14ac:dyDescent="0.25">
      <c r="A16" s="357">
        <v>44142</v>
      </c>
      <c r="B16" s="357"/>
      <c r="C16" s="358"/>
      <c r="D16" s="94" t="s">
        <v>188</v>
      </c>
      <c r="E16" s="95"/>
      <c r="F16" s="109"/>
      <c r="G16" s="95">
        <v>3746000</v>
      </c>
      <c r="H16" s="109"/>
    </row>
    <row r="17" spans="1:14" s="331" customFormat="1" x14ac:dyDescent="0.25">
      <c r="A17" s="355">
        <v>44142</v>
      </c>
      <c r="B17" s="355"/>
      <c r="C17" s="356" t="s">
        <v>147</v>
      </c>
      <c r="D17" s="328" t="s">
        <v>193</v>
      </c>
      <c r="E17" s="329">
        <v>3433800</v>
      </c>
      <c r="F17" s="330"/>
      <c r="G17" s="329"/>
      <c r="H17" s="332"/>
    </row>
    <row r="18" spans="1:14" x14ac:dyDescent="0.25">
      <c r="A18" s="357">
        <v>44142</v>
      </c>
      <c r="B18" s="357"/>
      <c r="C18" s="358"/>
      <c r="D18" s="94" t="s">
        <v>152</v>
      </c>
      <c r="E18" s="95"/>
      <c r="F18" s="109"/>
      <c r="G18" s="95">
        <v>2000000</v>
      </c>
      <c r="H18" s="111"/>
      <c r="K18" s="101"/>
      <c r="L18" s="101"/>
    </row>
    <row r="19" spans="1:14" s="331" customFormat="1" x14ac:dyDescent="0.25">
      <c r="A19" s="355">
        <v>44143</v>
      </c>
      <c r="B19" s="355"/>
      <c r="C19" s="356" t="s">
        <v>147</v>
      </c>
      <c r="D19" s="328" t="s">
        <v>197</v>
      </c>
      <c r="E19" s="329">
        <v>1085600</v>
      </c>
      <c r="F19" s="330"/>
      <c r="G19" s="329"/>
      <c r="H19" s="332"/>
      <c r="K19" s="359"/>
      <c r="L19" s="359"/>
    </row>
    <row r="20" spans="1:14" s="331" customFormat="1" x14ac:dyDescent="0.25">
      <c r="A20" s="355">
        <v>44143</v>
      </c>
      <c r="B20" s="355"/>
      <c r="C20" s="356" t="s">
        <v>147</v>
      </c>
      <c r="D20" s="328" t="s">
        <v>201</v>
      </c>
      <c r="E20" s="329"/>
      <c r="F20" s="330">
        <v>548700</v>
      </c>
      <c r="G20" s="329"/>
      <c r="H20" s="332"/>
      <c r="K20" s="359"/>
      <c r="L20" s="359"/>
    </row>
    <row r="21" spans="1:14" x14ac:dyDescent="0.25">
      <c r="A21" s="92">
        <v>44150</v>
      </c>
      <c r="B21" s="92"/>
      <c r="C21" s="93"/>
      <c r="D21" s="94" t="s">
        <v>153</v>
      </c>
      <c r="E21" s="95"/>
      <c r="F21" s="109"/>
      <c r="G21" s="95">
        <v>3000000</v>
      </c>
      <c r="H21" s="111"/>
      <c r="K21" s="372"/>
      <c r="L21" s="373"/>
    </row>
    <row r="22" spans="1:14" x14ac:dyDescent="0.25">
      <c r="A22" s="92">
        <v>44150</v>
      </c>
      <c r="B22" s="92"/>
      <c r="C22" s="93"/>
      <c r="D22" s="94" t="s">
        <v>154</v>
      </c>
      <c r="E22" s="95"/>
      <c r="F22" s="109"/>
      <c r="G22" s="95">
        <v>1000000</v>
      </c>
      <c r="H22" s="111"/>
      <c r="N22" s="212"/>
    </row>
    <row r="23" spans="1:14" x14ac:dyDescent="0.25">
      <c r="A23" s="92">
        <v>44150</v>
      </c>
      <c r="B23" s="92"/>
      <c r="C23" s="93" t="s">
        <v>147</v>
      </c>
      <c r="D23" s="110" t="s">
        <v>208</v>
      </c>
      <c r="E23" s="95">
        <v>14779500</v>
      </c>
      <c r="F23" s="109"/>
      <c r="G23" s="95"/>
      <c r="H23" s="111"/>
      <c r="K23" s="212"/>
    </row>
    <row r="24" spans="1:14" x14ac:dyDescent="0.25">
      <c r="A24" s="92">
        <v>44150</v>
      </c>
      <c r="B24" s="92"/>
      <c r="C24" s="93" t="s">
        <v>185</v>
      </c>
      <c r="D24" s="94" t="s">
        <v>186</v>
      </c>
      <c r="E24" s="95"/>
      <c r="F24" s="109"/>
      <c r="G24" s="95"/>
      <c r="H24" s="111">
        <v>200000</v>
      </c>
    </row>
    <row r="25" spans="1:14" x14ac:dyDescent="0.25">
      <c r="A25" s="92">
        <v>44152</v>
      </c>
      <c r="B25" s="92"/>
      <c r="C25" s="93" t="s">
        <v>147</v>
      </c>
      <c r="D25" s="94" t="s">
        <v>212</v>
      </c>
      <c r="E25" s="95"/>
      <c r="F25" s="109">
        <v>1164000</v>
      </c>
      <c r="G25" s="95"/>
      <c r="H25" s="111"/>
      <c r="J25" s="212"/>
    </row>
    <row r="26" spans="1:14" x14ac:dyDescent="0.25">
      <c r="A26" s="92">
        <v>44152</v>
      </c>
      <c r="B26" s="92"/>
      <c r="C26" s="93" t="s">
        <v>185</v>
      </c>
      <c r="D26" s="94" t="s">
        <v>213</v>
      </c>
      <c r="E26" s="95"/>
      <c r="F26" s="109"/>
      <c r="G26" s="95"/>
      <c r="H26" s="111">
        <v>40000</v>
      </c>
      <c r="K26" s="212"/>
    </row>
    <row r="27" spans="1:14" x14ac:dyDescent="0.25">
      <c r="A27" s="92">
        <v>44154</v>
      </c>
      <c r="B27" s="92"/>
      <c r="C27" s="93" t="s">
        <v>147</v>
      </c>
      <c r="D27" s="94" t="s">
        <v>218</v>
      </c>
      <c r="E27" s="95">
        <v>9142000</v>
      </c>
      <c r="F27" s="109"/>
      <c r="G27" s="95"/>
      <c r="H27" s="111"/>
    </row>
    <row r="28" spans="1:14" x14ac:dyDescent="0.25">
      <c r="A28" s="92"/>
      <c r="B28" s="92"/>
      <c r="C28" s="93"/>
      <c r="D28" s="94"/>
      <c r="F28" s="95"/>
      <c r="G28" s="95"/>
      <c r="H28" s="111"/>
    </row>
    <row r="29" spans="1:14" x14ac:dyDescent="0.25">
      <c r="A29" s="92"/>
      <c r="B29" s="92"/>
      <c r="C29" s="93"/>
      <c r="D29" s="94"/>
      <c r="E29" s="95"/>
      <c r="F29" s="109"/>
      <c r="G29" s="95"/>
      <c r="H29" s="111"/>
      <c r="K29" s="101"/>
    </row>
    <row r="30" spans="1:14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E31" s="95"/>
      <c r="F31" s="95"/>
      <c r="G31" s="95"/>
      <c r="H31" s="111"/>
    </row>
    <row r="32" spans="1:14" ht="17.25" customHeight="1" x14ac:dyDescent="0.25">
      <c r="A32" s="92"/>
      <c r="B32" s="92"/>
      <c r="C32" s="93"/>
      <c r="D32" s="94"/>
      <c r="E32" s="95"/>
      <c r="F32" s="95"/>
      <c r="G32" s="95"/>
      <c r="H32" s="111"/>
      <c r="K32" s="212"/>
    </row>
    <row r="33" spans="1:8" ht="17.25" customHeight="1" x14ac:dyDescent="0.25">
      <c r="A33" s="92"/>
      <c r="B33" s="92"/>
      <c r="C33" s="93"/>
      <c r="D33" s="94"/>
      <c r="E33" s="95"/>
      <c r="F33" s="109"/>
      <c r="G33" s="95"/>
      <c r="H33" s="111"/>
    </row>
    <row r="34" spans="1:8" x14ac:dyDescent="0.25">
      <c r="A34" s="92"/>
      <c r="B34" s="92"/>
      <c r="C34" s="93"/>
      <c r="D34" s="94"/>
      <c r="E34" s="95"/>
      <c r="F34" s="109"/>
      <c r="G34" s="95"/>
      <c r="H34" s="111"/>
    </row>
    <row r="35" spans="1:8" x14ac:dyDescent="0.25">
      <c r="A35" s="92"/>
      <c r="B35" s="92"/>
      <c r="C35" s="93"/>
      <c r="D35" s="94"/>
      <c r="F35" s="95"/>
      <c r="G35" s="95"/>
      <c r="H35" s="111"/>
    </row>
    <row r="36" spans="1:8" x14ac:dyDescent="0.25">
      <c r="A36" s="92"/>
      <c r="B36" s="92"/>
      <c r="C36" s="93"/>
      <c r="D36" s="94"/>
      <c r="E36" s="95"/>
      <c r="F36" s="109"/>
      <c r="G36" s="95"/>
      <c r="H36" s="111"/>
    </row>
    <row r="37" spans="1:8" x14ac:dyDescent="0.25">
      <c r="A37" s="92"/>
      <c r="B37" s="92"/>
      <c r="C37" s="93"/>
      <c r="D37" s="94"/>
      <c r="E37" s="109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F40" s="95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109"/>
      <c r="G44" s="95"/>
      <c r="H44" s="111"/>
    </row>
    <row r="45" spans="1:8" x14ac:dyDescent="0.25">
      <c r="A45" s="92"/>
      <c r="B45" s="92"/>
      <c r="C45" s="93"/>
      <c r="D45" s="94"/>
      <c r="E45" s="95"/>
      <c r="F45" s="109"/>
      <c r="G45" s="95"/>
      <c r="H45" s="111"/>
    </row>
    <row r="46" spans="1:8" x14ac:dyDescent="0.25">
      <c r="A46" s="92"/>
      <c r="B46" s="92"/>
      <c r="C46" s="93"/>
      <c r="D46" s="94"/>
      <c r="E46" s="95"/>
      <c r="F46" s="109"/>
      <c r="G46" s="95"/>
      <c r="H46" s="111"/>
    </row>
    <row r="47" spans="1:8" x14ac:dyDescent="0.25">
      <c r="A47" s="92"/>
      <c r="B47" s="92"/>
      <c r="C47" s="93"/>
      <c r="D47" s="94"/>
      <c r="E47" s="95"/>
      <c r="F47" s="109"/>
      <c r="G47" s="95"/>
      <c r="H47" s="111"/>
    </row>
    <row r="48" spans="1:8" x14ac:dyDescent="0.25">
      <c r="A48" s="92"/>
      <c r="B48" s="92"/>
      <c r="C48" s="93"/>
      <c r="D48" s="94"/>
      <c r="E48" s="95"/>
      <c r="F48" s="95"/>
      <c r="G48" s="95"/>
      <c r="H48" s="111"/>
    </row>
    <row r="49" spans="1:8" x14ac:dyDescent="0.25">
      <c r="A49" s="92"/>
      <c r="B49" s="92"/>
      <c r="C49" s="93"/>
      <c r="D49" s="94"/>
      <c r="E49" s="95"/>
      <c r="F49" s="95"/>
      <c r="G49" s="95"/>
      <c r="H49" s="111"/>
    </row>
    <row r="50" spans="1:8" x14ac:dyDescent="0.25">
      <c r="A50" s="92"/>
      <c r="B50" s="92"/>
      <c r="C50" s="93"/>
      <c r="D50" s="94"/>
      <c r="E50" s="95"/>
      <c r="F50" s="95"/>
      <c r="G50" s="95"/>
      <c r="H50" s="111"/>
    </row>
    <row r="51" spans="1:8" x14ac:dyDescent="0.25">
      <c r="A51" s="92"/>
      <c r="B51" s="92"/>
      <c r="C51" s="93"/>
      <c r="D51" s="94"/>
      <c r="E51" s="95"/>
      <c r="F51" s="109"/>
      <c r="G51" s="95"/>
      <c r="H51" s="111"/>
    </row>
    <row r="52" spans="1:8" x14ac:dyDescent="0.25">
      <c r="A52" s="92"/>
      <c r="B52" s="92"/>
      <c r="C52" s="93"/>
      <c r="D52" s="94"/>
      <c r="E52" s="95"/>
      <c r="F52" s="109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95"/>
      <c r="G54" s="95"/>
      <c r="H54" s="111"/>
    </row>
    <row r="55" spans="1:8" x14ac:dyDescent="0.25">
      <c r="A55" s="92"/>
      <c r="B55" s="92"/>
      <c r="C55" s="93"/>
      <c r="D55" s="94"/>
      <c r="E55" s="95"/>
      <c r="F55" s="95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95"/>
      <c r="F57" s="109"/>
      <c r="G57" s="95"/>
      <c r="H57" s="111"/>
    </row>
    <row r="58" spans="1:8" x14ac:dyDescent="0.25">
      <c r="A58" s="92"/>
      <c r="B58" s="92"/>
      <c r="C58" s="93"/>
      <c r="D58" s="94"/>
      <c r="E58" s="95"/>
      <c r="F58" s="109"/>
      <c r="G58" s="95"/>
      <c r="H58" s="111"/>
    </row>
    <row r="59" spans="1:8" x14ac:dyDescent="0.25">
      <c r="A59" s="92"/>
      <c r="B59" s="92"/>
      <c r="C59" s="93"/>
      <c r="D59" s="94"/>
      <c r="E59" s="95"/>
      <c r="F59" s="109"/>
      <c r="G59" s="95"/>
      <c r="H59" s="111"/>
    </row>
    <row r="60" spans="1:8" x14ac:dyDescent="0.25">
      <c r="A60" s="92"/>
      <c r="B60" s="92"/>
      <c r="C60" s="93"/>
      <c r="D60" s="94"/>
      <c r="E60" s="95"/>
      <c r="F60" s="109"/>
      <c r="G60" s="95"/>
      <c r="H60" s="111"/>
    </row>
    <row r="61" spans="1:8" x14ac:dyDescent="0.25">
      <c r="A61" s="92"/>
      <c r="B61" s="92"/>
      <c r="C61" s="93"/>
      <c r="D61" s="94"/>
      <c r="E61" s="109"/>
      <c r="G61" s="95"/>
      <c r="H61" s="111"/>
    </row>
    <row r="62" spans="1:8" x14ac:dyDescent="0.25">
      <c r="A62" s="92"/>
      <c r="B62" s="92"/>
      <c r="C62" s="93"/>
      <c r="D62" s="94"/>
      <c r="E62" s="95"/>
      <c r="F62" s="109"/>
      <c r="G62" s="95"/>
      <c r="H62" s="111"/>
    </row>
    <row r="63" spans="1:8" ht="18.75" customHeight="1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112"/>
      <c r="E64" s="95"/>
      <c r="F64" s="109"/>
      <c r="G64" s="95"/>
      <c r="H64" s="111"/>
    </row>
    <row r="65" spans="1:10" x14ac:dyDescent="0.25">
      <c r="A65" s="92"/>
      <c r="B65" s="92"/>
      <c r="C65" s="93"/>
      <c r="D65" s="112"/>
      <c r="E65" s="109"/>
      <c r="G65" s="95"/>
      <c r="H65" s="111"/>
    </row>
    <row r="66" spans="1:10" ht="18" customHeight="1" x14ac:dyDescent="0.25">
      <c r="A66" s="92"/>
      <c r="B66" s="92"/>
      <c r="C66" s="93"/>
      <c r="D66" s="112"/>
      <c r="E66" s="95"/>
      <c r="F66" s="109"/>
      <c r="G66" s="95"/>
      <c r="H66" s="111"/>
    </row>
    <row r="67" spans="1:10" x14ac:dyDescent="0.25">
      <c r="A67" s="92"/>
      <c r="B67" s="92"/>
      <c r="C67" s="93"/>
      <c r="D67" s="112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x14ac:dyDescent="0.25">
      <c r="A74" s="92"/>
      <c r="B74" s="92"/>
      <c r="C74" s="93"/>
      <c r="D74" s="94"/>
      <c r="E74" s="95"/>
      <c r="F74" s="109"/>
      <c r="G74" s="95"/>
      <c r="H74" s="111"/>
    </row>
    <row r="75" spans="1:10" x14ac:dyDescent="0.25">
      <c r="A75" s="92"/>
      <c r="B75" s="92"/>
      <c r="C75" s="93"/>
      <c r="D75" s="94"/>
      <c r="E75" s="95"/>
      <c r="F75" s="109"/>
      <c r="G75" s="95"/>
      <c r="H75" s="111"/>
    </row>
    <row r="76" spans="1:10" x14ac:dyDescent="0.25">
      <c r="A76" s="92"/>
      <c r="B76" s="92"/>
      <c r="C76" s="93"/>
      <c r="D76" s="94"/>
      <c r="E76" s="95"/>
      <c r="F76" s="109"/>
      <c r="G76" s="95"/>
      <c r="H76" s="111"/>
    </row>
    <row r="77" spans="1:10" x14ac:dyDescent="0.25">
      <c r="A77" s="92"/>
      <c r="B77" s="92"/>
      <c r="C77" s="93"/>
      <c r="D77" s="94"/>
      <c r="E77" s="95"/>
      <c r="F77" s="109"/>
      <c r="G77" s="95"/>
      <c r="H77" s="111"/>
    </row>
    <row r="78" spans="1:10" s="114" customFormat="1" ht="14.25" x14ac:dyDescent="0.2">
      <c r="A78" s="375" t="s">
        <v>9</v>
      </c>
      <c r="B78" s="376"/>
      <c r="C78" s="376"/>
      <c r="D78" s="377"/>
      <c r="E78" s="113">
        <f>SUM(E8:E77)</f>
        <v>41397300</v>
      </c>
      <c r="F78" s="113">
        <f>SUM(F8:F77)</f>
        <v>8456400</v>
      </c>
      <c r="G78" s="113">
        <f>SUM(G8:G77)</f>
        <v>25472820</v>
      </c>
      <c r="H78" s="113">
        <f>SUM(H8:H77)</f>
        <v>440000</v>
      </c>
      <c r="J78" s="115"/>
    </row>
    <row r="79" spans="1:10" s="114" customFormat="1" ht="14.25" x14ac:dyDescent="0.2">
      <c r="A79" s="116"/>
      <c r="B79" s="116"/>
      <c r="C79" s="116"/>
      <c r="D79" s="116"/>
      <c r="E79" s="117"/>
      <c r="F79" s="117"/>
      <c r="G79" s="117"/>
      <c r="H79" s="117"/>
      <c r="J79" s="115"/>
    </row>
    <row r="80" spans="1:10" s="114" customFormat="1" ht="18.75" x14ac:dyDescent="0.3">
      <c r="A80" s="374" t="s">
        <v>82</v>
      </c>
      <c r="B80" s="374"/>
      <c r="C80" s="374"/>
      <c r="D80" s="116"/>
      <c r="E80" s="117"/>
      <c r="F80" s="117"/>
      <c r="G80" s="117"/>
      <c r="H80" s="117"/>
      <c r="J80" s="115"/>
    </row>
    <row r="81" spans="3:8" s="62" customFormat="1" x14ac:dyDescent="0.25">
      <c r="C81" s="185" t="s">
        <v>85</v>
      </c>
      <c r="D81" s="64"/>
      <c r="F81" s="185" t="s">
        <v>13</v>
      </c>
      <c r="G81" s="64"/>
      <c r="H81" s="64"/>
    </row>
    <row r="82" spans="3:8" s="62" customFormat="1" x14ac:dyDescent="0.25">
      <c r="C82" s="4" t="s">
        <v>92</v>
      </c>
      <c r="D82" s="5"/>
      <c r="F82" s="4" t="s">
        <v>15</v>
      </c>
      <c r="G82" s="5"/>
      <c r="H82" s="5"/>
    </row>
    <row r="85" spans="3:8" x14ac:dyDescent="0.25">
      <c r="C85" s="91"/>
      <c r="D85" s="91"/>
      <c r="E85" s="123"/>
    </row>
  </sheetData>
  <autoFilter ref="A4:H78">
    <filterColumn colId="4" hiddenButton="1" showButton="0"/>
    <filterColumn colId="6" hiddenButton="1" showButton="0"/>
  </autoFilter>
  <mergeCells count="10">
    <mergeCell ref="K21:L21"/>
    <mergeCell ref="A80:C80"/>
    <mergeCell ref="A78:D78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53" activePane="bottomLeft" state="frozen"/>
      <selection pane="bottomLeft" activeCell="A58" sqref="A58"/>
    </sheetView>
  </sheetViews>
  <sheetFormatPr defaultColWidth="8.5703125" defaultRowHeight="12" x14ac:dyDescent="0.2"/>
  <cols>
    <col min="1" max="1" width="5.42578125" style="129" customWidth="1"/>
    <col min="2" max="2" width="8.5703125" style="183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4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7" s="124" customFormat="1" x14ac:dyDescent="0.25">
      <c r="A1" s="403" t="s">
        <v>0</v>
      </c>
      <c r="B1" s="403"/>
      <c r="C1" s="403"/>
      <c r="D1" s="403"/>
      <c r="E1" s="403"/>
      <c r="H1" s="125"/>
      <c r="I1" s="125"/>
      <c r="J1" s="125"/>
      <c r="K1" s="126"/>
      <c r="L1" s="125"/>
      <c r="M1" s="125"/>
      <c r="N1" s="127"/>
      <c r="O1" s="128"/>
      <c r="P1" s="129"/>
    </row>
    <row r="2" spans="1:17" s="124" customFormat="1" x14ac:dyDescent="0.25">
      <c r="A2" s="130" t="s">
        <v>163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7" s="124" customFormat="1" x14ac:dyDescent="0.25">
      <c r="A3" s="404" t="s">
        <v>38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</row>
    <row r="4" spans="1:17" s="124" customFormat="1" x14ac:dyDescent="0.25">
      <c r="A4" s="404" t="s">
        <v>149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</row>
    <row r="5" spans="1:17" s="124" customFormat="1" ht="25.5" customHeight="1" x14ac:dyDescent="0.25">
      <c r="A5" s="397" t="s">
        <v>76</v>
      </c>
      <c r="B5" s="398" t="s">
        <v>26</v>
      </c>
      <c r="C5" s="397" t="s">
        <v>27</v>
      </c>
      <c r="D5" s="397" t="s">
        <v>39</v>
      </c>
      <c r="E5" s="397"/>
      <c r="F5" s="399" t="s">
        <v>28</v>
      </c>
      <c r="G5" s="399"/>
      <c r="H5" s="399"/>
      <c r="I5" s="399"/>
      <c r="J5" s="399"/>
      <c r="K5" s="399"/>
      <c r="L5" s="399"/>
      <c r="M5" s="405" t="s">
        <v>140</v>
      </c>
      <c r="N5" s="405"/>
      <c r="O5" s="405"/>
      <c r="P5" s="399" t="s">
        <v>19</v>
      </c>
      <c r="Q5" s="124" t="s">
        <v>76</v>
      </c>
    </row>
    <row r="6" spans="1:17" s="124" customFormat="1" ht="22.5" customHeight="1" x14ac:dyDescent="0.25">
      <c r="A6" s="397"/>
      <c r="B6" s="398"/>
      <c r="C6" s="397"/>
      <c r="D6" s="397" t="s">
        <v>40</v>
      </c>
      <c r="E6" s="397" t="s">
        <v>41</v>
      </c>
      <c r="F6" s="397" t="s">
        <v>30</v>
      </c>
      <c r="G6" s="397" t="s">
        <v>31</v>
      </c>
      <c r="H6" s="400" t="s">
        <v>32</v>
      </c>
      <c r="I6" s="400" t="s">
        <v>42</v>
      </c>
      <c r="J6" s="401" t="s">
        <v>34</v>
      </c>
      <c r="K6" s="401"/>
      <c r="L6" s="400" t="s">
        <v>43</v>
      </c>
      <c r="M6" s="400" t="s">
        <v>52</v>
      </c>
      <c r="N6" s="400" t="s">
        <v>81</v>
      </c>
      <c r="O6" s="400" t="s">
        <v>83</v>
      </c>
      <c r="P6" s="399"/>
    </row>
    <row r="7" spans="1:17" s="124" customFormat="1" x14ac:dyDescent="0.25">
      <c r="A7" s="397"/>
      <c r="B7" s="398"/>
      <c r="C7" s="397"/>
      <c r="D7" s="397"/>
      <c r="E7" s="397"/>
      <c r="F7" s="397"/>
      <c r="G7" s="397"/>
      <c r="H7" s="400"/>
      <c r="I7" s="400"/>
      <c r="J7" s="208" t="s">
        <v>84</v>
      </c>
      <c r="K7" s="198" t="s">
        <v>44</v>
      </c>
      <c r="L7" s="400"/>
      <c r="M7" s="400"/>
      <c r="N7" s="400"/>
      <c r="O7" s="400"/>
      <c r="P7" s="399"/>
    </row>
    <row r="8" spans="1:17" x14ac:dyDescent="0.2">
      <c r="A8" s="385">
        <v>1219</v>
      </c>
      <c r="B8" s="382">
        <v>44138</v>
      </c>
      <c r="C8" s="385" t="s">
        <v>165</v>
      </c>
      <c r="D8" s="385" t="s">
        <v>166</v>
      </c>
      <c r="E8" s="385" t="s">
        <v>167</v>
      </c>
      <c r="F8" s="163" t="s">
        <v>168</v>
      </c>
      <c r="G8" s="163">
        <v>4</v>
      </c>
      <c r="H8" s="164">
        <v>225000</v>
      </c>
      <c r="I8" s="164">
        <f>G8*H8</f>
        <v>900000</v>
      </c>
      <c r="J8" s="164"/>
      <c r="K8" s="165">
        <v>0.41</v>
      </c>
      <c r="L8" s="164">
        <f>I8*(1-K8)</f>
        <v>531000.00000000012</v>
      </c>
      <c r="M8" s="164">
        <f>L8</f>
        <v>531000.00000000012</v>
      </c>
      <c r="N8" s="164"/>
      <c r="O8" s="164"/>
      <c r="P8" s="163"/>
    </row>
    <row r="9" spans="1:17" ht="14.25" customHeight="1" x14ac:dyDescent="0.2">
      <c r="A9" s="386"/>
      <c r="B9" s="383"/>
      <c r="C9" s="386"/>
      <c r="D9" s="386"/>
      <c r="E9" s="386"/>
      <c r="F9" s="175" t="s">
        <v>169</v>
      </c>
      <c r="G9" s="175">
        <v>6</v>
      </c>
      <c r="H9" s="176">
        <v>455000</v>
      </c>
      <c r="I9" s="176">
        <f t="shared" ref="I9:I57" si="0">G9*H9</f>
        <v>2730000</v>
      </c>
      <c r="J9" s="176"/>
      <c r="K9" s="177">
        <v>0.41</v>
      </c>
      <c r="L9" s="176">
        <f t="shared" ref="L9:L57" si="1">I9*(1-K9)</f>
        <v>1610700.0000000002</v>
      </c>
      <c r="M9" s="176">
        <f t="shared" ref="M9:M15" si="2">L9</f>
        <v>1610700.0000000002</v>
      </c>
      <c r="N9" s="176"/>
      <c r="O9" s="176"/>
      <c r="P9" s="175"/>
    </row>
    <row r="10" spans="1:17" ht="15" customHeight="1" x14ac:dyDescent="0.2">
      <c r="A10" s="386"/>
      <c r="B10" s="383"/>
      <c r="C10" s="386"/>
      <c r="D10" s="386"/>
      <c r="E10" s="386"/>
      <c r="F10" s="175" t="s">
        <v>170</v>
      </c>
      <c r="G10" s="175">
        <v>3</v>
      </c>
      <c r="H10" s="176">
        <v>235000</v>
      </c>
      <c r="I10" s="176">
        <f t="shared" si="0"/>
        <v>705000</v>
      </c>
      <c r="J10" s="176"/>
      <c r="K10" s="177">
        <v>0.41</v>
      </c>
      <c r="L10" s="176">
        <f t="shared" si="1"/>
        <v>415950.00000000006</v>
      </c>
      <c r="M10" s="176">
        <f t="shared" si="2"/>
        <v>415950.00000000006</v>
      </c>
      <c r="N10" s="176"/>
      <c r="O10" s="176"/>
      <c r="P10" s="175"/>
    </row>
    <row r="11" spans="1:17" ht="15" customHeight="1" x14ac:dyDescent="0.2">
      <c r="A11" s="386"/>
      <c r="B11" s="383"/>
      <c r="C11" s="386"/>
      <c r="D11" s="386"/>
      <c r="E11" s="386"/>
      <c r="F11" s="175" t="s">
        <v>171</v>
      </c>
      <c r="G11" s="175">
        <v>5</v>
      </c>
      <c r="H11" s="176">
        <v>485000</v>
      </c>
      <c r="I11" s="176">
        <f t="shared" si="0"/>
        <v>2425000</v>
      </c>
      <c r="J11" s="176"/>
      <c r="K11" s="177">
        <v>0.41</v>
      </c>
      <c r="L11" s="176">
        <f t="shared" si="1"/>
        <v>1430750.0000000002</v>
      </c>
      <c r="M11" s="176">
        <f t="shared" si="2"/>
        <v>1430750.0000000002</v>
      </c>
      <c r="N11" s="347"/>
      <c r="O11" s="347"/>
      <c r="P11" s="175"/>
    </row>
    <row r="12" spans="1:17" ht="15" customHeight="1" x14ac:dyDescent="0.2">
      <c r="A12" s="387"/>
      <c r="B12" s="384"/>
      <c r="C12" s="387"/>
      <c r="D12" s="387"/>
      <c r="E12" s="387"/>
      <c r="F12" s="166" t="s">
        <v>172</v>
      </c>
      <c r="G12" s="166">
        <v>3</v>
      </c>
      <c r="H12" s="167">
        <v>485000</v>
      </c>
      <c r="I12" s="167">
        <f t="shared" si="0"/>
        <v>1455000</v>
      </c>
      <c r="J12" s="350"/>
      <c r="K12" s="168">
        <v>0.41</v>
      </c>
      <c r="L12" s="167">
        <f t="shared" si="1"/>
        <v>858450.00000000012</v>
      </c>
      <c r="M12" s="167">
        <f t="shared" si="2"/>
        <v>858450.00000000012</v>
      </c>
      <c r="N12" s="169"/>
      <c r="O12" s="169"/>
      <c r="P12" s="169"/>
    </row>
    <row r="13" spans="1:17" x14ac:dyDescent="0.2">
      <c r="A13" s="388">
        <v>1216</v>
      </c>
      <c r="B13" s="391">
        <v>44137</v>
      </c>
      <c r="C13" s="388" t="s">
        <v>165</v>
      </c>
      <c r="D13" s="388" t="s">
        <v>173</v>
      </c>
      <c r="E13" s="388" t="s">
        <v>174</v>
      </c>
      <c r="F13" s="209" t="s">
        <v>171</v>
      </c>
      <c r="G13" s="209">
        <v>1</v>
      </c>
      <c r="H13" s="210">
        <v>485000</v>
      </c>
      <c r="I13" s="210">
        <f t="shared" si="0"/>
        <v>485000</v>
      </c>
      <c r="J13" s="210"/>
      <c r="K13" s="211">
        <v>0.41</v>
      </c>
      <c r="L13" s="210">
        <f t="shared" si="1"/>
        <v>286150.00000000006</v>
      </c>
      <c r="M13" s="349">
        <f t="shared" si="2"/>
        <v>286150.00000000006</v>
      </c>
      <c r="N13" s="349"/>
      <c r="O13" s="349"/>
      <c r="P13" s="349"/>
    </row>
    <row r="14" spans="1:17" ht="15" customHeight="1" x14ac:dyDescent="0.2">
      <c r="A14" s="389"/>
      <c r="B14" s="392"/>
      <c r="C14" s="389"/>
      <c r="D14" s="389"/>
      <c r="E14" s="389"/>
      <c r="F14" s="351" t="s">
        <v>175</v>
      </c>
      <c r="G14" s="351">
        <v>1</v>
      </c>
      <c r="H14" s="352">
        <v>455000</v>
      </c>
      <c r="I14" s="352">
        <f t="shared" si="0"/>
        <v>455000</v>
      </c>
      <c r="J14" s="352"/>
      <c r="K14" s="353">
        <v>0.41</v>
      </c>
      <c r="L14" s="352">
        <f t="shared" si="1"/>
        <v>268450.00000000006</v>
      </c>
      <c r="M14" s="354">
        <f t="shared" si="2"/>
        <v>268450.00000000006</v>
      </c>
      <c r="N14" s="354"/>
      <c r="O14" s="354"/>
      <c r="P14" s="351"/>
    </row>
    <row r="15" spans="1:17" x14ac:dyDescent="0.2">
      <c r="A15" s="195">
        <v>1217</v>
      </c>
      <c r="B15" s="156">
        <v>44138</v>
      </c>
      <c r="C15" s="195"/>
      <c r="D15" s="195" t="s">
        <v>176</v>
      </c>
      <c r="E15" s="195" t="s">
        <v>177</v>
      </c>
      <c r="F15" s="157" t="s">
        <v>178</v>
      </c>
      <c r="G15" s="157">
        <v>5</v>
      </c>
      <c r="H15" s="158">
        <v>455000</v>
      </c>
      <c r="I15" s="158">
        <f t="shared" si="0"/>
        <v>2275000</v>
      </c>
      <c r="J15" s="158"/>
      <c r="K15" s="159">
        <v>0.41</v>
      </c>
      <c r="L15" s="158">
        <f t="shared" si="1"/>
        <v>1342250.0000000002</v>
      </c>
      <c r="M15" s="162">
        <f t="shared" si="2"/>
        <v>1342250.0000000002</v>
      </c>
      <c r="N15" s="162"/>
      <c r="O15" s="162"/>
      <c r="P15" s="170"/>
    </row>
    <row r="16" spans="1:17" x14ac:dyDescent="0.2">
      <c r="A16" s="389">
        <v>1221</v>
      </c>
      <c r="B16" s="392">
        <v>44139</v>
      </c>
      <c r="C16" s="389"/>
      <c r="D16" s="389" t="s">
        <v>182</v>
      </c>
      <c r="E16" s="389" t="s">
        <v>183</v>
      </c>
      <c r="F16" s="209" t="s">
        <v>169</v>
      </c>
      <c r="G16" s="209">
        <v>24</v>
      </c>
      <c r="H16" s="210">
        <v>455000</v>
      </c>
      <c r="I16" s="210">
        <f t="shared" si="0"/>
        <v>10920000</v>
      </c>
      <c r="J16" s="210">
        <v>200000</v>
      </c>
      <c r="K16" s="211">
        <v>0.41</v>
      </c>
      <c r="L16" s="210">
        <f t="shared" si="1"/>
        <v>6442800.0000000009</v>
      </c>
      <c r="M16" s="210"/>
      <c r="N16" s="210">
        <f t="shared" ref="N16:N22" si="3">L16</f>
        <v>6442800.0000000009</v>
      </c>
      <c r="O16" s="210"/>
      <c r="P16" s="209"/>
    </row>
    <row r="17" spans="1:16" ht="15" customHeight="1" x14ac:dyDescent="0.2">
      <c r="A17" s="389"/>
      <c r="B17" s="392"/>
      <c r="C17" s="389"/>
      <c r="D17" s="389"/>
      <c r="E17" s="389"/>
      <c r="F17" s="175" t="s">
        <v>184</v>
      </c>
      <c r="G17" s="175">
        <v>12</v>
      </c>
      <c r="H17" s="176">
        <v>465000</v>
      </c>
      <c r="I17" s="176">
        <f t="shared" si="0"/>
        <v>5580000</v>
      </c>
      <c r="J17" s="176"/>
      <c r="K17" s="177">
        <v>0.41</v>
      </c>
      <c r="L17" s="176">
        <f t="shared" si="1"/>
        <v>3292200.0000000005</v>
      </c>
      <c r="M17" s="176"/>
      <c r="N17" s="176">
        <f t="shared" si="3"/>
        <v>3292200.0000000005</v>
      </c>
      <c r="O17" s="176"/>
      <c r="P17" s="175"/>
    </row>
    <row r="18" spans="1:16" ht="15" customHeight="1" x14ac:dyDescent="0.2">
      <c r="A18" s="389"/>
      <c r="B18" s="392"/>
      <c r="C18" s="389"/>
      <c r="D18" s="389"/>
      <c r="E18" s="389"/>
      <c r="F18" s="351" t="s">
        <v>178</v>
      </c>
      <c r="G18" s="351">
        <v>12</v>
      </c>
      <c r="H18" s="352">
        <v>455000</v>
      </c>
      <c r="I18" s="352">
        <f t="shared" si="0"/>
        <v>5460000</v>
      </c>
      <c r="J18" s="352"/>
      <c r="K18" s="353">
        <v>0.41</v>
      </c>
      <c r="L18" s="352">
        <f t="shared" si="1"/>
        <v>3221400.0000000005</v>
      </c>
      <c r="M18" s="352"/>
      <c r="N18" s="352">
        <f t="shared" si="3"/>
        <v>3221400.0000000005</v>
      </c>
      <c r="O18" s="352"/>
      <c r="P18" s="351"/>
    </row>
    <row r="19" spans="1:16" x14ac:dyDescent="0.2">
      <c r="A19" s="195">
        <v>1227</v>
      </c>
      <c r="B19" s="156">
        <v>44142</v>
      </c>
      <c r="C19" s="195" t="s">
        <v>165</v>
      </c>
      <c r="D19" s="195" t="s">
        <v>191</v>
      </c>
      <c r="E19" s="195" t="s">
        <v>192</v>
      </c>
      <c r="F19" s="157" t="s">
        <v>171</v>
      </c>
      <c r="G19" s="157">
        <v>12</v>
      </c>
      <c r="H19" s="158">
        <v>485000</v>
      </c>
      <c r="I19" s="158">
        <f t="shared" si="0"/>
        <v>5820000</v>
      </c>
      <c r="J19" s="158"/>
      <c r="K19" s="159">
        <v>0.41</v>
      </c>
      <c r="L19" s="158">
        <f t="shared" si="1"/>
        <v>3433800.0000000005</v>
      </c>
      <c r="M19" s="158"/>
      <c r="N19" s="158">
        <f t="shared" si="3"/>
        <v>3433800.0000000005</v>
      </c>
      <c r="O19" s="158"/>
      <c r="P19" s="157"/>
    </row>
    <row r="20" spans="1:16" x14ac:dyDescent="0.2">
      <c r="A20" s="388">
        <v>1225</v>
      </c>
      <c r="B20" s="391">
        <v>44143</v>
      </c>
      <c r="C20" s="388" t="s">
        <v>165</v>
      </c>
      <c r="D20" s="388" t="s">
        <v>194</v>
      </c>
      <c r="E20" s="388" t="s">
        <v>195</v>
      </c>
      <c r="F20" s="209" t="s">
        <v>184</v>
      </c>
      <c r="G20" s="209">
        <v>2</v>
      </c>
      <c r="H20" s="210">
        <v>465000</v>
      </c>
      <c r="I20" s="210">
        <f t="shared" si="0"/>
        <v>930000</v>
      </c>
      <c r="J20" s="210"/>
      <c r="K20" s="211">
        <v>0.41</v>
      </c>
      <c r="L20" s="210">
        <f t="shared" si="1"/>
        <v>548700.00000000012</v>
      </c>
      <c r="M20" s="210"/>
      <c r="N20" s="210">
        <f t="shared" si="3"/>
        <v>548700.00000000012</v>
      </c>
      <c r="O20" s="210"/>
      <c r="P20" s="209"/>
    </row>
    <row r="21" spans="1:16" ht="15" customHeight="1" x14ac:dyDescent="0.2">
      <c r="A21" s="389"/>
      <c r="B21" s="392"/>
      <c r="C21" s="389"/>
      <c r="D21" s="389"/>
      <c r="E21" s="389"/>
      <c r="F21" s="171" t="s">
        <v>196</v>
      </c>
      <c r="G21" s="171">
        <v>1</v>
      </c>
      <c r="H21" s="172">
        <v>450000</v>
      </c>
      <c r="I21" s="172">
        <f t="shared" si="0"/>
        <v>450000</v>
      </c>
      <c r="J21" s="172"/>
      <c r="K21" s="173">
        <v>1</v>
      </c>
      <c r="L21" s="172">
        <f t="shared" si="1"/>
        <v>0</v>
      </c>
      <c r="M21" s="172"/>
      <c r="N21" s="172">
        <f t="shared" si="3"/>
        <v>0</v>
      </c>
      <c r="O21" s="172"/>
      <c r="P21" s="171"/>
    </row>
    <row r="22" spans="1:16" ht="15" customHeight="1" x14ac:dyDescent="0.2">
      <c r="A22" s="389"/>
      <c r="B22" s="392"/>
      <c r="C22" s="389"/>
      <c r="D22" s="389"/>
      <c r="E22" s="389"/>
      <c r="F22" s="360" t="s">
        <v>175</v>
      </c>
      <c r="G22" s="360">
        <v>2</v>
      </c>
      <c r="H22" s="361">
        <v>455000</v>
      </c>
      <c r="I22" s="361">
        <f t="shared" si="0"/>
        <v>910000</v>
      </c>
      <c r="J22" s="361"/>
      <c r="K22" s="362">
        <v>0.41</v>
      </c>
      <c r="L22" s="361">
        <f t="shared" si="1"/>
        <v>536900.00000000012</v>
      </c>
      <c r="M22" s="361"/>
      <c r="N22" s="361">
        <f t="shared" si="3"/>
        <v>536900.00000000012</v>
      </c>
      <c r="O22" s="361"/>
      <c r="P22" s="360"/>
    </row>
    <row r="23" spans="1:16" x14ac:dyDescent="0.2">
      <c r="A23" s="365">
        <v>1223</v>
      </c>
      <c r="B23" s="366">
        <v>44143</v>
      </c>
      <c r="C23" s="365" t="s">
        <v>165</v>
      </c>
      <c r="D23" s="367" t="s">
        <v>165</v>
      </c>
      <c r="E23" s="365"/>
      <c r="F23" s="365" t="s">
        <v>184</v>
      </c>
      <c r="G23" s="365">
        <v>2</v>
      </c>
      <c r="H23" s="368">
        <v>465000</v>
      </c>
      <c r="I23" s="368">
        <f t="shared" si="0"/>
        <v>930000</v>
      </c>
      <c r="J23" s="368"/>
      <c r="K23" s="369">
        <v>0.41</v>
      </c>
      <c r="L23" s="368">
        <f t="shared" si="1"/>
        <v>548700.00000000012</v>
      </c>
      <c r="M23" s="368">
        <f>L23</f>
        <v>548700.00000000012</v>
      </c>
      <c r="N23" s="368"/>
      <c r="O23" s="368"/>
      <c r="P23" s="365"/>
    </row>
    <row r="24" spans="1:16" x14ac:dyDescent="0.2">
      <c r="A24" s="365">
        <v>1224</v>
      </c>
      <c r="B24" s="366">
        <v>44144</v>
      </c>
      <c r="C24" s="365" t="s">
        <v>198</v>
      </c>
      <c r="D24" s="367" t="s">
        <v>199</v>
      </c>
      <c r="E24" s="365" t="s">
        <v>200</v>
      </c>
      <c r="F24" s="365" t="s">
        <v>184</v>
      </c>
      <c r="G24" s="365">
        <v>2</v>
      </c>
      <c r="H24" s="368">
        <v>465000</v>
      </c>
      <c r="I24" s="368">
        <f t="shared" si="0"/>
        <v>930000</v>
      </c>
      <c r="J24" s="368"/>
      <c r="K24" s="369">
        <v>0.41</v>
      </c>
      <c r="L24" s="368">
        <f t="shared" si="1"/>
        <v>548700.00000000012</v>
      </c>
      <c r="M24" s="368"/>
      <c r="N24" s="368"/>
      <c r="O24" s="368">
        <f t="shared" ref="O24:O37" si="4">L24</f>
        <v>548700.00000000012</v>
      </c>
      <c r="P24" s="365"/>
    </row>
    <row r="25" spans="1:16" x14ac:dyDescent="0.2">
      <c r="A25" s="388">
        <v>1228</v>
      </c>
      <c r="B25" s="391">
        <v>44145</v>
      </c>
      <c r="C25" s="388" t="s">
        <v>198</v>
      </c>
      <c r="D25" s="393" t="s">
        <v>202</v>
      </c>
      <c r="E25" s="388" t="s">
        <v>203</v>
      </c>
      <c r="F25" s="348" t="s">
        <v>169</v>
      </c>
      <c r="G25" s="348">
        <v>120</v>
      </c>
      <c r="H25" s="363">
        <v>455000</v>
      </c>
      <c r="I25" s="363">
        <f t="shared" si="0"/>
        <v>54600000</v>
      </c>
      <c r="J25" s="363"/>
      <c r="K25" s="364">
        <v>0.5</v>
      </c>
      <c r="L25" s="363">
        <f t="shared" si="1"/>
        <v>27300000</v>
      </c>
      <c r="M25" s="363"/>
      <c r="N25" s="363"/>
      <c r="O25" s="363">
        <f t="shared" si="4"/>
        <v>27300000</v>
      </c>
      <c r="P25" s="388" t="s">
        <v>207</v>
      </c>
    </row>
    <row r="26" spans="1:16" ht="15" customHeight="1" x14ac:dyDescent="0.2">
      <c r="A26" s="389"/>
      <c r="B26" s="392"/>
      <c r="C26" s="389"/>
      <c r="D26" s="394"/>
      <c r="E26" s="389"/>
      <c r="F26" s="171" t="s">
        <v>184</v>
      </c>
      <c r="G26" s="171">
        <v>12</v>
      </c>
      <c r="H26" s="172">
        <v>465000</v>
      </c>
      <c r="I26" s="172">
        <f t="shared" si="0"/>
        <v>5580000</v>
      </c>
      <c r="J26" s="172"/>
      <c r="K26" s="173">
        <v>0.5</v>
      </c>
      <c r="L26" s="172">
        <f t="shared" si="1"/>
        <v>2790000</v>
      </c>
      <c r="M26" s="172"/>
      <c r="N26" s="172"/>
      <c r="O26" s="172">
        <f t="shared" si="4"/>
        <v>2790000</v>
      </c>
      <c r="P26" s="389"/>
    </row>
    <row r="27" spans="1:16" ht="15" customHeight="1" x14ac:dyDescent="0.2">
      <c r="A27" s="389"/>
      <c r="B27" s="392"/>
      <c r="C27" s="389"/>
      <c r="D27" s="394"/>
      <c r="E27" s="389"/>
      <c r="F27" s="171" t="s">
        <v>204</v>
      </c>
      <c r="G27" s="171">
        <v>12</v>
      </c>
      <c r="H27" s="172">
        <v>475000</v>
      </c>
      <c r="I27" s="172">
        <f t="shared" si="0"/>
        <v>5700000</v>
      </c>
      <c r="J27" s="172"/>
      <c r="K27" s="173">
        <v>0.5</v>
      </c>
      <c r="L27" s="172">
        <f t="shared" si="1"/>
        <v>2850000</v>
      </c>
      <c r="M27" s="172"/>
      <c r="N27" s="172"/>
      <c r="O27" s="172">
        <f t="shared" si="4"/>
        <v>2850000</v>
      </c>
      <c r="P27" s="389"/>
    </row>
    <row r="28" spans="1:16" ht="15" customHeight="1" x14ac:dyDescent="0.2">
      <c r="A28" s="389"/>
      <c r="B28" s="392"/>
      <c r="C28" s="389"/>
      <c r="D28" s="394"/>
      <c r="E28" s="389"/>
      <c r="F28" s="175" t="s">
        <v>171</v>
      </c>
      <c r="G28" s="175">
        <v>72</v>
      </c>
      <c r="H28" s="176">
        <v>485000</v>
      </c>
      <c r="I28" s="176">
        <f t="shared" si="0"/>
        <v>34920000</v>
      </c>
      <c r="J28" s="176"/>
      <c r="K28" s="177">
        <v>0.5</v>
      </c>
      <c r="L28" s="176">
        <f t="shared" si="1"/>
        <v>17460000</v>
      </c>
      <c r="M28" s="176"/>
      <c r="N28" s="176"/>
      <c r="O28" s="176">
        <f t="shared" si="4"/>
        <v>17460000</v>
      </c>
      <c r="P28" s="389"/>
    </row>
    <row r="29" spans="1:16" ht="15" customHeight="1" x14ac:dyDescent="0.2">
      <c r="A29" s="389"/>
      <c r="B29" s="392"/>
      <c r="C29" s="389"/>
      <c r="D29" s="394"/>
      <c r="E29" s="389"/>
      <c r="F29" s="351" t="s">
        <v>178</v>
      </c>
      <c r="G29" s="351">
        <v>12</v>
      </c>
      <c r="H29" s="352">
        <v>455000</v>
      </c>
      <c r="I29" s="352">
        <f t="shared" si="0"/>
        <v>5460000</v>
      </c>
      <c r="J29" s="352"/>
      <c r="K29" s="353">
        <v>0.5</v>
      </c>
      <c r="L29" s="352">
        <f t="shared" si="1"/>
        <v>2730000</v>
      </c>
      <c r="M29" s="352"/>
      <c r="N29" s="352"/>
      <c r="O29" s="352">
        <f t="shared" si="4"/>
        <v>2730000</v>
      </c>
      <c r="P29" s="390"/>
    </row>
    <row r="30" spans="1:16" x14ac:dyDescent="0.2">
      <c r="A30" s="388">
        <v>1230</v>
      </c>
      <c r="B30" s="391">
        <v>44146</v>
      </c>
      <c r="C30" s="388" t="s">
        <v>198</v>
      </c>
      <c r="D30" s="388" t="s">
        <v>202</v>
      </c>
      <c r="E30" s="388" t="s">
        <v>203</v>
      </c>
      <c r="F30" s="163" t="s">
        <v>168</v>
      </c>
      <c r="G30" s="163">
        <v>120</v>
      </c>
      <c r="H30" s="164">
        <v>225000</v>
      </c>
      <c r="I30" s="164">
        <f t="shared" si="0"/>
        <v>27000000</v>
      </c>
      <c r="J30" s="164"/>
      <c r="K30" s="165">
        <v>0.5</v>
      </c>
      <c r="L30" s="164">
        <f t="shared" si="1"/>
        <v>13500000</v>
      </c>
      <c r="M30" s="164"/>
      <c r="N30" s="164"/>
      <c r="O30" s="164">
        <f t="shared" si="4"/>
        <v>13500000</v>
      </c>
      <c r="P30" s="388" t="s">
        <v>207</v>
      </c>
    </row>
    <row r="31" spans="1:16" ht="15" customHeight="1" x14ac:dyDescent="0.2">
      <c r="A31" s="389"/>
      <c r="B31" s="392"/>
      <c r="C31" s="389"/>
      <c r="D31" s="389"/>
      <c r="E31" s="389"/>
      <c r="F31" s="175" t="s">
        <v>169</v>
      </c>
      <c r="G31" s="175">
        <v>24</v>
      </c>
      <c r="H31" s="176">
        <v>455000</v>
      </c>
      <c r="I31" s="176">
        <f t="shared" si="0"/>
        <v>10920000</v>
      </c>
      <c r="J31" s="176"/>
      <c r="K31" s="177">
        <v>0.5</v>
      </c>
      <c r="L31" s="176">
        <f t="shared" si="1"/>
        <v>5460000</v>
      </c>
      <c r="M31" s="176"/>
      <c r="N31" s="176"/>
      <c r="O31" s="176">
        <f t="shared" si="4"/>
        <v>5460000</v>
      </c>
      <c r="P31" s="389"/>
    </row>
    <row r="32" spans="1:16" ht="15" customHeight="1" x14ac:dyDescent="0.2">
      <c r="A32" s="389"/>
      <c r="B32" s="392"/>
      <c r="C32" s="389"/>
      <c r="D32" s="389"/>
      <c r="E32" s="389"/>
      <c r="F32" s="175" t="s">
        <v>184</v>
      </c>
      <c r="G32" s="175">
        <v>24</v>
      </c>
      <c r="H32" s="176">
        <v>465000</v>
      </c>
      <c r="I32" s="176">
        <f t="shared" si="0"/>
        <v>11160000</v>
      </c>
      <c r="J32" s="176"/>
      <c r="K32" s="177">
        <v>0.5</v>
      </c>
      <c r="L32" s="176">
        <f t="shared" si="1"/>
        <v>5580000</v>
      </c>
      <c r="M32" s="176"/>
      <c r="N32" s="176"/>
      <c r="O32" s="176">
        <f t="shared" si="4"/>
        <v>5580000</v>
      </c>
      <c r="P32" s="389"/>
    </row>
    <row r="33" spans="1:16" ht="15" customHeight="1" x14ac:dyDescent="0.2">
      <c r="A33" s="389"/>
      <c r="B33" s="392"/>
      <c r="C33" s="389"/>
      <c r="D33" s="389"/>
      <c r="E33" s="389"/>
      <c r="F33" s="175" t="s">
        <v>204</v>
      </c>
      <c r="G33" s="175">
        <v>24</v>
      </c>
      <c r="H33" s="176">
        <v>475000</v>
      </c>
      <c r="I33" s="176">
        <f t="shared" si="0"/>
        <v>11400000</v>
      </c>
      <c r="J33" s="176"/>
      <c r="K33" s="177">
        <v>0.5</v>
      </c>
      <c r="L33" s="176">
        <f t="shared" si="1"/>
        <v>5700000</v>
      </c>
      <c r="M33" s="176"/>
      <c r="N33" s="176"/>
      <c r="O33" s="176">
        <f t="shared" si="4"/>
        <v>5700000</v>
      </c>
      <c r="P33" s="389"/>
    </row>
    <row r="34" spans="1:16" ht="15" customHeight="1" x14ac:dyDescent="0.2">
      <c r="A34" s="389"/>
      <c r="B34" s="392"/>
      <c r="C34" s="389"/>
      <c r="D34" s="389"/>
      <c r="E34" s="389"/>
      <c r="F34" s="175" t="s">
        <v>205</v>
      </c>
      <c r="G34" s="175">
        <v>24</v>
      </c>
      <c r="H34" s="176">
        <v>255000</v>
      </c>
      <c r="I34" s="176">
        <f t="shared" si="0"/>
        <v>6120000</v>
      </c>
      <c r="J34" s="176"/>
      <c r="K34" s="177">
        <v>0.5</v>
      </c>
      <c r="L34" s="176">
        <f t="shared" si="1"/>
        <v>3060000</v>
      </c>
      <c r="M34" s="176"/>
      <c r="N34" s="176"/>
      <c r="O34" s="176">
        <f t="shared" si="4"/>
        <v>3060000</v>
      </c>
      <c r="P34" s="389"/>
    </row>
    <row r="35" spans="1:16" ht="15" customHeight="1" x14ac:dyDescent="0.2">
      <c r="A35" s="389"/>
      <c r="B35" s="392"/>
      <c r="C35" s="389"/>
      <c r="D35" s="389"/>
      <c r="E35" s="389"/>
      <c r="F35" s="175" t="s">
        <v>171</v>
      </c>
      <c r="G35" s="175">
        <v>48</v>
      </c>
      <c r="H35" s="176">
        <v>485000</v>
      </c>
      <c r="I35" s="176">
        <f t="shared" si="0"/>
        <v>23280000</v>
      </c>
      <c r="J35" s="176"/>
      <c r="K35" s="177">
        <v>0.5</v>
      </c>
      <c r="L35" s="176">
        <f t="shared" si="1"/>
        <v>11640000</v>
      </c>
      <c r="M35" s="176"/>
      <c r="N35" s="176"/>
      <c r="O35" s="176">
        <f t="shared" si="4"/>
        <v>11640000</v>
      </c>
      <c r="P35" s="389"/>
    </row>
    <row r="36" spans="1:16" ht="15" customHeight="1" x14ac:dyDescent="0.2">
      <c r="A36" s="389"/>
      <c r="B36" s="392"/>
      <c r="C36" s="389"/>
      <c r="D36" s="389"/>
      <c r="E36" s="389"/>
      <c r="F36" s="175" t="s">
        <v>206</v>
      </c>
      <c r="G36" s="175">
        <v>96</v>
      </c>
      <c r="H36" s="176">
        <v>550000</v>
      </c>
      <c r="I36" s="176">
        <f t="shared" si="0"/>
        <v>52800000</v>
      </c>
      <c r="J36" s="176"/>
      <c r="K36" s="177">
        <v>0.5</v>
      </c>
      <c r="L36" s="176">
        <f t="shared" si="1"/>
        <v>26400000</v>
      </c>
      <c r="M36" s="176"/>
      <c r="N36" s="176"/>
      <c r="O36" s="176">
        <f t="shared" si="4"/>
        <v>26400000</v>
      </c>
      <c r="P36" s="389"/>
    </row>
    <row r="37" spans="1:16" ht="15" customHeight="1" x14ac:dyDescent="0.2">
      <c r="A37" s="389"/>
      <c r="B37" s="392"/>
      <c r="C37" s="389"/>
      <c r="D37" s="389"/>
      <c r="E37" s="389"/>
      <c r="F37" s="351" t="s">
        <v>175</v>
      </c>
      <c r="G37" s="351">
        <v>60</v>
      </c>
      <c r="H37" s="352">
        <v>455000</v>
      </c>
      <c r="I37" s="352">
        <f t="shared" si="0"/>
        <v>27300000</v>
      </c>
      <c r="J37" s="352"/>
      <c r="K37" s="353">
        <v>0.5</v>
      </c>
      <c r="L37" s="352">
        <f t="shared" si="1"/>
        <v>13650000</v>
      </c>
      <c r="M37" s="352"/>
      <c r="N37" s="352"/>
      <c r="O37" s="352">
        <f t="shared" si="4"/>
        <v>13650000</v>
      </c>
      <c r="P37" s="389"/>
    </row>
    <row r="38" spans="1:16" x14ac:dyDescent="0.2">
      <c r="A38" s="385">
        <v>1233</v>
      </c>
      <c r="B38" s="382">
        <v>44150</v>
      </c>
      <c r="C38" s="385"/>
      <c r="D38" s="385" t="s">
        <v>182</v>
      </c>
      <c r="E38" s="385" t="s">
        <v>183</v>
      </c>
      <c r="F38" s="163" t="s">
        <v>168</v>
      </c>
      <c r="G38" s="163">
        <v>24</v>
      </c>
      <c r="H38" s="164">
        <v>225000</v>
      </c>
      <c r="I38" s="164">
        <f t="shared" si="0"/>
        <v>5400000</v>
      </c>
      <c r="J38" s="164">
        <v>200000</v>
      </c>
      <c r="K38" s="165">
        <v>0.41</v>
      </c>
      <c r="L38" s="164">
        <f t="shared" si="1"/>
        <v>3186000.0000000005</v>
      </c>
      <c r="M38" s="164"/>
      <c r="N38" s="164">
        <f>L38</f>
        <v>3186000.0000000005</v>
      </c>
      <c r="O38" s="164"/>
      <c r="P38" s="163"/>
    </row>
    <row r="39" spans="1:16" ht="15" customHeight="1" x14ac:dyDescent="0.2">
      <c r="A39" s="386"/>
      <c r="B39" s="383"/>
      <c r="C39" s="386"/>
      <c r="D39" s="386"/>
      <c r="E39" s="386"/>
      <c r="F39" s="175" t="s">
        <v>169</v>
      </c>
      <c r="G39" s="175">
        <v>24</v>
      </c>
      <c r="H39" s="176">
        <v>455000</v>
      </c>
      <c r="I39" s="176">
        <f t="shared" si="0"/>
        <v>10920000</v>
      </c>
      <c r="J39" s="176"/>
      <c r="K39" s="177">
        <v>0.41</v>
      </c>
      <c r="L39" s="176">
        <f t="shared" si="1"/>
        <v>6442800.0000000009</v>
      </c>
      <c r="M39" s="176"/>
      <c r="N39" s="176">
        <f>L39</f>
        <v>6442800.0000000009</v>
      </c>
      <c r="O39" s="176"/>
      <c r="P39" s="175"/>
    </row>
    <row r="40" spans="1:16" ht="15" customHeight="1" x14ac:dyDescent="0.2">
      <c r="A40" s="386"/>
      <c r="B40" s="383"/>
      <c r="C40" s="386"/>
      <c r="D40" s="386"/>
      <c r="E40" s="386"/>
      <c r="F40" s="175" t="s">
        <v>171</v>
      </c>
      <c r="G40" s="175">
        <v>12</v>
      </c>
      <c r="H40" s="176">
        <v>485000</v>
      </c>
      <c r="I40" s="176">
        <f t="shared" si="0"/>
        <v>5820000</v>
      </c>
      <c r="J40" s="176"/>
      <c r="K40" s="177">
        <v>0.41</v>
      </c>
      <c r="L40" s="176">
        <f t="shared" si="1"/>
        <v>3433800.0000000005</v>
      </c>
      <c r="M40" s="176"/>
      <c r="N40" s="176">
        <f>L40</f>
        <v>3433800.0000000005</v>
      </c>
      <c r="O40" s="176"/>
      <c r="P40" s="175"/>
    </row>
    <row r="41" spans="1:16" ht="15" customHeight="1" x14ac:dyDescent="0.2">
      <c r="A41" s="387"/>
      <c r="B41" s="384"/>
      <c r="C41" s="387"/>
      <c r="D41" s="387"/>
      <c r="E41" s="387"/>
      <c r="F41" s="166" t="s">
        <v>172</v>
      </c>
      <c r="G41" s="166">
        <v>6</v>
      </c>
      <c r="H41" s="167">
        <v>485000</v>
      </c>
      <c r="I41" s="167">
        <f t="shared" si="0"/>
        <v>2910000</v>
      </c>
      <c r="J41" s="167"/>
      <c r="K41" s="168">
        <v>0.41</v>
      </c>
      <c r="L41" s="167">
        <f t="shared" si="1"/>
        <v>1716900.0000000002</v>
      </c>
      <c r="M41" s="167"/>
      <c r="N41" s="167">
        <f>L41</f>
        <v>1716900.0000000002</v>
      </c>
      <c r="O41" s="167"/>
      <c r="P41" s="371"/>
    </row>
    <row r="42" spans="1:16" x14ac:dyDescent="0.2">
      <c r="A42" s="388">
        <v>1234</v>
      </c>
      <c r="B42" s="391">
        <v>44150</v>
      </c>
      <c r="C42" s="388" t="s">
        <v>198</v>
      </c>
      <c r="D42" s="388" t="s">
        <v>209</v>
      </c>
      <c r="E42" s="388" t="s">
        <v>210</v>
      </c>
      <c r="F42" s="209" t="s">
        <v>169</v>
      </c>
      <c r="G42" s="209">
        <v>48</v>
      </c>
      <c r="H42" s="210">
        <v>455000</v>
      </c>
      <c r="I42" s="210">
        <f t="shared" si="0"/>
        <v>21840000</v>
      </c>
      <c r="J42" s="210"/>
      <c r="K42" s="211">
        <v>0.5</v>
      </c>
      <c r="L42" s="210">
        <f t="shared" si="1"/>
        <v>10920000</v>
      </c>
      <c r="M42" s="210"/>
      <c r="N42" s="210"/>
      <c r="O42" s="210">
        <f>L42</f>
        <v>10920000</v>
      </c>
      <c r="P42" s="370"/>
    </row>
    <row r="43" spans="1:16" ht="15" customHeight="1" x14ac:dyDescent="0.2">
      <c r="A43" s="389"/>
      <c r="B43" s="392"/>
      <c r="C43" s="389"/>
      <c r="D43" s="389"/>
      <c r="E43" s="389"/>
      <c r="F43" s="351" t="s">
        <v>171</v>
      </c>
      <c r="G43" s="351">
        <v>12</v>
      </c>
      <c r="H43" s="352">
        <v>485000</v>
      </c>
      <c r="I43" s="352">
        <f t="shared" si="0"/>
        <v>5820000</v>
      </c>
      <c r="J43" s="352"/>
      <c r="K43" s="353">
        <v>0.5</v>
      </c>
      <c r="L43" s="352">
        <f t="shared" si="1"/>
        <v>2910000</v>
      </c>
      <c r="M43" s="352"/>
      <c r="N43" s="352"/>
      <c r="O43" s="352">
        <f>L43</f>
        <v>2910000</v>
      </c>
      <c r="P43" s="490"/>
    </row>
    <row r="44" spans="1:16" x14ac:dyDescent="0.2">
      <c r="A44" s="388">
        <v>1235</v>
      </c>
      <c r="B44" s="391">
        <v>44150</v>
      </c>
      <c r="C44" s="388" t="s">
        <v>198</v>
      </c>
      <c r="D44" s="393" t="s">
        <v>202</v>
      </c>
      <c r="E44" s="388" t="s">
        <v>203</v>
      </c>
      <c r="F44" s="163" t="s">
        <v>204</v>
      </c>
      <c r="G44" s="163">
        <v>36</v>
      </c>
      <c r="H44" s="164">
        <v>475000</v>
      </c>
      <c r="I44" s="164">
        <f t="shared" si="0"/>
        <v>17100000</v>
      </c>
      <c r="J44" s="164"/>
      <c r="K44" s="165">
        <v>0.5</v>
      </c>
      <c r="L44" s="164">
        <f t="shared" si="1"/>
        <v>8550000</v>
      </c>
      <c r="M44" s="164"/>
      <c r="N44" s="164"/>
      <c r="O44" s="164">
        <f>L44</f>
        <v>8550000</v>
      </c>
      <c r="P44" s="491"/>
    </row>
    <row r="45" spans="1:16" ht="15" customHeight="1" x14ac:dyDescent="0.2">
      <c r="A45" s="389"/>
      <c r="B45" s="392"/>
      <c r="C45" s="389"/>
      <c r="D45" s="394"/>
      <c r="E45" s="389"/>
      <c r="F45" s="175" t="s">
        <v>172</v>
      </c>
      <c r="G45" s="175">
        <v>24</v>
      </c>
      <c r="H45" s="176">
        <v>485000</v>
      </c>
      <c r="I45" s="176">
        <f t="shared" si="0"/>
        <v>11640000</v>
      </c>
      <c r="J45" s="176"/>
      <c r="K45" s="177">
        <v>0.5</v>
      </c>
      <c r="L45" s="176">
        <f t="shared" si="1"/>
        <v>5820000</v>
      </c>
      <c r="M45" s="176"/>
      <c r="N45" s="176"/>
      <c r="O45" s="176">
        <f>L45</f>
        <v>5820000</v>
      </c>
      <c r="P45" s="201"/>
    </row>
    <row r="46" spans="1:16" ht="15" customHeight="1" x14ac:dyDescent="0.2">
      <c r="A46" s="390"/>
      <c r="B46" s="488"/>
      <c r="C46" s="390"/>
      <c r="D46" s="489"/>
      <c r="E46" s="390"/>
      <c r="F46" s="166" t="s">
        <v>178</v>
      </c>
      <c r="G46" s="166">
        <v>24</v>
      </c>
      <c r="H46" s="167">
        <v>455000</v>
      </c>
      <c r="I46" s="167">
        <f t="shared" si="0"/>
        <v>10920000</v>
      </c>
      <c r="J46" s="167"/>
      <c r="K46" s="168">
        <v>0.5</v>
      </c>
      <c r="L46" s="167">
        <f t="shared" si="1"/>
        <v>5460000</v>
      </c>
      <c r="M46" s="167"/>
      <c r="N46" s="167"/>
      <c r="O46" s="167">
        <f>L46</f>
        <v>5460000</v>
      </c>
      <c r="P46" s="371"/>
    </row>
    <row r="47" spans="1:16" ht="36" x14ac:dyDescent="0.2">
      <c r="A47" s="195">
        <v>1237</v>
      </c>
      <c r="B47" s="156">
        <v>44152</v>
      </c>
      <c r="C47" s="195" t="s">
        <v>165</v>
      </c>
      <c r="D47" s="195" t="s">
        <v>194</v>
      </c>
      <c r="E47" s="195" t="s">
        <v>195</v>
      </c>
      <c r="F47" s="365" t="s">
        <v>171</v>
      </c>
      <c r="G47" s="365">
        <v>3</v>
      </c>
      <c r="H47" s="368">
        <v>485000</v>
      </c>
      <c r="I47" s="368">
        <f t="shared" si="0"/>
        <v>1455000</v>
      </c>
      <c r="J47" s="368"/>
      <c r="K47" s="369">
        <v>0.2</v>
      </c>
      <c r="L47" s="368">
        <f t="shared" si="1"/>
        <v>1164000</v>
      </c>
      <c r="M47" s="368"/>
      <c r="N47" s="368">
        <f>L47</f>
        <v>1164000</v>
      </c>
      <c r="O47" s="368"/>
      <c r="P47" s="170" t="s">
        <v>211</v>
      </c>
    </row>
    <row r="48" spans="1:16" x14ac:dyDescent="0.2">
      <c r="A48" s="195">
        <v>1251</v>
      </c>
      <c r="B48" s="156">
        <v>44153</v>
      </c>
      <c r="C48" s="195" t="s">
        <v>198</v>
      </c>
      <c r="D48" s="195" t="s">
        <v>209</v>
      </c>
      <c r="E48" s="195" t="s">
        <v>210</v>
      </c>
      <c r="F48" s="157" t="s">
        <v>168</v>
      </c>
      <c r="G48" s="157">
        <v>24</v>
      </c>
      <c r="H48" s="158">
        <v>225000</v>
      </c>
      <c r="I48" s="158">
        <f t="shared" si="0"/>
        <v>5400000</v>
      </c>
      <c r="J48" s="158"/>
      <c r="K48" s="159">
        <v>0.5</v>
      </c>
      <c r="L48" s="158">
        <f t="shared" si="1"/>
        <v>2700000</v>
      </c>
      <c r="M48" s="158"/>
      <c r="N48" s="158"/>
      <c r="O48" s="158">
        <f>L48</f>
        <v>2700000</v>
      </c>
      <c r="P48" s="157"/>
    </row>
    <row r="49" spans="1:16" x14ac:dyDescent="0.2">
      <c r="A49" s="389">
        <v>1238</v>
      </c>
      <c r="B49" s="392">
        <v>44153</v>
      </c>
      <c r="C49" s="389"/>
      <c r="D49" s="389" t="s">
        <v>214</v>
      </c>
      <c r="E49" s="389"/>
      <c r="F49" s="209" t="s">
        <v>169</v>
      </c>
      <c r="G49" s="209">
        <v>24</v>
      </c>
      <c r="H49" s="210">
        <v>455000</v>
      </c>
      <c r="I49" s="210">
        <f t="shared" si="0"/>
        <v>10920000</v>
      </c>
      <c r="J49" s="210"/>
      <c r="K49" s="211">
        <v>0.5</v>
      </c>
      <c r="L49" s="210">
        <f t="shared" si="1"/>
        <v>5460000</v>
      </c>
      <c r="M49" s="210"/>
      <c r="N49" s="210"/>
      <c r="O49" s="210">
        <f>L49</f>
        <v>5460000</v>
      </c>
      <c r="P49" s="370"/>
    </row>
    <row r="50" spans="1:16" ht="15" customHeight="1" x14ac:dyDescent="0.2">
      <c r="A50" s="389"/>
      <c r="B50" s="392"/>
      <c r="C50" s="389"/>
      <c r="D50" s="389"/>
      <c r="E50" s="389"/>
      <c r="F50" s="351" t="s">
        <v>171</v>
      </c>
      <c r="G50" s="351">
        <v>12</v>
      </c>
      <c r="H50" s="352">
        <v>485000</v>
      </c>
      <c r="I50" s="352">
        <f t="shared" si="0"/>
        <v>5820000</v>
      </c>
      <c r="J50" s="352"/>
      <c r="K50" s="353">
        <v>0.5</v>
      </c>
      <c r="L50" s="352">
        <f t="shared" si="1"/>
        <v>2910000</v>
      </c>
      <c r="M50" s="352"/>
      <c r="N50" s="352"/>
      <c r="O50" s="352">
        <f>L50</f>
        <v>2910000</v>
      </c>
      <c r="P50" s="490"/>
    </row>
    <row r="51" spans="1:16" x14ac:dyDescent="0.2">
      <c r="A51" s="385">
        <v>1239</v>
      </c>
      <c r="B51" s="382">
        <v>44153</v>
      </c>
      <c r="C51" s="385"/>
      <c r="D51" s="385" t="s">
        <v>215</v>
      </c>
      <c r="E51" s="385"/>
      <c r="F51" s="163" t="s">
        <v>204</v>
      </c>
      <c r="G51" s="163">
        <v>36</v>
      </c>
      <c r="H51" s="164">
        <v>475000</v>
      </c>
      <c r="I51" s="164">
        <f t="shared" si="0"/>
        <v>17100000</v>
      </c>
      <c r="J51" s="164"/>
      <c r="K51" s="165">
        <v>0.5</v>
      </c>
      <c r="L51" s="164">
        <f t="shared" si="1"/>
        <v>8550000</v>
      </c>
      <c r="M51" s="164"/>
      <c r="N51" s="164"/>
      <c r="O51" s="164">
        <f>L51</f>
        <v>8550000</v>
      </c>
      <c r="P51" s="491"/>
    </row>
    <row r="52" spans="1:16" ht="15" customHeight="1" x14ac:dyDescent="0.2">
      <c r="A52" s="386"/>
      <c r="B52" s="383"/>
      <c r="C52" s="386"/>
      <c r="D52" s="386"/>
      <c r="E52" s="386"/>
      <c r="F52" s="175" t="s">
        <v>171</v>
      </c>
      <c r="G52" s="175">
        <v>12</v>
      </c>
      <c r="H52" s="176">
        <v>485000</v>
      </c>
      <c r="I52" s="176">
        <f t="shared" si="0"/>
        <v>5820000</v>
      </c>
      <c r="J52" s="176"/>
      <c r="K52" s="177">
        <v>0.5</v>
      </c>
      <c r="L52" s="176">
        <f t="shared" si="1"/>
        <v>2910000</v>
      </c>
      <c r="M52" s="176"/>
      <c r="N52" s="176"/>
      <c r="O52" s="176">
        <f>L52</f>
        <v>2910000</v>
      </c>
      <c r="P52" s="201"/>
    </row>
    <row r="53" spans="1:16" ht="15" customHeight="1" x14ac:dyDescent="0.2">
      <c r="A53" s="386"/>
      <c r="B53" s="383"/>
      <c r="C53" s="386"/>
      <c r="D53" s="386"/>
      <c r="E53" s="386"/>
      <c r="F53" s="175" t="s">
        <v>206</v>
      </c>
      <c r="G53" s="175">
        <v>20</v>
      </c>
      <c r="H53" s="176">
        <v>550000</v>
      </c>
      <c r="I53" s="176">
        <f t="shared" si="0"/>
        <v>11000000</v>
      </c>
      <c r="J53" s="176"/>
      <c r="K53" s="177">
        <v>0.5</v>
      </c>
      <c r="L53" s="176">
        <f t="shared" si="1"/>
        <v>5500000</v>
      </c>
      <c r="M53" s="176"/>
      <c r="N53" s="176"/>
      <c r="O53" s="176">
        <f>L53</f>
        <v>5500000</v>
      </c>
      <c r="P53" s="175"/>
    </row>
    <row r="54" spans="1:16" ht="15" customHeight="1" x14ac:dyDescent="0.2">
      <c r="A54" s="387"/>
      <c r="B54" s="384"/>
      <c r="C54" s="387"/>
      <c r="D54" s="387"/>
      <c r="E54" s="387"/>
      <c r="F54" s="166" t="s">
        <v>175</v>
      </c>
      <c r="G54" s="166">
        <v>24</v>
      </c>
      <c r="H54" s="167">
        <v>455000</v>
      </c>
      <c r="I54" s="167">
        <f t="shared" si="0"/>
        <v>10920000</v>
      </c>
      <c r="J54" s="167"/>
      <c r="K54" s="168">
        <v>0.5</v>
      </c>
      <c r="L54" s="167">
        <f t="shared" si="1"/>
        <v>5460000</v>
      </c>
      <c r="M54" s="167"/>
      <c r="N54" s="167"/>
      <c r="O54" s="167">
        <f>L54</f>
        <v>5460000</v>
      </c>
      <c r="P54" s="166"/>
    </row>
    <row r="55" spans="1:16" x14ac:dyDescent="0.2">
      <c r="A55" s="385">
        <v>1242</v>
      </c>
      <c r="B55" s="382">
        <v>44154</v>
      </c>
      <c r="C55" s="385" t="s">
        <v>216</v>
      </c>
      <c r="D55" s="385" t="s">
        <v>217</v>
      </c>
      <c r="E55" s="385"/>
      <c r="F55" s="163" t="s">
        <v>171</v>
      </c>
      <c r="G55" s="163">
        <v>16</v>
      </c>
      <c r="H55" s="164">
        <v>485000</v>
      </c>
      <c r="I55" s="164">
        <f t="shared" si="0"/>
        <v>7760000</v>
      </c>
      <c r="J55" s="164"/>
      <c r="K55" s="165">
        <v>0.41</v>
      </c>
      <c r="L55" s="164">
        <f t="shared" si="1"/>
        <v>4578400.0000000009</v>
      </c>
      <c r="M55" s="164"/>
      <c r="N55" s="164">
        <f>L55</f>
        <v>4578400.0000000009</v>
      </c>
      <c r="O55" s="164"/>
      <c r="P55" s="163"/>
    </row>
    <row r="56" spans="1:16" ht="15" customHeight="1" x14ac:dyDescent="0.2">
      <c r="A56" s="386"/>
      <c r="B56" s="383"/>
      <c r="C56" s="386"/>
      <c r="D56" s="386"/>
      <c r="E56" s="386"/>
      <c r="F56" s="175" t="s">
        <v>175</v>
      </c>
      <c r="G56" s="175">
        <v>1</v>
      </c>
      <c r="H56" s="176">
        <v>455000</v>
      </c>
      <c r="I56" s="176">
        <f t="shared" si="0"/>
        <v>455000</v>
      </c>
      <c r="J56" s="176"/>
      <c r="K56" s="177">
        <v>0.41</v>
      </c>
      <c r="L56" s="176">
        <f t="shared" si="1"/>
        <v>268450.00000000006</v>
      </c>
      <c r="M56" s="176"/>
      <c r="N56" s="176">
        <f>L56</f>
        <v>268450.00000000006</v>
      </c>
      <c r="O56" s="176"/>
      <c r="P56" s="175"/>
    </row>
    <row r="57" spans="1:16" ht="15" customHeight="1" x14ac:dyDescent="0.2">
      <c r="A57" s="387"/>
      <c r="B57" s="384"/>
      <c r="C57" s="387"/>
      <c r="D57" s="387"/>
      <c r="E57" s="387"/>
      <c r="F57" s="166" t="s">
        <v>178</v>
      </c>
      <c r="G57" s="166">
        <v>16</v>
      </c>
      <c r="H57" s="167">
        <v>455000</v>
      </c>
      <c r="I57" s="167">
        <f t="shared" si="0"/>
        <v>7280000</v>
      </c>
      <c r="J57" s="167"/>
      <c r="K57" s="168">
        <v>0.41</v>
      </c>
      <c r="L57" s="167">
        <f t="shared" si="1"/>
        <v>4295200.0000000009</v>
      </c>
      <c r="M57" s="167"/>
      <c r="N57" s="167">
        <f>L57</f>
        <v>4295200.0000000009</v>
      </c>
      <c r="O57" s="167"/>
      <c r="P57" s="166"/>
    </row>
    <row r="58" spans="1:16" x14ac:dyDescent="0.2">
      <c r="A58" s="486"/>
      <c r="B58" s="487"/>
      <c r="C58" s="486"/>
      <c r="D58" s="486"/>
      <c r="E58" s="486"/>
      <c r="F58" s="209"/>
      <c r="G58" s="209"/>
      <c r="H58" s="210"/>
      <c r="I58" s="210"/>
      <c r="J58" s="210"/>
      <c r="K58" s="211"/>
      <c r="L58" s="210"/>
      <c r="M58" s="210"/>
      <c r="N58" s="210"/>
      <c r="O58" s="210"/>
      <c r="P58" s="209"/>
    </row>
    <row r="59" spans="1:16" x14ac:dyDescent="0.2">
      <c r="A59" s="171"/>
      <c r="B59" s="199"/>
      <c r="C59" s="171"/>
      <c r="D59" s="171"/>
      <c r="E59" s="171"/>
      <c r="F59" s="175"/>
      <c r="G59" s="175"/>
      <c r="H59" s="176"/>
      <c r="I59" s="176"/>
      <c r="J59" s="176"/>
      <c r="K59" s="177"/>
      <c r="L59" s="176"/>
      <c r="M59" s="176"/>
      <c r="N59" s="176"/>
      <c r="O59" s="176"/>
      <c r="P59" s="175"/>
    </row>
    <row r="60" spans="1:16" x14ac:dyDescent="0.2">
      <c r="A60" s="171"/>
      <c r="B60" s="199"/>
      <c r="C60" s="171"/>
      <c r="D60" s="171"/>
      <c r="E60" s="171"/>
      <c r="F60" s="175"/>
      <c r="G60" s="175"/>
      <c r="H60" s="176"/>
      <c r="I60" s="176"/>
      <c r="J60" s="176"/>
      <c r="K60" s="177"/>
      <c r="L60" s="176"/>
      <c r="M60" s="176"/>
      <c r="N60" s="176"/>
      <c r="O60" s="176"/>
      <c r="P60" s="175"/>
    </row>
    <row r="61" spans="1:16" x14ac:dyDescent="0.2">
      <c r="A61" s="171"/>
      <c r="B61" s="199"/>
      <c r="C61" s="171"/>
      <c r="D61" s="171"/>
      <c r="E61" s="171"/>
      <c r="F61" s="175"/>
      <c r="G61" s="175"/>
      <c r="H61" s="176"/>
      <c r="I61" s="176"/>
      <c r="J61" s="176"/>
      <c r="K61" s="177"/>
      <c r="L61" s="176"/>
      <c r="M61" s="176"/>
      <c r="N61" s="176"/>
      <c r="O61" s="176"/>
      <c r="P61" s="175"/>
    </row>
    <row r="62" spans="1:16" x14ac:dyDescent="0.2">
      <c r="A62" s="171"/>
      <c r="B62" s="199"/>
      <c r="C62" s="171"/>
      <c r="D62" s="171"/>
      <c r="E62" s="171"/>
      <c r="F62" s="175"/>
      <c r="G62" s="175"/>
      <c r="H62" s="176"/>
      <c r="I62" s="176"/>
      <c r="J62" s="176"/>
      <c r="K62" s="177"/>
      <c r="L62" s="176"/>
      <c r="M62" s="176"/>
      <c r="N62" s="176"/>
      <c r="O62" s="176"/>
      <c r="P62" s="175"/>
    </row>
    <row r="63" spans="1:16" x14ac:dyDescent="0.2">
      <c r="A63" s="171"/>
      <c r="B63" s="199"/>
      <c r="C63" s="171"/>
      <c r="D63" s="171"/>
      <c r="E63" s="171"/>
      <c r="F63" s="175"/>
      <c r="G63" s="175"/>
      <c r="H63" s="176"/>
      <c r="I63" s="176"/>
      <c r="J63" s="176"/>
      <c r="K63" s="177"/>
      <c r="L63" s="176"/>
      <c r="M63" s="176"/>
      <c r="N63" s="176"/>
      <c r="O63" s="176"/>
      <c r="P63" s="175"/>
    </row>
    <row r="64" spans="1:16" x14ac:dyDescent="0.2">
      <c r="A64" s="171"/>
      <c r="B64" s="199"/>
      <c r="C64" s="171"/>
      <c r="D64" s="171"/>
      <c r="E64" s="171"/>
      <c r="F64" s="175"/>
      <c r="G64" s="175"/>
      <c r="H64" s="176"/>
      <c r="I64" s="176"/>
      <c r="J64" s="176"/>
      <c r="K64" s="177"/>
      <c r="L64" s="176"/>
      <c r="M64" s="176"/>
      <c r="N64" s="176"/>
      <c r="O64" s="176"/>
      <c r="P64" s="175"/>
    </row>
    <row r="65" spans="1:17" x14ac:dyDescent="0.2">
      <c r="A65" s="171"/>
      <c r="B65" s="199"/>
      <c r="C65" s="171"/>
      <c r="D65" s="171"/>
      <c r="E65" s="171"/>
      <c r="F65" s="175"/>
      <c r="G65" s="175"/>
      <c r="H65" s="176"/>
      <c r="I65" s="176"/>
      <c r="J65" s="176"/>
      <c r="K65" s="177"/>
      <c r="L65" s="176"/>
      <c r="M65" s="176"/>
      <c r="N65" s="176"/>
      <c r="O65" s="176"/>
      <c r="P65" s="175"/>
    </row>
    <row r="66" spans="1:17" x14ac:dyDescent="0.2">
      <c r="A66" s="171"/>
      <c r="B66" s="199"/>
      <c r="C66" s="171"/>
      <c r="D66" s="171"/>
      <c r="E66" s="171"/>
      <c r="F66" s="175"/>
      <c r="G66" s="175"/>
      <c r="H66" s="176"/>
      <c r="I66" s="176"/>
      <c r="J66" s="176"/>
      <c r="K66" s="177"/>
      <c r="L66" s="176"/>
      <c r="M66" s="176"/>
      <c r="N66" s="176"/>
      <c r="O66" s="176"/>
      <c r="P66" s="175"/>
    </row>
    <row r="67" spans="1:17" x14ac:dyDescent="0.2">
      <c r="A67" s="171"/>
      <c r="B67" s="199"/>
      <c r="C67" s="171"/>
      <c r="D67" s="171"/>
      <c r="E67" s="171"/>
      <c r="F67" s="175"/>
      <c r="G67" s="175"/>
      <c r="H67" s="176"/>
      <c r="I67" s="176"/>
      <c r="J67" s="176"/>
      <c r="K67" s="177"/>
      <c r="L67" s="176"/>
      <c r="M67" s="176"/>
      <c r="N67" s="176"/>
      <c r="O67" s="176"/>
      <c r="P67" s="175"/>
    </row>
    <row r="68" spans="1:17" x14ac:dyDescent="0.2">
      <c r="A68" s="171"/>
      <c r="B68" s="199"/>
      <c r="C68" s="171"/>
      <c r="D68" s="171"/>
      <c r="E68" s="171"/>
      <c r="F68" s="175"/>
      <c r="G68" s="175"/>
      <c r="H68" s="176"/>
      <c r="I68" s="176"/>
      <c r="J68" s="176"/>
      <c r="K68" s="177"/>
      <c r="L68" s="176"/>
      <c r="M68" s="176"/>
      <c r="N68" s="176"/>
      <c r="O68" s="176"/>
      <c r="P68" s="175"/>
    </row>
    <row r="69" spans="1:17" x14ac:dyDescent="0.2">
      <c r="A69" s="171"/>
      <c r="B69" s="199"/>
      <c r="C69" s="171"/>
      <c r="D69" s="171"/>
      <c r="E69" s="171"/>
      <c r="F69" s="175"/>
      <c r="G69" s="175"/>
      <c r="H69" s="176"/>
      <c r="I69" s="176"/>
      <c r="J69" s="176"/>
      <c r="K69" s="177"/>
      <c r="L69" s="176"/>
      <c r="M69" s="176"/>
      <c r="N69" s="176"/>
      <c r="O69" s="176"/>
      <c r="P69" s="175"/>
    </row>
    <row r="70" spans="1:17" x14ac:dyDescent="0.2">
      <c r="A70" s="197"/>
      <c r="B70" s="196"/>
      <c r="C70" s="197"/>
      <c r="D70" s="197"/>
      <c r="E70" s="197"/>
      <c r="F70" s="175"/>
      <c r="G70" s="175"/>
      <c r="H70" s="176"/>
      <c r="I70" s="176"/>
      <c r="J70" s="176"/>
      <c r="K70" s="177"/>
      <c r="L70" s="176"/>
      <c r="M70" s="176"/>
      <c r="N70" s="176"/>
      <c r="O70" s="176"/>
      <c r="P70" s="175"/>
    </row>
    <row r="71" spans="1:17" x14ac:dyDescent="0.2">
      <c r="A71" s="171"/>
      <c r="B71" s="199"/>
      <c r="C71" s="171"/>
      <c r="D71" s="171"/>
      <c r="E71" s="171"/>
      <c r="F71" s="175"/>
      <c r="G71" s="175"/>
      <c r="H71" s="176"/>
      <c r="I71" s="176"/>
      <c r="J71" s="176"/>
      <c r="K71" s="177"/>
      <c r="L71" s="176"/>
      <c r="M71" s="176"/>
      <c r="N71" s="176"/>
      <c r="O71" s="176"/>
      <c r="P71" s="175"/>
    </row>
    <row r="72" spans="1:17" x14ac:dyDescent="0.2">
      <c r="A72" s="171"/>
      <c r="B72" s="199"/>
      <c r="C72" s="171"/>
      <c r="D72" s="171"/>
      <c r="E72" s="171"/>
      <c r="F72" s="175"/>
      <c r="G72" s="175"/>
      <c r="H72" s="176"/>
      <c r="I72" s="176"/>
      <c r="J72" s="176"/>
      <c r="K72" s="177"/>
      <c r="L72" s="176"/>
      <c r="M72" s="176"/>
      <c r="N72" s="176"/>
      <c r="O72" s="176"/>
      <c r="P72" s="175"/>
    </row>
    <row r="73" spans="1:17" x14ac:dyDescent="0.2">
      <c r="A73" s="171"/>
      <c r="B73" s="199"/>
      <c r="C73" s="171"/>
      <c r="D73" s="171"/>
      <c r="E73" s="171"/>
      <c r="F73" s="175"/>
      <c r="G73" s="175"/>
      <c r="H73" s="176"/>
      <c r="I73" s="176"/>
      <c r="J73" s="176"/>
      <c r="K73" s="177"/>
      <c r="L73" s="176"/>
      <c r="M73" s="176"/>
      <c r="N73" s="176"/>
      <c r="O73" s="176"/>
      <c r="P73" s="175"/>
    </row>
    <row r="74" spans="1:17" x14ac:dyDescent="0.2">
      <c r="A74" s="197"/>
      <c r="B74" s="196"/>
      <c r="C74" s="197"/>
      <c r="D74" s="197"/>
      <c r="E74" s="197"/>
      <c r="F74" s="175"/>
      <c r="G74" s="175"/>
      <c r="H74" s="176"/>
      <c r="I74" s="176"/>
      <c r="J74" s="176"/>
      <c r="K74" s="177"/>
      <c r="L74" s="176"/>
      <c r="M74" s="176"/>
      <c r="N74" s="176"/>
      <c r="O74" s="176"/>
      <c r="P74" s="201"/>
    </row>
    <row r="75" spans="1:17" x14ac:dyDescent="0.2">
      <c r="A75" s="197"/>
      <c r="B75" s="196"/>
      <c r="C75" s="197"/>
      <c r="D75" s="197"/>
      <c r="E75" s="197"/>
      <c r="F75" s="175"/>
      <c r="G75" s="175"/>
      <c r="H75" s="176"/>
      <c r="I75" s="176"/>
      <c r="J75" s="176"/>
      <c r="K75" s="177"/>
      <c r="L75" s="176"/>
      <c r="M75" s="176"/>
      <c r="N75" s="176"/>
      <c r="O75" s="176"/>
      <c r="P75" s="175"/>
    </row>
    <row r="76" spans="1:17" x14ac:dyDescent="0.2">
      <c r="A76" s="171"/>
      <c r="B76" s="199"/>
      <c r="C76" s="171"/>
      <c r="D76" s="171"/>
      <c r="E76" s="171"/>
      <c r="F76" s="175"/>
      <c r="G76" s="175"/>
      <c r="H76" s="176"/>
      <c r="I76" s="176"/>
      <c r="J76" s="176"/>
      <c r="K76" s="177"/>
      <c r="L76" s="176"/>
      <c r="M76" s="176"/>
      <c r="N76" s="176"/>
      <c r="O76" s="176"/>
      <c r="P76" s="175"/>
    </row>
    <row r="77" spans="1:17" x14ac:dyDescent="0.2">
      <c r="A77" s="174"/>
      <c r="B77" s="200"/>
      <c r="C77" s="174"/>
      <c r="D77" s="174"/>
      <c r="E77" s="174"/>
      <c r="F77" s="166"/>
      <c r="G77" s="166"/>
      <c r="H77" s="167"/>
      <c r="I77" s="167"/>
      <c r="J77" s="167"/>
      <c r="K77" s="168"/>
      <c r="L77" s="167"/>
      <c r="M77" s="167"/>
      <c r="N77" s="167"/>
      <c r="O77" s="167"/>
      <c r="P77" s="166"/>
    </row>
    <row r="78" spans="1:17" s="136" customFormat="1" x14ac:dyDescent="0.2">
      <c r="A78" s="396" t="s">
        <v>77</v>
      </c>
      <c r="B78" s="396"/>
      <c r="C78" s="396"/>
      <c r="D78" s="396"/>
      <c r="E78" s="396"/>
      <c r="F78" s="396"/>
      <c r="G78" s="132">
        <f>SUM(G8:G77)</f>
        <v>1143</v>
      </c>
      <c r="H78" s="133"/>
      <c r="I78" s="134">
        <f>SUM(I8:I77)</f>
        <v>495900000</v>
      </c>
      <c r="J78" s="155"/>
      <c r="K78" s="134"/>
      <c r="L78" s="135">
        <f>SUM(L8:L77)</f>
        <v>255672450</v>
      </c>
      <c r="M78" s="133"/>
      <c r="N78" s="133"/>
      <c r="O78" s="133"/>
      <c r="P78" s="133"/>
      <c r="Q78" s="402"/>
    </row>
    <row r="79" spans="1:17" s="136" customFormat="1" x14ac:dyDescent="0.2">
      <c r="A79" s="395" t="s">
        <v>164</v>
      </c>
      <c r="B79" s="395"/>
      <c r="C79" s="395"/>
      <c r="D79" s="395"/>
      <c r="E79" s="395"/>
      <c r="F79" s="395"/>
      <c r="G79" s="132">
        <f>G78</f>
        <v>1143</v>
      </c>
      <c r="H79" s="137"/>
      <c r="I79" s="134"/>
      <c r="J79" s="137"/>
      <c r="K79" s="134"/>
      <c r="L79" s="135">
        <f>L78</f>
        <v>255672450</v>
      </c>
      <c r="M79" s="137"/>
      <c r="N79" s="137"/>
      <c r="O79" s="137"/>
      <c r="P79" s="137"/>
      <c r="Q79" s="402"/>
    </row>
    <row r="80" spans="1:17" s="136" customFormat="1" x14ac:dyDescent="0.2">
      <c r="A80" s="395" t="s">
        <v>78</v>
      </c>
      <c r="B80" s="395"/>
      <c r="C80" s="395"/>
      <c r="D80" s="395"/>
      <c r="E80" s="395"/>
      <c r="F80" s="395"/>
      <c r="G80" s="138" t="s">
        <v>45</v>
      </c>
      <c r="H80" s="138"/>
      <c r="I80" s="138"/>
      <c r="J80" s="138"/>
      <c r="K80" s="138"/>
      <c r="L80" s="135">
        <f>SUM(M8:M77)</f>
        <v>7292400.0000000009</v>
      </c>
      <c r="M80" s="137"/>
      <c r="N80" s="137"/>
      <c r="O80" s="137"/>
      <c r="P80" s="139"/>
    </row>
    <row r="81" spans="1:16" s="136" customFormat="1" x14ac:dyDescent="0.2">
      <c r="A81" s="395" t="s">
        <v>79</v>
      </c>
      <c r="B81" s="395"/>
      <c r="C81" s="395"/>
      <c r="D81" s="395"/>
      <c r="E81" s="395"/>
      <c r="F81" s="395"/>
      <c r="G81" s="137"/>
      <c r="H81" s="137"/>
      <c r="I81" s="133"/>
      <c r="J81" s="137"/>
      <c r="K81" s="134"/>
      <c r="L81" s="135">
        <f>SUM(N8:N77)</f>
        <v>42561350.000000007</v>
      </c>
      <c r="M81" s="137"/>
      <c r="N81" s="137"/>
      <c r="O81" s="137"/>
      <c r="P81" s="139"/>
    </row>
    <row r="82" spans="1:16" s="136" customFormat="1" x14ac:dyDescent="0.2">
      <c r="A82" s="395" t="s">
        <v>80</v>
      </c>
      <c r="B82" s="395"/>
      <c r="C82" s="395"/>
      <c r="D82" s="395"/>
      <c r="E82" s="395"/>
      <c r="F82" s="395"/>
      <c r="G82" s="137"/>
      <c r="H82" s="137"/>
      <c r="I82" s="133"/>
      <c r="J82" s="137"/>
      <c r="K82" s="134"/>
      <c r="L82" s="135">
        <f>SUM(O8:O77)</f>
        <v>205818700</v>
      </c>
      <c r="M82" s="137"/>
      <c r="N82" s="137"/>
      <c r="O82" s="137"/>
      <c r="P82" s="139"/>
    </row>
    <row r="85" spans="1:16" s="178" customFormat="1" x14ac:dyDescent="0.2">
      <c r="C85" s="179"/>
      <c r="E85" s="180" t="s">
        <v>85</v>
      </c>
      <c r="F85" s="179"/>
      <c r="G85" s="179"/>
      <c r="H85" s="179"/>
      <c r="I85" s="179"/>
      <c r="L85" s="180" t="s">
        <v>13</v>
      </c>
    </row>
    <row r="86" spans="1:16" s="178" customFormat="1" x14ac:dyDescent="0.2">
      <c r="C86" s="181"/>
      <c r="E86" s="182" t="s">
        <v>14</v>
      </c>
      <c r="F86" s="181"/>
      <c r="G86" s="181"/>
      <c r="H86" s="181"/>
      <c r="I86" s="181"/>
      <c r="L86" s="182" t="s">
        <v>15</v>
      </c>
    </row>
    <row r="89" spans="1:16" x14ac:dyDescent="0.2">
      <c r="A89" s="161"/>
      <c r="B89" s="161"/>
      <c r="C89" s="180"/>
      <c r="D89" s="161"/>
      <c r="E89" s="180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9">
    <mergeCell ref="D55:D57"/>
    <mergeCell ref="E55:E57"/>
    <mergeCell ref="C55:C57"/>
    <mergeCell ref="B55:B57"/>
    <mergeCell ref="A55:A57"/>
    <mergeCell ref="A49:A50"/>
    <mergeCell ref="B49:B50"/>
    <mergeCell ref="C49:C50"/>
    <mergeCell ref="D49:D50"/>
    <mergeCell ref="E49:E50"/>
    <mergeCell ref="D51:D54"/>
    <mergeCell ref="E51:E54"/>
    <mergeCell ref="C51:C54"/>
    <mergeCell ref="B51:B54"/>
    <mergeCell ref="A51:A54"/>
    <mergeCell ref="D42:D43"/>
    <mergeCell ref="E42:E43"/>
    <mergeCell ref="A44:A46"/>
    <mergeCell ref="B44:B46"/>
    <mergeCell ref="C44:C46"/>
    <mergeCell ref="D44:D46"/>
    <mergeCell ref="E44:E46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20:E22"/>
    <mergeCell ref="A8:A12"/>
    <mergeCell ref="E16:E18"/>
    <mergeCell ref="D16:D18"/>
    <mergeCell ref="C16:C18"/>
    <mergeCell ref="B16:B18"/>
    <mergeCell ref="A16:A18"/>
    <mergeCell ref="D8:D12"/>
    <mergeCell ref="E8:E12"/>
    <mergeCell ref="C8:C12"/>
    <mergeCell ref="B8:B12"/>
    <mergeCell ref="C13:C14"/>
    <mergeCell ref="B13:B14"/>
    <mergeCell ref="A13:A14"/>
    <mergeCell ref="A25:A29"/>
    <mergeCell ref="A20:A22"/>
    <mergeCell ref="B20:B22"/>
    <mergeCell ref="C20:C22"/>
    <mergeCell ref="D20:D22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7" sqref="A7"/>
    </sheetView>
  </sheetViews>
  <sheetFormatPr defaultRowHeight="15" x14ac:dyDescent="0.25"/>
  <cols>
    <col min="1" max="1" width="9.140625" style="279"/>
    <col min="2" max="2" width="12" style="279" bestFit="1" customWidth="1"/>
    <col min="3" max="3" width="6.42578125" style="279" customWidth="1"/>
    <col min="4" max="4" width="12.140625" style="279" customWidth="1"/>
    <col min="5" max="5" width="6.7109375" style="279" customWidth="1"/>
    <col min="6" max="6" width="9.140625" style="279"/>
    <col min="7" max="7" width="6.28515625" style="279" customWidth="1"/>
    <col min="8" max="8" width="13.140625" style="279" customWidth="1"/>
    <col min="9" max="9" width="14" style="279" bestFit="1" customWidth="1"/>
    <col min="10" max="10" width="6.42578125" style="280" customWidth="1"/>
    <col min="11" max="11" width="15.7109375" style="281" customWidth="1"/>
    <col min="12" max="12" width="4.42578125" style="282" customWidth="1"/>
    <col min="13" max="13" width="4" style="282" customWidth="1"/>
    <col min="14" max="14" width="12.7109375" style="282" bestFit="1" customWidth="1"/>
    <col min="15" max="16384" width="9.140625" style="279"/>
  </cols>
  <sheetData>
    <row r="1" spans="1:14" x14ac:dyDescent="0.25">
      <c r="A1" s="278" t="s">
        <v>0</v>
      </c>
    </row>
    <row r="2" spans="1:14" x14ac:dyDescent="0.25">
      <c r="A2" s="283" t="s">
        <v>101</v>
      </c>
    </row>
    <row r="3" spans="1:14" x14ac:dyDescent="0.25">
      <c r="A3" s="408" t="s">
        <v>53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284"/>
      <c r="M3" s="284"/>
      <c r="N3" s="284"/>
    </row>
    <row r="4" spans="1:14" x14ac:dyDescent="0.25">
      <c r="A4" s="409" t="s">
        <v>97</v>
      </c>
      <c r="B4" s="409"/>
      <c r="C4" s="409"/>
      <c r="D4" s="409"/>
      <c r="E4" s="409"/>
      <c r="F4" s="409"/>
      <c r="G4" s="409"/>
      <c r="H4" s="409"/>
      <c r="I4" s="409"/>
      <c r="J4" s="410"/>
      <c r="K4" s="409"/>
      <c r="L4" s="285"/>
      <c r="M4" s="285"/>
      <c r="N4" s="285"/>
    </row>
    <row r="5" spans="1:14" x14ac:dyDescent="0.25">
      <c r="A5" s="411" t="s">
        <v>162</v>
      </c>
      <c r="B5" s="412" t="s">
        <v>26</v>
      </c>
      <c r="C5" s="411" t="s">
        <v>27</v>
      </c>
      <c r="D5" s="411" t="s">
        <v>39</v>
      </c>
      <c r="E5" s="411"/>
      <c r="F5" s="413" t="s">
        <v>28</v>
      </c>
      <c r="G5" s="413"/>
      <c r="H5" s="413"/>
      <c r="I5" s="413"/>
      <c r="J5" s="414"/>
      <c r="K5" s="415" t="s">
        <v>29</v>
      </c>
      <c r="L5" s="407" t="s">
        <v>93</v>
      </c>
      <c r="M5" s="407"/>
      <c r="N5" s="407"/>
    </row>
    <row r="6" spans="1:14" ht="42.75" x14ac:dyDescent="0.25">
      <c r="A6" s="411"/>
      <c r="B6" s="412"/>
      <c r="C6" s="411"/>
      <c r="D6" s="286" t="s">
        <v>40</v>
      </c>
      <c r="E6" s="287" t="s">
        <v>41</v>
      </c>
      <c r="F6" s="287" t="s">
        <v>30</v>
      </c>
      <c r="G6" s="287" t="s">
        <v>31</v>
      </c>
      <c r="H6" s="288" t="s">
        <v>32</v>
      </c>
      <c r="I6" s="289" t="s">
        <v>33</v>
      </c>
      <c r="J6" s="290" t="s">
        <v>34</v>
      </c>
      <c r="K6" s="415"/>
      <c r="L6" s="291" t="s">
        <v>52</v>
      </c>
      <c r="M6" s="291" t="s">
        <v>81</v>
      </c>
      <c r="N6" s="291" t="s">
        <v>83</v>
      </c>
    </row>
    <row r="7" spans="1:14" ht="15" customHeight="1" x14ac:dyDescent="0.25">
      <c r="A7" s="333"/>
      <c r="B7" s="334"/>
      <c r="C7" s="333"/>
      <c r="D7" s="333"/>
      <c r="E7" s="333"/>
      <c r="F7" s="292"/>
      <c r="G7" s="292"/>
      <c r="H7" s="293"/>
      <c r="I7" s="293"/>
      <c r="J7" s="294"/>
      <c r="K7" s="293"/>
      <c r="L7" s="295"/>
      <c r="M7" s="295"/>
      <c r="N7" s="296"/>
    </row>
    <row r="8" spans="1:14" ht="15" customHeight="1" x14ac:dyDescent="0.25">
      <c r="A8" s="297"/>
      <c r="B8" s="346"/>
      <c r="C8" s="297"/>
      <c r="D8" s="297"/>
      <c r="E8" s="297"/>
      <c r="F8" s="297"/>
      <c r="G8" s="297"/>
      <c r="H8" s="298"/>
      <c r="I8" s="298"/>
      <c r="J8" s="299"/>
      <c r="K8" s="298"/>
      <c r="L8" s="300"/>
      <c r="M8" s="300"/>
      <c r="N8" s="301"/>
    </row>
    <row r="9" spans="1:14" ht="15" customHeight="1" x14ac:dyDescent="0.25">
      <c r="A9" s="297"/>
      <c r="B9" s="346"/>
      <c r="C9" s="297"/>
      <c r="D9" s="297"/>
      <c r="E9" s="297"/>
      <c r="F9" s="297"/>
      <c r="G9" s="297"/>
      <c r="H9" s="298"/>
      <c r="I9" s="298"/>
      <c r="J9" s="299"/>
      <c r="K9" s="298"/>
      <c r="L9" s="300"/>
      <c r="M9" s="300"/>
      <c r="N9" s="301"/>
    </row>
    <row r="10" spans="1:14" ht="15" customHeight="1" x14ac:dyDescent="0.25">
      <c r="A10" s="297"/>
      <c r="B10" s="346"/>
      <c r="C10" s="297"/>
      <c r="D10" s="297"/>
      <c r="E10" s="297"/>
      <c r="F10" s="297"/>
      <c r="G10" s="297"/>
      <c r="H10" s="298"/>
      <c r="I10" s="298"/>
      <c r="J10" s="299"/>
      <c r="K10" s="298"/>
      <c r="L10" s="300"/>
      <c r="M10" s="300"/>
      <c r="N10" s="301"/>
    </row>
    <row r="11" spans="1:14" ht="15" customHeight="1" x14ac:dyDescent="0.25">
      <c r="A11" s="297"/>
      <c r="B11" s="346"/>
      <c r="C11" s="297"/>
      <c r="D11" s="297"/>
      <c r="E11" s="297"/>
      <c r="F11" s="297"/>
      <c r="G11" s="297"/>
      <c r="H11" s="298"/>
      <c r="I11" s="298"/>
      <c r="J11" s="299"/>
      <c r="K11" s="298"/>
      <c r="L11" s="300"/>
      <c r="M11" s="300"/>
      <c r="N11" s="301"/>
    </row>
    <row r="12" spans="1:14" ht="15" customHeight="1" x14ac:dyDescent="0.25">
      <c r="A12" s="297"/>
      <c r="B12" s="346"/>
      <c r="C12" s="297"/>
      <c r="D12" s="297"/>
      <c r="E12" s="297"/>
      <c r="F12" s="297"/>
      <c r="G12" s="297"/>
      <c r="H12" s="298"/>
      <c r="I12" s="298"/>
      <c r="J12" s="299"/>
      <c r="K12" s="298"/>
      <c r="L12" s="300"/>
      <c r="M12" s="300"/>
      <c r="N12" s="301"/>
    </row>
    <row r="13" spans="1:14" ht="15" customHeight="1" x14ac:dyDescent="0.25">
      <c r="A13" s="335"/>
      <c r="B13" s="336"/>
      <c r="C13" s="335"/>
      <c r="D13" s="335"/>
      <c r="E13" s="335"/>
      <c r="F13" s="297"/>
      <c r="G13" s="297"/>
      <c r="H13" s="298"/>
      <c r="I13" s="298"/>
      <c r="J13" s="299"/>
      <c r="K13" s="298"/>
      <c r="L13" s="300"/>
      <c r="M13" s="300"/>
      <c r="N13" s="301"/>
    </row>
    <row r="14" spans="1:14" ht="15" customHeight="1" x14ac:dyDescent="0.25">
      <c r="A14" s="335"/>
      <c r="B14" s="336"/>
      <c r="C14" s="335"/>
      <c r="D14" s="335"/>
      <c r="E14" s="335"/>
      <c r="F14" s="297"/>
      <c r="G14" s="297"/>
      <c r="H14" s="298"/>
      <c r="I14" s="298"/>
      <c r="J14" s="299"/>
      <c r="K14" s="298"/>
      <c r="L14" s="300"/>
      <c r="M14" s="300"/>
      <c r="N14" s="301"/>
    </row>
    <row r="15" spans="1:14" x14ac:dyDescent="0.25">
      <c r="A15" s="335"/>
      <c r="B15" s="336"/>
      <c r="C15" s="335"/>
      <c r="D15" s="335"/>
      <c r="E15" s="335"/>
      <c r="F15" s="297"/>
      <c r="G15" s="297"/>
      <c r="H15" s="298"/>
      <c r="I15" s="298"/>
      <c r="J15" s="299"/>
      <c r="K15" s="298"/>
      <c r="L15" s="300"/>
      <c r="M15" s="300"/>
      <c r="N15" s="301"/>
    </row>
    <row r="16" spans="1:14" x14ac:dyDescent="0.25">
      <c r="A16" s="297"/>
      <c r="B16" s="346"/>
      <c r="C16" s="297"/>
      <c r="D16" s="297"/>
      <c r="E16" s="297"/>
      <c r="F16" s="297"/>
      <c r="G16" s="297"/>
      <c r="H16" s="298"/>
      <c r="I16" s="298"/>
      <c r="J16" s="299"/>
      <c r="K16" s="298"/>
      <c r="L16" s="300"/>
      <c r="M16" s="300"/>
      <c r="N16" s="301"/>
    </row>
    <row r="17" spans="1:14" x14ac:dyDescent="0.25">
      <c r="A17" s="297"/>
      <c r="B17" s="346"/>
      <c r="C17" s="297"/>
      <c r="D17" s="297"/>
      <c r="E17" s="297"/>
      <c r="F17" s="297"/>
      <c r="G17" s="297"/>
      <c r="H17" s="298"/>
      <c r="I17" s="298"/>
      <c r="J17" s="299"/>
      <c r="K17" s="298"/>
      <c r="L17" s="300"/>
      <c r="M17" s="300"/>
      <c r="N17" s="301"/>
    </row>
    <row r="18" spans="1:14" x14ac:dyDescent="0.25">
      <c r="A18" s="297"/>
      <c r="B18" s="346"/>
      <c r="C18" s="297"/>
      <c r="D18" s="297"/>
      <c r="E18" s="297"/>
      <c r="F18" s="297"/>
      <c r="G18" s="297"/>
      <c r="H18" s="298"/>
      <c r="I18" s="298"/>
      <c r="J18" s="299"/>
      <c r="K18" s="298"/>
      <c r="L18" s="300"/>
      <c r="M18" s="300"/>
      <c r="N18" s="301"/>
    </row>
    <row r="19" spans="1:14" x14ac:dyDescent="0.25">
      <c r="A19" s="297"/>
      <c r="B19" s="346"/>
      <c r="C19" s="297"/>
      <c r="D19" s="297"/>
      <c r="E19" s="297"/>
      <c r="F19" s="297"/>
      <c r="G19" s="297"/>
      <c r="H19" s="298"/>
      <c r="I19" s="298"/>
      <c r="J19" s="299"/>
      <c r="K19" s="298"/>
      <c r="L19" s="300"/>
      <c r="M19" s="300"/>
      <c r="N19" s="301"/>
    </row>
    <row r="20" spans="1:14" x14ac:dyDescent="0.25">
      <c r="A20" s="335"/>
      <c r="B20" s="336"/>
      <c r="C20" s="335"/>
      <c r="D20" s="335"/>
      <c r="E20" s="335"/>
      <c r="F20" s="297"/>
      <c r="G20" s="297"/>
      <c r="H20" s="298"/>
      <c r="I20" s="298"/>
      <c r="J20" s="299"/>
      <c r="K20" s="298"/>
      <c r="L20" s="300"/>
      <c r="M20" s="300"/>
      <c r="N20" s="301"/>
    </row>
    <row r="21" spans="1:14" x14ac:dyDescent="0.25">
      <c r="A21" s="335"/>
      <c r="B21" s="336"/>
      <c r="C21" s="335"/>
      <c r="D21" s="335"/>
      <c r="E21" s="335"/>
      <c r="F21" s="297"/>
      <c r="G21" s="297"/>
      <c r="H21" s="298"/>
      <c r="I21" s="298"/>
      <c r="J21" s="299"/>
      <c r="K21" s="298"/>
      <c r="L21" s="300"/>
      <c r="M21" s="300"/>
      <c r="N21" s="301"/>
    </row>
    <row r="22" spans="1:14" x14ac:dyDescent="0.25">
      <c r="A22" s="335"/>
      <c r="B22" s="336"/>
      <c r="C22" s="335"/>
      <c r="D22" s="335"/>
      <c r="E22" s="335"/>
      <c r="F22" s="297"/>
      <c r="G22" s="297"/>
      <c r="H22" s="298"/>
      <c r="I22" s="298"/>
      <c r="J22" s="299"/>
      <c r="K22" s="302"/>
      <c r="L22" s="300"/>
      <c r="M22" s="300"/>
      <c r="N22" s="301"/>
    </row>
    <row r="23" spans="1:14" ht="15" customHeight="1" x14ac:dyDescent="0.25">
      <c r="A23" s="335"/>
      <c r="B23" s="336"/>
      <c r="C23" s="335"/>
      <c r="D23" s="335"/>
      <c r="E23" s="335"/>
      <c r="F23" s="297"/>
      <c r="G23" s="297"/>
      <c r="H23" s="298"/>
      <c r="I23" s="298"/>
      <c r="J23" s="299"/>
      <c r="K23" s="302"/>
      <c r="L23" s="300"/>
      <c r="M23" s="300"/>
      <c r="N23" s="301"/>
    </row>
    <row r="24" spans="1:14" x14ac:dyDescent="0.25">
      <c r="A24" s="297"/>
      <c r="B24" s="346"/>
      <c r="C24" s="297"/>
      <c r="D24" s="297"/>
      <c r="E24" s="297"/>
      <c r="F24" s="297"/>
      <c r="G24" s="297"/>
      <c r="H24" s="298"/>
      <c r="I24" s="298"/>
      <c r="J24" s="299"/>
      <c r="K24" s="302"/>
      <c r="L24" s="300"/>
      <c r="M24" s="300"/>
      <c r="N24" s="301"/>
    </row>
    <row r="25" spans="1:14" x14ac:dyDescent="0.25">
      <c r="A25" s="297"/>
      <c r="B25" s="346"/>
      <c r="C25" s="297"/>
      <c r="D25" s="297"/>
      <c r="E25" s="297"/>
      <c r="F25" s="297"/>
      <c r="G25" s="297"/>
      <c r="H25" s="298"/>
      <c r="I25" s="298"/>
      <c r="J25" s="299"/>
      <c r="K25" s="302"/>
      <c r="L25" s="300"/>
      <c r="M25" s="300"/>
      <c r="N25" s="301"/>
    </row>
    <row r="26" spans="1:14" x14ac:dyDescent="0.25">
      <c r="A26" s="297"/>
      <c r="B26" s="346"/>
      <c r="C26" s="297"/>
      <c r="D26" s="297"/>
      <c r="E26" s="297"/>
      <c r="F26" s="297"/>
      <c r="G26" s="297"/>
      <c r="H26" s="298"/>
      <c r="I26" s="298"/>
      <c r="J26" s="299"/>
      <c r="K26" s="302"/>
      <c r="L26" s="300"/>
      <c r="M26" s="300"/>
      <c r="N26" s="301"/>
    </row>
    <row r="27" spans="1:14" x14ac:dyDescent="0.25">
      <c r="A27" s="297"/>
      <c r="B27" s="346"/>
      <c r="C27" s="297"/>
      <c r="D27" s="297"/>
      <c r="E27" s="297"/>
      <c r="F27" s="297"/>
      <c r="G27" s="297"/>
      <c r="H27" s="298"/>
      <c r="I27" s="298"/>
      <c r="J27" s="299"/>
      <c r="K27" s="302"/>
      <c r="L27" s="300"/>
      <c r="M27" s="300"/>
      <c r="N27" s="301"/>
    </row>
    <row r="28" spans="1:14" x14ac:dyDescent="0.25">
      <c r="A28" s="297"/>
      <c r="B28" s="346"/>
      <c r="C28" s="297"/>
      <c r="D28" s="297"/>
      <c r="E28" s="297"/>
      <c r="F28" s="297"/>
      <c r="G28" s="297"/>
      <c r="H28" s="298"/>
      <c r="I28" s="298"/>
      <c r="J28" s="299"/>
      <c r="K28" s="302"/>
      <c r="L28" s="300"/>
      <c r="M28" s="300"/>
      <c r="N28" s="301"/>
    </row>
    <row r="29" spans="1:14" x14ac:dyDescent="0.25">
      <c r="A29" s="297"/>
      <c r="B29" s="346"/>
      <c r="C29" s="297"/>
      <c r="D29" s="297"/>
      <c r="E29" s="297"/>
      <c r="F29" s="297"/>
      <c r="G29" s="297"/>
      <c r="H29" s="298"/>
      <c r="I29" s="298"/>
      <c r="J29" s="299"/>
      <c r="K29" s="302"/>
      <c r="L29" s="300"/>
      <c r="M29" s="300"/>
      <c r="N29" s="301"/>
    </row>
    <row r="30" spans="1:14" x14ac:dyDescent="0.25">
      <c r="A30" s="297"/>
      <c r="B30" s="346"/>
      <c r="C30" s="297"/>
      <c r="D30" s="297"/>
      <c r="E30" s="297"/>
      <c r="F30" s="297"/>
      <c r="G30" s="297"/>
      <c r="H30" s="298"/>
      <c r="I30" s="298"/>
      <c r="J30" s="299"/>
      <c r="K30" s="302"/>
      <c r="L30" s="300"/>
      <c r="M30" s="300"/>
      <c r="N30" s="301"/>
    </row>
    <row r="31" spans="1:14" x14ac:dyDescent="0.25">
      <c r="A31" s="297"/>
      <c r="B31" s="346"/>
      <c r="C31" s="297"/>
      <c r="D31" s="297"/>
      <c r="E31" s="297"/>
      <c r="F31" s="297"/>
      <c r="G31" s="297"/>
      <c r="H31" s="298"/>
      <c r="I31" s="298"/>
      <c r="J31" s="299"/>
      <c r="K31" s="302"/>
      <c r="L31" s="300"/>
      <c r="M31" s="300"/>
      <c r="N31" s="301"/>
    </row>
    <row r="32" spans="1:14" x14ac:dyDescent="0.25">
      <c r="A32" s="297"/>
      <c r="B32" s="346"/>
      <c r="C32" s="297"/>
      <c r="D32" s="297"/>
      <c r="E32" s="297"/>
      <c r="F32" s="297"/>
      <c r="G32" s="297"/>
      <c r="H32" s="298"/>
      <c r="I32" s="298"/>
      <c r="J32" s="299"/>
      <c r="K32" s="302"/>
      <c r="L32" s="300"/>
      <c r="M32" s="300"/>
      <c r="N32" s="301"/>
    </row>
    <row r="33" spans="1:14" x14ac:dyDescent="0.25">
      <c r="A33" s="297"/>
      <c r="B33" s="346"/>
      <c r="C33" s="297"/>
      <c r="D33" s="297"/>
      <c r="E33" s="297"/>
      <c r="F33" s="297"/>
      <c r="G33" s="297"/>
      <c r="H33" s="298"/>
      <c r="I33" s="298"/>
      <c r="J33" s="299"/>
      <c r="K33" s="302"/>
      <c r="L33" s="300"/>
      <c r="M33" s="300"/>
      <c r="N33" s="301"/>
    </row>
    <row r="34" spans="1:14" x14ac:dyDescent="0.25">
      <c r="A34" s="303"/>
      <c r="B34" s="345"/>
      <c r="C34" s="303"/>
      <c r="D34" s="303"/>
      <c r="E34" s="303"/>
      <c r="F34" s="303"/>
      <c r="G34" s="303"/>
      <c r="H34" s="304"/>
      <c r="I34" s="304"/>
      <c r="J34" s="305"/>
      <c r="K34" s="306"/>
      <c r="L34" s="307"/>
      <c r="M34" s="307"/>
      <c r="N34" s="308"/>
    </row>
    <row r="35" spans="1:14" s="315" customFormat="1" ht="30" customHeight="1" x14ac:dyDescent="0.25">
      <c r="A35" s="406" t="s">
        <v>55</v>
      </c>
      <c r="B35" s="406"/>
      <c r="C35" s="406"/>
      <c r="D35" s="406"/>
      <c r="E35" s="406"/>
      <c r="F35" s="309"/>
      <c r="G35" s="309">
        <f>SUM(G7:G34)</f>
        <v>0</v>
      </c>
      <c r="H35" s="310"/>
      <c r="I35" s="310">
        <f>SUM(I7:I34)</f>
        <v>0</v>
      </c>
      <c r="J35" s="311"/>
      <c r="K35" s="312">
        <f>SUM(K7:K34)</f>
        <v>0</v>
      </c>
      <c r="L35" s="313"/>
      <c r="M35" s="313"/>
      <c r="N35" s="314">
        <f>SUM(N7:N34)</f>
        <v>0</v>
      </c>
    </row>
    <row r="36" spans="1:14" x14ac:dyDescent="0.25">
      <c r="G36" s="316"/>
      <c r="H36" s="316"/>
    </row>
    <row r="37" spans="1:14" x14ac:dyDescent="0.25">
      <c r="G37" s="316"/>
      <c r="H37" s="316"/>
    </row>
    <row r="38" spans="1:14" s="317" customFormat="1" x14ac:dyDescent="0.25">
      <c r="C38" s="318"/>
      <c r="E38" s="319" t="s">
        <v>85</v>
      </c>
      <c r="F38" s="318"/>
      <c r="G38" s="318"/>
      <c r="H38" s="318"/>
      <c r="K38" s="319"/>
      <c r="L38" s="319" t="s">
        <v>13</v>
      </c>
    </row>
    <row r="39" spans="1:14" s="317" customFormat="1" x14ac:dyDescent="0.25">
      <c r="C39" s="320"/>
      <c r="E39" s="321" t="s">
        <v>14</v>
      </c>
      <c r="F39" s="320"/>
      <c r="G39" s="320"/>
      <c r="H39" s="320"/>
      <c r="K39" s="321"/>
      <c r="L39" s="321" t="s">
        <v>15</v>
      </c>
    </row>
    <row r="40" spans="1:14" x14ac:dyDescent="0.25">
      <c r="G40" s="316"/>
      <c r="H40" s="316"/>
    </row>
    <row r="41" spans="1:14" x14ac:dyDescent="0.25">
      <c r="G41" s="316"/>
      <c r="H41" s="316"/>
    </row>
    <row r="42" spans="1:14" s="322" customFormat="1" x14ac:dyDescent="0.25">
      <c r="C42" s="319"/>
      <c r="E42" s="319"/>
      <c r="F42" s="323"/>
      <c r="K42" s="324"/>
      <c r="L42" s="282"/>
      <c r="M42" s="282"/>
      <c r="N42" s="282"/>
    </row>
    <row r="43" spans="1:14" x14ac:dyDescent="0.25">
      <c r="G43" s="316"/>
      <c r="H43" s="316"/>
    </row>
    <row r="44" spans="1:14" x14ac:dyDescent="0.25">
      <c r="G44" s="316"/>
      <c r="H44" s="316"/>
    </row>
    <row r="45" spans="1:14" x14ac:dyDescent="0.25">
      <c r="G45" s="316"/>
      <c r="H45" s="316"/>
    </row>
  </sheetData>
  <mergeCells count="1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100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6" t="s">
        <v>16</v>
      </c>
      <c r="B4" s="416"/>
      <c r="C4" s="416"/>
      <c r="D4" s="416"/>
      <c r="E4" s="416"/>
      <c r="F4" s="18"/>
      <c r="G4" s="18"/>
    </row>
    <row r="5" spans="1:7" x14ac:dyDescent="0.25">
      <c r="A5" s="417" t="s">
        <v>97</v>
      </c>
      <c r="B5" s="417"/>
      <c r="C5" s="417"/>
      <c r="D5" s="417"/>
      <c r="E5" s="41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1143</v>
      </c>
      <c r="D8" s="70">
        <f>'DOANH THU'!I78</f>
        <v>495900000</v>
      </c>
      <c r="E8" s="69"/>
      <c r="F8" s="61"/>
      <c r="G8" s="61"/>
    </row>
    <row r="9" spans="1:7" s="62" customFormat="1" ht="15.75" x14ac:dyDescent="0.25">
      <c r="A9" s="190">
        <v>2</v>
      </c>
      <c r="B9" s="191" t="s">
        <v>95</v>
      </c>
      <c r="C9" s="192"/>
      <c r="D9" s="193">
        <f>'DOANH THU'!L78</f>
        <v>255672450</v>
      </c>
      <c r="E9" s="194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7292400.0000000009</v>
      </c>
      <c r="E10" s="418">
        <f>D10+D11+D12</f>
        <v>49853750.000000007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42561350.000000007</v>
      </c>
      <c r="E11" s="419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20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205818700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8"/>
    </row>
    <row r="20" spans="1:7" s="62" customFormat="1" x14ac:dyDescent="0.25">
      <c r="A20" s="186">
        <v>2</v>
      </c>
      <c r="B20" s="140" t="s">
        <v>87</v>
      </c>
      <c r="C20" s="141"/>
      <c r="D20" s="22"/>
      <c r="E20" s="189"/>
    </row>
    <row r="21" spans="1:7" x14ac:dyDescent="0.25">
      <c r="A21" s="186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6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6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7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M16" sqref="M16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43" t="s">
        <v>0</v>
      </c>
      <c r="B1" s="443"/>
      <c r="C1" s="443"/>
      <c r="D1" s="443"/>
      <c r="E1" s="443"/>
      <c r="F1" s="63"/>
      <c r="G1" s="63"/>
      <c r="H1" s="63"/>
    </row>
    <row r="2" spans="1:10" s="14" customFormat="1" ht="15.75" x14ac:dyDescent="0.25">
      <c r="A2" s="255" t="s">
        <v>142</v>
      </c>
      <c r="B2" s="255"/>
      <c r="C2" s="255"/>
      <c r="D2" s="255"/>
      <c r="E2" s="255"/>
      <c r="F2" s="63"/>
      <c r="G2" s="63"/>
      <c r="H2" s="63"/>
    </row>
    <row r="4" spans="1:10" x14ac:dyDescent="0.25">
      <c r="A4" s="444" t="s">
        <v>134</v>
      </c>
      <c r="B4" s="444"/>
      <c r="C4" s="444"/>
      <c r="D4" s="444"/>
      <c r="E4" s="444"/>
      <c r="F4" s="444"/>
      <c r="G4" s="444"/>
    </row>
    <row r="6" spans="1:10" ht="15.75" x14ac:dyDescent="0.25">
      <c r="A6" s="425" t="s">
        <v>135</v>
      </c>
      <c r="B6" s="426"/>
      <c r="C6" s="426"/>
      <c r="D6" s="426"/>
      <c r="E6" s="427"/>
      <c r="F6" s="445" t="s">
        <v>46</v>
      </c>
      <c r="G6" s="446"/>
    </row>
    <row r="7" spans="1:10" ht="15.75" customHeight="1" x14ac:dyDescent="0.25">
      <c r="A7" s="439" t="s">
        <v>138</v>
      </c>
      <c r="B7" s="440"/>
      <c r="C7" s="325"/>
      <c r="D7" s="262"/>
      <c r="E7" s="340" t="s">
        <v>136</v>
      </c>
      <c r="F7" s="422">
        <v>4744538</v>
      </c>
      <c r="G7" s="422"/>
      <c r="H7" s="421" t="s">
        <v>160</v>
      </c>
    </row>
    <row r="8" spans="1:10" ht="15.75" x14ac:dyDescent="0.25">
      <c r="A8" s="441"/>
      <c r="B8" s="442"/>
      <c r="C8" s="325"/>
      <c r="D8" s="262"/>
      <c r="E8" s="341" t="s">
        <v>137</v>
      </c>
      <c r="F8" s="434">
        <v>6713000</v>
      </c>
      <c r="G8" s="434"/>
      <c r="H8" s="421"/>
    </row>
    <row r="9" spans="1:10" ht="15.75" customHeight="1" x14ac:dyDescent="0.25">
      <c r="A9" s="439" t="s">
        <v>158</v>
      </c>
      <c r="B9" s="440"/>
      <c r="C9" s="338"/>
      <c r="D9" s="339"/>
      <c r="E9" s="342" t="s">
        <v>159</v>
      </c>
      <c r="F9" s="422">
        <v>3625000</v>
      </c>
      <c r="G9" s="422"/>
      <c r="H9" s="421"/>
    </row>
    <row r="10" spans="1:10" ht="15.75" x14ac:dyDescent="0.25">
      <c r="A10" s="441"/>
      <c r="B10" s="442"/>
      <c r="C10" s="337"/>
      <c r="D10" s="337"/>
      <c r="E10" s="343" t="s">
        <v>139</v>
      </c>
      <c r="F10" s="434">
        <v>6576923</v>
      </c>
      <c r="G10" s="434"/>
      <c r="H10" s="421"/>
    </row>
    <row r="11" spans="1:10" ht="15.75" x14ac:dyDescent="0.25">
      <c r="A11" s="425" t="s">
        <v>157</v>
      </c>
      <c r="B11" s="426"/>
      <c r="C11" s="426"/>
      <c r="D11" s="426"/>
      <c r="E11" s="427"/>
      <c r="F11" s="438">
        <f>'Bảng lương'!J12</f>
        <v>6230769.230769231</v>
      </c>
      <c r="G11" s="438"/>
      <c r="H11" s="344"/>
    </row>
    <row r="12" spans="1:10" ht="15.75" x14ac:dyDescent="0.25">
      <c r="A12" s="428" t="s">
        <v>35</v>
      </c>
      <c r="B12" s="429"/>
      <c r="C12" s="429"/>
      <c r="D12" s="429"/>
      <c r="E12" s="430"/>
      <c r="F12" s="423">
        <f>SUM(F7:G11)</f>
        <v>27890230.230769232</v>
      </c>
      <c r="G12" s="424"/>
    </row>
    <row r="14" spans="1:10" x14ac:dyDescent="0.25">
      <c r="A14" s="270" t="s">
        <v>140</v>
      </c>
      <c r="B14" s="263"/>
      <c r="C14" s="263"/>
      <c r="D14" s="263"/>
      <c r="E14" s="263"/>
    </row>
    <row r="15" spans="1:10" x14ac:dyDescent="0.25">
      <c r="A15" s="435">
        <v>44106</v>
      </c>
      <c r="B15" s="436"/>
      <c r="C15" s="264"/>
      <c r="D15" s="264"/>
      <c r="E15" s="264" t="s">
        <v>143</v>
      </c>
      <c r="F15" s="265">
        <v>455000</v>
      </c>
    </row>
    <row r="16" spans="1:10" x14ac:dyDescent="0.25">
      <c r="A16" s="435">
        <v>44116</v>
      </c>
      <c r="B16" s="436"/>
      <c r="C16" s="264"/>
      <c r="D16" s="264"/>
      <c r="E16" s="264" t="s">
        <v>146</v>
      </c>
      <c r="F16" s="265">
        <v>2000000</v>
      </c>
      <c r="J16" s="269"/>
    </row>
    <row r="17" spans="1:10" x14ac:dyDescent="0.25">
      <c r="A17" s="435">
        <v>44120</v>
      </c>
      <c r="B17" s="436"/>
      <c r="C17" s="264"/>
      <c r="D17" s="264"/>
      <c r="E17" s="264" t="s">
        <v>146</v>
      </c>
      <c r="F17" s="265">
        <v>2000000</v>
      </c>
    </row>
    <row r="18" spans="1:10" x14ac:dyDescent="0.25">
      <c r="A18" s="435">
        <v>44128</v>
      </c>
      <c r="B18" s="436"/>
      <c r="C18" s="264"/>
      <c r="D18" s="264"/>
      <c r="E18" s="264" t="s">
        <v>144</v>
      </c>
      <c r="F18" s="265">
        <v>2200000</v>
      </c>
      <c r="J18" s="269"/>
    </row>
    <row r="19" spans="1:10" x14ac:dyDescent="0.25">
      <c r="A19" s="435">
        <v>44129</v>
      </c>
      <c r="B19" s="436"/>
      <c r="C19" s="264"/>
      <c r="D19" s="264"/>
      <c r="E19" s="264" t="s">
        <v>145</v>
      </c>
      <c r="F19" s="265">
        <v>418900</v>
      </c>
      <c r="J19" s="269"/>
    </row>
    <row r="20" spans="1:10" x14ac:dyDescent="0.25">
      <c r="A20" s="435">
        <v>44131</v>
      </c>
      <c r="B20" s="436"/>
      <c r="C20" s="264"/>
      <c r="D20" s="264"/>
      <c r="E20" s="277" t="s">
        <v>156</v>
      </c>
      <c r="F20" s="265">
        <v>485000</v>
      </c>
    </row>
    <row r="21" spans="1:10" x14ac:dyDescent="0.25">
      <c r="A21" s="437">
        <v>44140</v>
      </c>
      <c r="B21" s="437"/>
      <c r="C21" s="264"/>
      <c r="D21" s="264"/>
      <c r="E21" s="277" t="s">
        <v>146</v>
      </c>
      <c r="F21" s="265">
        <v>1000000</v>
      </c>
    </row>
    <row r="22" spans="1:10" x14ac:dyDescent="0.25">
      <c r="A22" s="437">
        <v>44150</v>
      </c>
      <c r="B22" s="437"/>
      <c r="C22" s="264"/>
      <c r="D22" s="264"/>
      <c r="E22" s="277" t="s">
        <v>146</v>
      </c>
      <c r="F22" s="265">
        <v>3000000</v>
      </c>
    </row>
    <row r="23" spans="1:10" x14ac:dyDescent="0.25">
      <c r="A23" s="431" t="s">
        <v>35</v>
      </c>
      <c r="B23" s="432"/>
      <c r="C23" s="432"/>
      <c r="D23" s="432"/>
      <c r="E23" s="433"/>
      <c r="F23" s="271">
        <f>SUM(F15:F22)</f>
        <v>11558900</v>
      </c>
    </row>
    <row r="24" spans="1:10" x14ac:dyDescent="0.25">
      <c r="A24" s="266"/>
      <c r="B24" s="266"/>
      <c r="C24" s="267"/>
      <c r="D24" s="267"/>
      <c r="E24" s="268"/>
    </row>
    <row r="25" spans="1:10" x14ac:dyDescent="0.25">
      <c r="A25" s="273" t="s">
        <v>141</v>
      </c>
      <c r="B25" s="274"/>
      <c r="C25" s="275"/>
      <c r="D25" s="275"/>
      <c r="E25" s="276"/>
      <c r="F25" s="272">
        <f>F12-F23</f>
        <v>16331330.230769232</v>
      </c>
    </row>
    <row r="26" spans="1:10" x14ac:dyDescent="0.25">
      <c r="A26" s="266"/>
      <c r="B26" s="266"/>
      <c r="C26" s="267"/>
      <c r="D26" s="267"/>
      <c r="E26" s="268"/>
    </row>
    <row r="28" spans="1:10" s="257" customFormat="1" ht="12.75" x14ac:dyDescent="0.2">
      <c r="B28" s="256" t="s">
        <v>85</v>
      </c>
      <c r="C28" s="256" t="s">
        <v>85</v>
      </c>
      <c r="F28" s="258"/>
      <c r="G28" s="256" t="s">
        <v>13</v>
      </c>
      <c r="J28" s="259"/>
    </row>
    <row r="29" spans="1:10" s="257" customFormat="1" ht="12.75" x14ac:dyDescent="0.2">
      <c r="B29" s="260" t="s">
        <v>14</v>
      </c>
      <c r="C29" s="260" t="s">
        <v>14</v>
      </c>
      <c r="F29" s="261"/>
      <c r="G29" s="260" t="s">
        <v>15</v>
      </c>
    </row>
  </sheetData>
  <mergeCells count="24">
    <mergeCell ref="A1:E1"/>
    <mergeCell ref="A4:G4"/>
    <mergeCell ref="F6:G6"/>
    <mergeCell ref="F7:G7"/>
    <mergeCell ref="F8:G8"/>
    <mergeCell ref="A7:B8"/>
    <mergeCell ref="A6:E6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H7:H10"/>
    <mergeCell ref="F9:G9"/>
    <mergeCell ref="F12:G12"/>
    <mergeCell ref="A11:E11"/>
    <mergeCell ref="A12:E1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23" sqref="AG23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452" t="s">
        <v>19</v>
      </c>
      <c r="AA1" s="453"/>
      <c r="AB1" s="453"/>
      <c r="AC1" s="453"/>
      <c r="AD1" s="453"/>
      <c r="AE1" s="453"/>
      <c r="AF1" s="453"/>
      <c r="AG1" s="454"/>
    </row>
    <row r="2" spans="1:40" x14ac:dyDescent="0.25">
      <c r="A2" s="217" t="s">
        <v>106</v>
      </c>
      <c r="B2" s="217"/>
      <c r="C2" s="218"/>
      <c r="D2" s="218"/>
      <c r="E2" s="218"/>
      <c r="Z2" s="447" t="s">
        <v>107</v>
      </c>
      <c r="AA2" s="448"/>
      <c r="AB2" s="448"/>
      <c r="AC2" s="448"/>
      <c r="AD2" s="448"/>
      <c r="AE2" s="449"/>
      <c r="AF2" s="450" t="s">
        <v>108</v>
      </c>
      <c r="AG2" s="451"/>
    </row>
    <row r="3" spans="1:40" x14ac:dyDescent="0.25">
      <c r="A3" s="217" t="s">
        <v>109</v>
      </c>
      <c r="B3" s="79"/>
      <c r="C3" s="79"/>
      <c r="D3" s="79"/>
      <c r="E3" s="79"/>
      <c r="Z3" s="447" t="s">
        <v>110</v>
      </c>
      <c r="AA3" s="448"/>
      <c r="AB3" s="448"/>
      <c r="AC3" s="448"/>
      <c r="AD3" s="448"/>
      <c r="AE3" s="449"/>
      <c r="AF3" s="450" t="s">
        <v>111</v>
      </c>
      <c r="AG3" s="451"/>
    </row>
    <row r="4" spans="1:40" x14ac:dyDescent="0.25">
      <c r="A4" s="217" t="s">
        <v>112</v>
      </c>
      <c r="B4" s="79"/>
      <c r="C4" s="79"/>
      <c r="D4" s="79"/>
      <c r="E4" s="79"/>
      <c r="T4" s="215" t="s">
        <v>45</v>
      </c>
      <c r="Z4" s="447" t="s">
        <v>113</v>
      </c>
      <c r="AA4" s="448"/>
      <c r="AB4" s="448"/>
      <c r="AC4" s="448"/>
      <c r="AD4" s="448"/>
      <c r="AE4" s="449"/>
      <c r="AF4" s="450" t="s">
        <v>114</v>
      </c>
      <c r="AG4" s="451"/>
    </row>
    <row r="5" spans="1:40" x14ac:dyDescent="0.25">
      <c r="A5" s="217" t="s">
        <v>115</v>
      </c>
      <c r="B5" s="79"/>
      <c r="C5" s="79"/>
      <c r="D5" s="79"/>
      <c r="E5" s="79"/>
      <c r="Z5" s="447" t="s">
        <v>116</v>
      </c>
      <c r="AA5" s="448"/>
      <c r="AB5" s="448"/>
      <c r="AC5" s="448"/>
      <c r="AD5" s="448"/>
      <c r="AE5" s="449"/>
      <c r="AF5" s="450" t="s">
        <v>117</v>
      </c>
      <c r="AG5" s="451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56" t="s">
        <v>161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221"/>
    </row>
    <row r="9" spans="1:40" s="227" customFormat="1" x14ac:dyDescent="0.25">
      <c r="A9" s="457" t="s">
        <v>118</v>
      </c>
      <c r="B9" s="457" t="s">
        <v>119</v>
      </c>
      <c r="C9" s="457" t="s">
        <v>120</v>
      </c>
      <c r="D9" s="460" t="s">
        <v>121</v>
      </c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1"/>
      <c r="AH9" s="462"/>
      <c r="AI9" s="463" t="s">
        <v>122</v>
      </c>
      <c r="AJ9" s="223"/>
      <c r="AK9" s="224"/>
      <c r="AL9" s="224"/>
      <c r="AM9" s="225"/>
      <c r="AN9" s="226"/>
    </row>
    <row r="10" spans="1:40" s="227" customFormat="1" x14ac:dyDescent="0.25">
      <c r="A10" s="458"/>
      <c r="B10" s="458"/>
      <c r="C10" s="458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463"/>
      <c r="AJ10" s="229"/>
      <c r="AK10" s="225"/>
      <c r="AL10" s="225"/>
      <c r="AM10" s="225"/>
      <c r="AN10" s="226"/>
    </row>
    <row r="11" spans="1:40" s="233" customFormat="1" x14ac:dyDescent="0.25">
      <c r="A11" s="459"/>
      <c r="B11" s="459"/>
      <c r="C11" s="459"/>
      <c r="D11" s="231" t="s">
        <v>127</v>
      </c>
      <c r="E11" s="230" t="s">
        <v>128</v>
      </c>
      <c r="F11" s="230" t="s">
        <v>129</v>
      </c>
      <c r="G11" s="228" t="s">
        <v>123</v>
      </c>
      <c r="H11" s="230" t="s">
        <v>124</v>
      </c>
      <c r="I11" s="228" t="s">
        <v>125</v>
      </c>
      <c r="J11" s="230" t="s">
        <v>126</v>
      </c>
      <c r="K11" s="231" t="s">
        <v>127</v>
      </c>
      <c r="L11" s="230" t="s">
        <v>128</v>
      </c>
      <c r="M11" s="230" t="s">
        <v>129</v>
      </c>
      <c r="N11" s="228" t="s">
        <v>123</v>
      </c>
      <c r="O11" s="230" t="s">
        <v>124</v>
      </c>
      <c r="P11" s="228" t="s">
        <v>125</v>
      </c>
      <c r="Q11" s="230" t="s">
        <v>126</v>
      </c>
      <c r="R11" s="231" t="s">
        <v>127</v>
      </c>
      <c r="S11" s="230" t="s">
        <v>128</v>
      </c>
      <c r="T11" s="228" t="s">
        <v>129</v>
      </c>
      <c r="U11" s="230" t="s">
        <v>123</v>
      </c>
      <c r="V11" s="230" t="s">
        <v>124</v>
      </c>
      <c r="W11" s="230" t="s">
        <v>125</v>
      </c>
      <c r="X11" s="230" t="s">
        <v>126</v>
      </c>
      <c r="Y11" s="231" t="s">
        <v>127</v>
      </c>
      <c r="Z11" s="230" t="s">
        <v>128</v>
      </c>
      <c r="AA11" s="228" t="s">
        <v>129</v>
      </c>
      <c r="AB11" s="230" t="s">
        <v>123</v>
      </c>
      <c r="AC11" s="230" t="s">
        <v>124</v>
      </c>
      <c r="AD11" s="230" t="s">
        <v>125</v>
      </c>
      <c r="AE11" s="230" t="s">
        <v>126</v>
      </c>
      <c r="AF11" s="231" t="s">
        <v>127</v>
      </c>
      <c r="AG11" s="230" t="s">
        <v>128</v>
      </c>
      <c r="AH11" s="228" t="s">
        <v>129</v>
      </c>
      <c r="AI11" s="463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6"/>
      <c r="E12" s="230" t="s">
        <v>108</v>
      </c>
      <c r="F12" s="230" t="s">
        <v>108</v>
      </c>
      <c r="G12" s="230" t="s">
        <v>108</v>
      </c>
      <c r="H12" s="230" t="s">
        <v>108</v>
      </c>
      <c r="I12" s="230" t="s">
        <v>108</v>
      </c>
      <c r="J12" s="230" t="s">
        <v>108</v>
      </c>
      <c r="K12" s="236" t="s">
        <v>108</v>
      </c>
      <c r="L12" s="230" t="s">
        <v>108</v>
      </c>
      <c r="M12" s="230" t="s">
        <v>108</v>
      </c>
      <c r="N12" s="230" t="s">
        <v>108</v>
      </c>
      <c r="O12" s="230" t="s">
        <v>108</v>
      </c>
      <c r="P12" s="230" t="s">
        <v>108</v>
      </c>
      <c r="Q12" s="230" t="s">
        <v>108</v>
      </c>
      <c r="R12" s="236"/>
      <c r="S12" s="230" t="s">
        <v>108</v>
      </c>
      <c r="T12" s="230" t="s">
        <v>108</v>
      </c>
      <c r="U12" s="230" t="s">
        <v>108</v>
      </c>
      <c r="V12" s="230" t="s">
        <v>108</v>
      </c>
      <c r="W12" s="230" t="s">
        <v>108</v>
      </c>
      <c r="X12" s="230" t="s">
        <v>108</v>
      </c>
      <c r="Y12" s="236"/>
      <c r="Z12" s="230" t="s">
        <v>108</v>
      </c>
      <c r="AA12" s="230" t="s">
        <v>108</v>
      </c>
      <c r="AB12" s="230" t="s">
        <v>108</v>
      </c>
      <c r="AC12" s="230" t="s">
        <v>108</v>
      </c>
      <c r="AD12" s="230" t="s">
        <v>108</v>
      </c>
      <c r="AE12" s="230" t="s">
        <v>108</v>
      </c>
      <c r="AF12" s="236"/>
      <c r="AG12" s="230" t="s">
        <v>108</v>
      </c>
      <c r="AH12" s="230" t="s">
        <v>108</v>
      </c>
      <c r="AI12" s="237">
        <f>COUNTIF(D12:AH12,"x")+ COUNTIF(D12:AH12,"x/2")/2+COUNTIF(D12:AH12,"CT")+COUNTIF(D12:AH12,"TT")+COUNTIF(D12:AH12,"P")</f>
        <v>27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6"/>
      <c r="E13" s="230" t="s">
        <v>108</v>
      </c>
      <c r="F13" s="230" t="s">
        <v>108</v>
      </c>
      <c r="G13" s="230" t="s">
        <v>108</v>
      </c>
      <c r="H13" s="230" t="s">
        <v>108</v>
      </c>
      <c r="I13" s="230" t="s">
        <v>108</v>
      </c>
      <c r="J13" s="230" t="s">
        <v>108</v>
      </c>
      <c r="K13" s="236" t="s">
        <v>111</v>
      </c>
      <c r="L13" s="230" t="s">
        <v>108</v>
      </c>
      <c r="M13" s="230" t="s">
        <v>108</v>
      </c>
      <c r="N13" s="230" t="s">
        <v>108</v>
      </c>
      <c r="O13" s="230" t="s">
        <v>111</v>
      </c>
      <c r="P13" s="230" t="s">
        <v>108</v>
      </c>
      <c r="Q13" s="230" t="s">
        <v>108</v>
      </c>
      <c r="R13" s="236" t="s">
        <v>108</v>
      </c>
      <c r="S13" s="230" t="s">
        <v>108</v>
      </c>
      <c r="T13" s="230" t="s">
        <v>108</v>
      </c>
      <c r="U13" s="230" t="s">
        <v>108</v>
      </c>
      <c r="V13" s="230" t="s">
        <v>108</v>
      </c>
      <c r="W13" s="230" t="s">
        <v>108</v>
      </c>
      <c r="X13" s="230" t="s">
        <v>155</v>
      </c>
      <c r="Y13" s="236"/>
      <c r="Z13" s="230" t="s">
        <v>155</v>
      </c>
      <c r="AA13" s="230" t="s">
        <v>155</v>
      </c>
      <c r="AB13" s="230" t="s">
        <v>108</v>
      </c>
      <c r="AC13" s="230" t="s">
        <v>108</v>
      </c>
      <c r="AD13" s="230" t="s">
        <v>108</v>
      </c>
      <c r="AE13" s="230" t="s">
        <v>108</v>
      </c>
      <c r="AF13" s="236"/>
      <c r="AG13" s="230" t="s">
        <v>108</v>
      </c>
      <c r="AH13" s="230" t="s">
        <v>108</v>
      </c>
      <c r="AI13" s="237">
        <f>COUNTIF(D13:AH13,"x")+ COUNTIF(D13:AH13,"x/2")/2+COUNTIF(D13:AH13,"CT")+COUNTIF(D13:AH13,"TT")+COUNTIF(D13:AH13,"P")</f>
        <v>27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6"/>
      <c r="E14" s="230" t="s">
        <v>108</v>
      </c>
      <c r="F14" s="230" t="s">
        <v>108</v>
      </c>
      <c r="G14" s="230" t="s">
        <v>108</v>
      </c>
      <c r="H14" s="230" t="s">
        <v>108</v>
      </c>
      <c r="I14" s="230" t="s">
        <v>108</v>
      </c>
      <c r="J14" s="230" t="s">
        <v>108</v>
      </c>
      <c r="K14" s="236" t="s">
        <v>108</v>
      </c>
      <c r="L14" s="230" t="s">
        <v>108</v>
      </c>
      <c r="M14" s="230" t="s">
        <v>108</v>
      </c>
      <c r="N14" s="230" t="s">
        <v>108</v>
      </c>
      <c r="O14" s="230" t="s">
        <v>108</v>
      </c>
      <c r="P14" s="230" t="s">
        <v>108</v>
      </c>
      <c r="Q14" s="230" t="s">
        <v>108</v>
      </c>
      <c r="R14" s="236"/>
      <c r="S14" s="230" t="s">
        <v>108</v>
      </c>
      <c r="T14" s="230" t="s">
        <v>108</v>
      </c>
      <c r="U14" s="230" t="s">
        <v>108</v>
      </c>
      <c r="V14" s="230" t="s">
        <v>108</v>
      </c>
      <c r="W14" s="230" t="s">
        <v>108</v>
      </c>
      <c r="X14" s="230" t="s">
        <v>108</v>
      </c>
      <c r="Y14" s="236"/>
      <c r="Z14" s="230" t="s">
        <v>108</v>
      </c>
      <c r="AA14" s="230" t="s">
        <v>108</v>
      </c>
      <c r="AB14" s="230" t="s">
        <v>108</v>
      </c>
      <c r="AC14" s="230" t="s">
        <v>108</v>
      </c>
      <c r="AD14" s="230" t="s">
        <v>108</v>
      </c>
      <c r="AE14" s="230" t="s">
        <v>108</v>
      </c>
      <c r="AF14" s="236"/>
      <c r="AG14" s="230" t="s">
        <v>108</v>
      </c>
      <c r="AH14" s="230" t="s">
        <v>108</v>
      </c>
      <c r="AI14" s="237">
        <f>COUNTIF(D14:AH14,"x")+ COUNTIF(D14:AH14,"x/2")/2+COUNTIF(D14:AH14,"CT")+COUNTIF(D14:AH14,"TT")+COUNTIF(D14:AH14,"P")</f>
        <v>27</v>
      </c>
      <c r="AJ14" s="232"/>
      <c r="AN14" s="234"/>
    </row>
    <row r="15" spans="1:40" s="233" customFormat="1" x14ac:dyDescent="0.25">
      <c r="A15" s="235">
        <v>4</v>
      </c>
      <c r="B15" s="235" t="s">
        <v>132</v>
      </c>
      <c r="C15" s="239" t="s">
        <v>133</v>
      </c>
      <c r="D15" s="236"/>
      <c r="E15" s="230" t="s">
        <v>108</v>
      </c>
      <c r="F15" s="230" t="s">
        <v>108</v>
      </c>
      <c r="G15" s="230" t="s">
        <v>108</v>
      </c>
      <c r="H15" s="230" t="s">
        <v>108</v>
      </c>
      <c r="I15" s="230" t="s">
        <v>108</v>
      </c>
      <c r="J15" s="230" t="s">
        <v>108</v>
      </c>
      <c r="K15" s="236" t="s">
        <v>108</v>
      </c>
      <c r="L15" s="230" t="s">
        <v>108</v>
      </c>
      <c r="M15" s="230" t="s">
        <v>108</v>
      </c>
      <c r="N15" s="230" t="s">
        <v>108</v>
      </c>
      <c r="O15" s="230" t="s">
        <v>108</v>
      </c>
      <c r="P15" s="230" t="s">
        <v>108</v>
      </c>
      <c r="Q15" s="230" t="s">
        <v>108</v>
      </c>
      <c r="R15" s="236" t="s">
        <v>108</v>
      </c>
      <c r="S15" s="230" t="s">
        <v>108</v>
      </c>
      <c r="T15" s="230" t="s">
        <v>108</v>
      </c>
      <c r="U15" s="230" t="s">
        <v>108</v>
      </c>
      <c r="V15" s="230" t="s">
        <v>108</v>
      </c>
      <c r="W15" s="230" t="s">
        <v>108</v>
      </c>
      <c r="X15" s="230" t="s">
        <v>108</v>
      </c>
      <c r="Y15" s="236"/>
      <c r="Z15" s="230"/>
      <c r="AA15" s="230" t="s">
        <v>108</v>
      </c>
      <c r="AB15" s="230" t="s">
        <v>108</v>
      </c>
      <c r="AC15" s="230" t="s">
        <v>108</v>
      </c>
      <c r="AD15" s="230" t="s">
        <v>108</v>
      </c>
      <c r="AE15" s="230" t="s">
        <v>108</v>
      </c>
      <c r="AF15" s="236" t="s">
        <v>108</v>
      </c>
      <c r="AG15" s="230" t="s">
        <v>108</v>
      </c>
      <c r="AH15" s="230" t="s">
        <v>108</v>
      </c>
      <c r="AI15" s="237">
        <f>COUNTIF(D15:AH15,"x")+ COUNTIF(D15:AH15,"x/2")/2+COUNTIF(D15:AH15,"CT")+COUNTIF(D15:AH15,"TT")+COUNTIF(D15:AH15,"P")</f>
        <v>28</v>
      </c>
      <c r="AJ15" s="232"/>
      <c r="AN15" s="234"/>
    </row>
    <row r="16" spans="1:40" s="233" customFormat="1" x14ac:dyDescent="0.25">
      <c r="A16" s="464" t="s">
        <v>130</v>
      </c>
      <c r="B16" s="465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81</v>
      </c>
      <c r="AJ16" s="243"/>
      <c r="AK16" s="244"/>
      <c r="AL16" s="244"/>
      <c r="AN16" s="234"/>
    </row>
    <row r="18" spans="1:40" s="250" customFormat="1" x14ac:dyDescent="0.25">
      <c r="A18" s="466" t="s">
        <v>13</v>
      </c>
      <c r="B18" s="466"/>
      <c r="C18" s="466"/>
      <c r="D18" s="466"/>
      <c r="E18" s="466"/>
      <c r="F18" s="466"/>
      <c r="G18" s="466"/>
      <c r="H18" s="245"/>
      <c r="I18" s="467"/>
      <c r="J18" s="467"/>
      <c r="K18" s="467"/>
      <c r="L18" s="467"/>
      <c r="M18" s="467"/>
      <c r="N18" s="246"/>
      <c r="O18" s="467" t="s">
        <v>131</v>
      </c>
      <c r="P18" s="467"/>
      <c r="Q18" s="467"/>
      <c r="R18" s="467"/>
      <c r="S18" s="467"/>
      <c r="T18" s="467"/>
      <c r="U18" s="467"/>
      <c r="V18" s="467"/>
      <c r="W18" s="467"/>
      <c r="X18" s="467"/>
      <c r="Y18" s="467"/>
      <c r="Z18" s="247"/>
      <c r="AA18" s="247"/>
      <c r="AB18" s="248"/>
      <c r="AC18" s="467"/>
      <c r="AD18" s="467"/>
      <c r="AE18" s="467"/>
      <c r="AF18" s="467"/>
      <c r="AG18" s="467"/>
      <c r="AH18" s="467"/>
      <c r="AI18" s="467"/>
      <c r="AJ18" s="467"/>
      <c r="AK18" s="467"/>
      <c r="AL18" s="467"/>
      <c r="AM18" s="467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AN34" s="254"/>
    </row>
    <row r="35" spans="3:40" s="253" customFormat="1" x14ac:dyDescent="0.25"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AN35" s="254"/>
    </row>
    <row r="36" spans="3:40" s="253" customFormat="1" x14ac:dyDescent="0.25"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AN36" s="254"/>
    </row>
    <row r="37" spans="3:40" s="253" customFormat="1" x14ac:dyDescent="0.25"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AN37" s="254"/>
    </row>
    <row r="38" spans="3:40" s="253" customFormat="1" x14ac:dyDescent="0.25"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AN38" s="254"/>
    </row>
    <row r="39" spans="3:40" x14ac:dyDescent="0.25">
      <c r="C39" s="215"/>
      <c r="D39" s="21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AN39" s="215"/>
    </row>
    <row r="40" spans="3:40" x14ac:dyDescent="0.25">
      <c r="C40" s="215"/>
      <c r="D40" s="215"/>
      <c r="AN40" s="215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I12" sqref="I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76" t="s">
        <v>0</v>
      </c>
      <c r="B1" s="476"/>
      <c r="C1" s="476"/>
      <c r="D1" s="476"/>
      <c r="E1" s="80"/>
      <c r="F1" s="477" t="s">
        <v>1</v>
      </c>
      <c r="G1" s="477"/>
      <c r="H1" s="477"/>
      <c r="I1" s="477"/>
      <c r="J1" s="477"/>
      <c r="K1" s="477"/>
    </row>
    <row r="2" spans="1:12" s="39" customFormat="1" ht="15" x14ac:dyDescent="0.2">
      <c r="A2" s="478" t="s">
        <v>105</v>
      </c>
      <c r="B2" s="478"/>
      <c r="C2" s="478"/>
      <c r="D2" s="478"/>
      <c r="E2" s="80"/>
      <c r="F2" s="479" t="s">
        <v>2</v>
      </c>
      <c r="G2" s="479"/>
      <c r="H2" s="479"/>
      <c r="I2" s="479"/>
      <c r="J2" s="479"/>
      <c r="K2" s="479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80" t="s">
        <v>56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</row>
    <row r="5" spans="1:12" s="43" customFormat="1" x14ac:dyDescent="0.25">
      <c r="A5" s="481" t="s">
        <v>102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</row>
    <row r="6" spans="1:12" x14ac:dyDescent="0.25">
      <c r="J6" s="482" t="s">
        <v>57</v>
      </c>
      <c r="K6" s="482"/>
      <c r="L6" s="482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103</v>
      </c>
      <c r="I7" s="147" t="s">
        <v>104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73" t="s">
        <v>71</v>
      </c>
      <c r="B9" s="474"/>
      <c r="C9" s="474"/>
      <c r="D9" s="475"/>
      <c r="E9" s="149"/>
      <c r="F9" s="153">
        <f>SUM(F10:F12)</f>
        <v>28038461.53846154</v>
      </c>
      <c r="G9" s="153">
        <f>SUM(G10:G12)</f>
        <v>0</v>
      </c>
      <c r="H9" s="153">
        <f>SUM(H10:H12)</f>
        <v>0</v>
      </c>
      <c r="I9" s="153">
        <f>SUM(I10:I12)</f>
        <v>162773364</v>
      </c>
      <c r="J9" s="153">
        <f>SUM(J10:J12)</f>
        <v>190811825.53846151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>
        <v>110192307</v>
      </c>
      <c r="J10" s="83">
        <f>F10-G10-H10+I10</f>
        <v>125769230.07692307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52581057</v>
      </c>
      <c r="J11" s="48">
        <f>F11-G11-H11+I11</f>
        <v>58811826.230769232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27</v>
      </c>
      <c r="F12" s="52">
        <f>D12/26*E12</f>
        <v>6230769.230769231</v>
      </c>
      <c r="G12" s="53"/>
      <c r="H12" s="53"/>
      <c r="I12" s="53"/>
      <c r="J12" s="53">
        <f>F12-G12-H12+I12</f>
        <v>6230769.230769231</v>
      </c>
      <c r="K12" s="53"/>
      <c r="L12" s="50"/>
    </row>
    <row r="13" spans="1:12" s="49" customFormat="1" x14ac:dyDescent="0.25">
      <c r="A13" s="470" t="s">
        <v>75</v>
      </c>
      <c r="B13" s="471"/>
      <c r="C13" s="471"/>
      <c r="D13" s="472"/>
      <c r="E13" s="89"/>
      <c r="F13" s="153">
        <f>SUM(F14:F14)</f>
        <v>3769230.7692307695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3769230.7692307695</v>
      </c>
      <c r="K13" s="154"/>
      <c r="L13" s="148"/>
    </row>
    <row r="14" spans="1:12" x14ac:dyDescent="0.25">
      <c r="A14" s="54">
        <v>2</v>
      </c>
      <c r="B14" s="54" t="s">
        <v>132</v>
      </c>
      <c r="C14" s="55" t="s">
        <v>133</v>
      </c>
      <c r="D14" s="56">
        <v>3500000</v>
      </c>
      <c r="E14" s="88">
        <f>'Bảng chấm công'!AI15</f>
        <v>28</v>
      </c>
      <c r="F14" s="56">
        <f>D14/26*E14</f>
        <v>3769230.7692307695</v>
      </c>
      <c r="G14" s="57"/>
      <c r="H14" s="57"/>
      <c r="I14" s="57"/>
      <c r="J14" s="57">
        <f>F14-G14-H14+I14</f>
        <v>3769230.7692307695</v>
      </c>
      <c r="K14" s="57"/>
      <c r="L14" s="54"/>
    </row>
    <row r="15" spans="1:12" s="58" customFormat="1" ht="14.25" x14ac:dyDescent="0.25">
      <c r="A15" s="483" t="s">
        <v>35</v>
      </c>
      <c r="B15" s="484"/>
      <c r="C15" s="485"/>
      <c r="D15" s="86"/>
      <c r="E15" s="87"/>
      <c r="F15" s="86">
        <f>F13+F9</f>
        <v>31807692.307692308</v>
      </c>
      <c r="G15" s="86">
        <f>G13+G9</f>
        <v>0</v>
      </c>
      <c r="H15" s="86">
        <f>H13+H9</f>
        <v>0</v>
      </c>
      <c r="I15" s="86">
        <f>I13+I9</f>
        <v>162773364</v>
      </c>
      <c r="J15" s="86">
        <f>J13+J9</f>
        <v>194581056.30769229</v>
      </c>
      <c r="K15" s="85"/>
      <c r="L15" s="85"/>
    </row>
    <row r="17" spans="2:11" s="58" customFormat="1" ht="14.25" x14ac:dyDescent="0.25">
      <c r="B17" s="468"/>
      <c r="C17" s="468"/>
      <c r="D17" s="468"/>
      <c r="E17" s="82"/>
      <c r="H17" s="468"/>
      <c r="I17" s="468"/>
      <c r="J17" s="468"/>
      <c r="K17" s="468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68" t="s">
        <v>91</v>
      </c>
      <c r="I18" s="468"/>
      <c r="J18" s="468"/>
      <c r="K18" s="468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69" t="s">
        <v>92</v>
      </c>
      <c r="I19" s="469"/>
      <c r="J19" s="469"/>
      <c r="K19" s="469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2020-11-27T10:39:22Z</dcterms:modified>
</cp:coreProperties>
</file>