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120" windowWidth="19200" windowHeight="11352" tabRatio="834" activeTab="3"/>
  </bookViews>
  <sheets>
    <sheet name="THU CHI" sheetId="1" r:id="rId1"/>
    <sheet name="DOANH THU" sheetId="9" r:id="rId2"/>
    <sheet name="BÁO CÁO" sheetId="3" r:id="rId3"/>
    <sheet name="Tiền hàng Tâm" sheetId="4" r:id="rId4"/>
    <sheet name="bảng chấm công" sheetId="10" r:id="rId5"/>
    <sheet name="Bảng lương" sheetId="5" r:id="rId6"/>
    <sheet name="Hàng khách trả" sheetId="8" r:id="rId7"/>
    <sheet name="tiền hàng triệu sơn" sheetId="11" r:id="rId8"/>
  </sheets>
  <definedNames>
    <definedName name="_xlnm._FilterDatabase" localSheetId="1" hidden="1">'DOANH THU'!$A$6:$P$105</definedName>
    <definedName name="_xlnm._FilterDatabase" localSheetId="0" hidden="1">'THU CHI'!$A$6:$G$74</definedName>
  </definedNames>
  <calcPr calcId="145621"/>
</workbook>
</file>

<file path=xl/calcChain.xml><?xml version="1.0" encoding="utf-8"?>
<calcChain xmlns="http://schemas.openxmlformats.org/spreadsheetml/2006/main">
  <c r="AI18" i="10" l="1"/>
  <c r="G22" i="8" l="1"/>
  <c r="H22" i="8"/>
  <c r="F154" i="1" l="1"/>
  <c r="G154" i="1"/>
  <c r="G109" i="1"/>
  <c r="F74" i="1"/>
  <c r="D74" i="1"/>
  <c r="F181" i="1" l="1"/>
  <c r="F17" i="5"/>
  <c r="G17" i="5" s="1"/>
  <c r="K17" i="5" l="1"/>
  <c r="I18" i="11" l="1"/>
  <c r="E128" i="1" l="1"/>
  <c r="D23" i="3"/>
  <c r="G169" i="1"/>
  <c r="D21" i="3" s="1"/>
  <c r="G163" i="1"/>
  <c r="D22" i="3" s="1"/>
  <c r="G140" i="1"/>
  <c r="F140" i="1"/>
  <c r="D128" i="1"/>
  <c r="D18" i="3"/>
  <c r="F83" i="1"/>
  <c r="D17" i="3" s="1"/>
  <c r="K24" i="1"/>
  <c r="K21" i="1"/>
  <c r="K23" i="1"/>
  <c r="K20" i="1"/>
  <c r="K22" i="1"/>
  <c r="G55" i="1"/>
  <c r="G65" i="1"/>
  <c r="G64" i="1"/>
  <c r="I99" i="9"/>
  <c r="L99" i="9" s="1"/>
  <c r="O99" i="9" s="1"/>
  <c r="I20" i="8"/>
  <c r="I19" i="8"/>
  <c r="K19" i="8" s="1"/>
  <c r="I18" i="8"/>
  <c r="K20" i="8"/>
  <c r="K21" i="8"/>
  <c r="I17" i="8"/>
  <c r="K17" i="8" s="1"/>
  <c r="I16" i="8"/>
  <c r="K16" i="8" s="1"/>
  <c r="I15" i="8"/>
  <c r="K15" i="8" s="1"/>
  <c r="I14" i="8"/>
  <c r="K14" i="8" s="1"/>
  <c r="I13" i="8"/>
  <c r="I94" i="9"/>
  <c r="L94" i="9" s="1"/>
  <c r="M94" i="9" s="1"/>
  <c r="I95" i="9"/>
  <c r="L95" i="9" s="1"/>
  <c r="M95" i="9" s="1"/>
  <c r="I96" i="9"/>
  <c r="L96" i="9" s="1"/>
  <c r="O96" i="9" s="1"/>
  <c r="I97" i="9"/>
  <c r="L97" i="9" s="1"/>
  <c r="O97" i="9" s="1"/>
  <c r="I98" i="9"/>
  <c r="L98" i="9" s="1"/>
  <c r="O98" i="9" s="1"/>
  <c r="I100" i="9"/>
  <c r="L100" i="9" s="1"/>
  <c r="O100" i="9" s="1"/>
  <c r="K26" i="1" l="1"/>
  <c r="G39" i="1" s="1"/>
  <c r="K13" i="8"/>
  <c r="D19" i="3"/>
  <c r="D20" i="3"/>
  <c r="C16" i="3"/>
  <c r="K18" i="8"/>
  <c r="E51" i="1"/>
  <c r="G101" i="9"/>
  <c r="G102" i="9" s="1"/>
  <c r="I89" i="9"/>
  <c r="L89" i="9" s="1"/>
  <c r="M89" i="9" s="1"/>
  <c r="I90" i="9"/>
  <c r="L90" i="9" s="1"/>
  <c r="M90" i="9" s="1"/>
  <c r="I91" i="9"/>
  <c r="L91" i="9" s="1"/>
  <c r="M91" i="9" s="1"/>
  <c r="I92" i="9"/>
  <c r="L92" i="9" s="1"/>
  <c r="M92" i="9" s="1"/>
  <c r="I93" i="9"/>
  <c r="L93" i="9" s="1"/>
  <c r="AI16" i="10"/>
  <c r="E12" i="5" s="1"/>
  <c r="F12" i="5" s="1"/>
  <c r="G12" i="5" s="1"/>
  <c r="D24" i="3" l="1"/>
  <c r="I28" i="4"/>
  <c r="L28" i="4" s="1"/>
  <c r="O28" i="4" s="1"/>
  <c r="J19" i="5" l="1"/>
  <c r="I19" i="5"/>
  <c r="D19" i="5"/>
  <c r="J14" i="5"/>
  <c r="I14" i="5"/>
  <c r="D14" i="5"/>
  <c r="F16" i="5" l="1"/>
  <c r="G16" i="5" s="1"/>
  <c r="G18" i="5"/>
  <c r="G19" i="5"/>
  <c r="H62" i="4" l="1"/>
  <c r="I68" i="4" l="1"/>
  <c r="I42" i="4"/>
  <c r="L42" i="4" s="1"/>
  <c r="I43" i="4"/>
  <c r="L43" i="4" s="1"/>
  <c r="M43" i="4" s="1"/>
  <c r="I44" i="4"/>
  <c r="I45" i="4"/>
  <c r="L45" i="4" s="1"/>
  <c r="M45" i="4" s="1"/>
  <c r="I46" i="4"/>
  <c r="L46" i="4" s="1"/>
  <c r="M46" i="4" s="1"/>
  <c r="I47" i="4"/>
  <c r="L47" i="4" s="1"/>
  <c r="M47" i="4" s="1"/>
  <c r="N32" i="4"/>
  <c r="I67" i="4" s="1"/>
  <c r="L32" i="4"/>
  <c r="I65" i="4" s="1"/>
  <c r="I32" i="4"/>
  <c r="I41" i="4"/>
  <c r="L41" i="4" s="1"/>
  <c r="M41" i="4" s="1"/>
  <c r="L44" i="4" l="1"/>
  <c r="M44" i="4" s="1"/>
  <c r="I48" i="4"/>
  <c r="M42" i="4"/>
  <c r="L48" i="4" l="1"/>
  <c r="M48" i="4"/>
  <c r="I66" i="4" s="1"/>
  <c r="AI17" i="10"/>
  <c r="E16" i="5" s="1"/>
  <c r="AI15" i="10"/>
  <c r="E13" i="5" s="1"/>
  <c r="F13" i="5" s="1"/>
  <c r="G13" i="5" s="1"/>
  <c r="AI14" i="10"/>
  <c r="E18" i="5" s="1"/>
  <c r="F18" i="5" s="1"/>
  <c r="AI13" i="10"/>
  <c r="E11" i="5" s="1"/>
  <c r="F11" i="5" s="1"/>
  <c r="AI12" i="10"/>
  <c r="E10" i="5" l="1"/>
  <c r="F10" i="5" s="1"/>
  <c r="G10" i="5" s="1"/>
  <c r="K10" i="5" s="1"/>
  <c r="AI19" i="10"/>
  <c r="K18" i="5"/>
  <c r="F19" i="5"/>
  <c r="G11" i="5"/>
  <c r="F14" i="5"/>
  <c r="O23" i="4"/>
  <c r="O32" i="4" s="1"/>
  <c r="I83" i="9"/>
  <c r="I73" i="9"/>
  <c r="L73" i="9" s="1"/>
  <c r="O73" i="9" s="1"/>
  <c r="I42" i="9"/>
  <c r="L42" i="9" s="1"/>
  <c r="N42" i="9" s="1"/>
  <c r="I72" i="9"/>
  <c r="L72" i="9" s="1"/>
  <c r="O72" i="9" s="1"/>
  <c r="I71" i="9"/>
  <c r="L71" i="9" s="1"/>
  <c r="N71" i="9" s="1"/>
  <c r="I70" i="9"/>
  <c r="L70" i="9" s="1"/>
  <c r="N70" i="9" s="1"/>
  <c r="I69" i="9"/>
  <c r="L69" i="9" s="1"/>
  <c r="N69" i="9" s="1"/>
  <c r="I68" i="9"/>
  <c r="L68" i="9" s="1"/>
  <c r="O68" i="9" s="1"/>
  <c r="I67" i="9"/>
  <c r="L67" i="9" s="1"/>
  <c r="O67" i="9" s="1"/>
  <c r="I66" i="9"/>
  <c r="L66" i="9" s="1"/>
  <c r="O66" i="9" s="1"/>
  <c r="I65" i="9"/>
  <c r="L65" i="9" s="1"/>
  <c r="O65" i="9" s="1"/>
  <c r="I64" i="9"/>
  <c r="L64" i="9" s="1"/>
  <c r="N64" i="9" s="1"/>
  <c r="I63" i="9"/>
  <c r="L63" i="9" s="1"/>
  <c r="N63" i="9" s="1"/>
  <c r="I58" i="9"/>
  <c r="L58" i="9" s="1"/>
  <c r="O58" i="9" s="1"/>
  <c r="I57" i="9"/>
  <c r="L57" i="9" s="1"/>
  <c r="O57" i="9" s="1"/>
  <c r="I56" i="9"/>
  <c r="L56" i="9" s="1"/>
  <c r="O56" i="9" s="1"/>
  <c r="I55" i="9"/>
  <c r="L55" i="9" s="1"/>
  <c r="O55" i="9" s="1"/>
  <c r="I54" i="9"/>
  <c r="L54" i="9" s="1"/>
  <c r="O54" i="9" s="1"/>
  <c r="I53" i="9"/>
  <c r="L53" i="9" s="1"/>
  <c r="O53" i="9" s="1"/>
  <c r="I62" i="9"/>
  <c r="L62" i="9" s="1"/>
  <c r="N62" i="9" s="1"/>
  <c r="I61" i="9"/>
  <c r="L61" i="9" s="1"/>
  <c r="N61" i="9" s="1"/>
  <c r="H11" i="5" s="1"/>
  <c r="I60" i="9"/>
  <c r="L60" i="9" s="1"/>
  <c r="O60" i="9" s="1"/>
  <c r="I59" i="9"/>
  <c r="L59" i="9" s="1"/>
  <c r="O59" i="9" s="1"/>
  <c r="H12" i="5" l="1"/>
  <c r="K12" i="5" s="1"/>
  <c r="H16" i="5"/>
  <c r="K11" i="5"/>
  <c r="G48" i="1"/>
  <c r="G74" i="1" s="1"/>
  <c r="G14" i="5"/>
  <c r="I69" i="4"/>
  <c r="I70" i="4" s="1"/>
  <c r="I74" i="9"/>
  <c r="L74" i="9" s="1"/>
  <c r="O74" i="9" s="1"/>
  <c r="I75" i="9"/>
  <c r="L75" i="9" s="1"/>
  <c r="O75" i="9" s="1"/>
  <c r="I76" i="9"/>
  <c r="L76" i="9" s="1"/>
  <c r="O76" i="9" s="1"/>
  <c r="I77" i="9"/>
  <c r="L77" i="9" s="1"/>
  <c r="N77" i="9" s="1"/>
  <c r="I78" i="9"/>
  <c r="L78" i="9" s="1"/>
  <c r="N78" i="9" s="1"/>
  <c r="I79" i="9"/>
  <c r="L79" i="9" s="1"/>
  <c r="N79" i="9" s="1"/>
  <c r="I80" i="9"/>
  <c r="L80" i="9" s="1"/>
  <c r="N80" i="9" s="1"/>
  <c r="I81" i="9"/>
  <c r="L81" i="9" s="1"/>
  <c r="N81" i="9" s="1"/>
  <c r="I82" i="9"/>
  <c r="L82" i="9" s="1"/>
  <c r="N82" i="9" s="1"/>
  <c r="L83" i="9"/>
  <c r="N83" i="9" s="1"/>
  <c r="I84" i="9"/>
  <c r="L84" i="9" s="1"/>
  <c r="N84" i="9" s="1"/>
  <c r="H13" i="5" s="1"/>
  <c r="K13" i="5" s="1"/>
  <c r="I85" i="9"/>
  <c r="L85" i="9" s="1"/>
  <c r="N85" i="9" s="1"/>
  <c r="I86" i="9"/>
  <c r="L86" i="9" s="1"/>
  <c r="M86" i="9" s="1"/>
  <c r="I87" i="9"/>
  <c r="L87" i="9" s="1"/>
  <c r="M87" i="9" s="1"/>
  <c r="I88" i="9"/>
  <c r="L88" i="9" s="1"/>
  <c r="M88" i="9" s="1"/>
  <c r="I40" i="9"/>
  <c r="I39" i="9"/>
  <c r="I51" i="9"/>
  <c r="L51" i="9" s="1"/>
  <c r="N51" i="9" s="1"/>
  <c r="I41" i="9"/>
  <c r="L41" i="9" s="1"/>
  <c r="N41" i="9" s="1"/>
  <c r="I52" i="9"/>
  <c r="L52" i="9" s="1"/>
  <c r="O52" i="9" s="1"/>
  <c r="I37" i="9"/>
  <c r="L37" i="9" s="1"/>
  <c r="O37" i="9" s="1"/>
  <c r="I36" i="9"/>
  <c r="L36" i="9" s="1"/>
  <c r="O36" i="9" s="1"/>
  <c r="I35" i="9"/>
  <c r="L35" i="9" s="1"/>
  <c r="O35" i="9" s="1"/>
  <c r="I34" i="9"/>
  <c r="L34" i="9" s="1"/>
  <c r="O34" i="9" s="1"/>
  <c r="I33" i="9"/>
  <c r="L33" i="9" s="1"/>
  <c r="O33" i="9" s="1"/>
  <c r="I32" i="9"/>
  <c r="L32" i="9" s="1"/>
  <c r="O32" i="9" s="1"/>
  <c r="I31" i="9"/>
  <c r="L31" i="9" s="1"/>
  <c r="O31" i="9" s="1"/>
  <c r="I30" i="9"/>
  <c r="L30" i="9" s="1"/>
  <c r="O30" i="9" s="1"/>
  <c r="I28" i="9"/>
  <c r="L28" i="9" s="1"/>
  <c r="N28" i="9" s="1"/>
  <c r="K14" i="5" l="1"/>
  <c r="H14" i="5"/>
  <c r="K16" i="5"/>
  <c r="K19" i="5" s="1"/>
  <c r="H19" i="5"/>
  <c r="E49" i="1"/>
  <c r="E74" i="1" s="1"/>
  <c r="L39" i="9"/>
  <c r="O39" i="9" s="1"/>
  <c r="L40" i="9"/>
  <c r="O40" i="9" s="1"/>
  <c r="I13" i="9"/>
  <c r="L13" i="9" s="1"/>
  <c r="N13" i="9" s="1"/>
  <c r="I21" i="9"/>
  <c r="L21" i="9" s="1"/>
  <c r="O21" i="9" s="1"/>
  <c r="I20" i="9"/>
  <c r="L20" i="9" s="1"/>
  <c r="O20" i="9" s="1"/>
  <c r="I19" i="9"/>
  <c r="L19" i="9" s="1"/>
  <c r="O19" i="9" s="1"/>
  <c r="I18" i="9"/>
  <c r="L18" i="9" s="1"/>
  <c r="O18" i="9" s="1"/>
  <c r="I17" i="9"/>
  <c r="L17" i="9" s="1"/>
  <c r="O17" i="9" s="1"/>
  <c r="I16" i="9"/>
  <c r="L16" i="9" s="1"/>
  <c r="O16" i="9" s="1"/>
  <c r="I15" i="9"/>
  <c r="L15" i="9" s="1"/>
  <c r="O15" i="9" s="1"/>
  <c r="I14" i="9"/>
  <c r="L14" i="9" s="1"/>
  <c r="O14" i="9" s="1"/>
  <c r="C8" i="3" l="1"/>
  <c r="I50" i="9" l="1"/>
  <c r="L50" i="9" s="1"/>
  <c r="N50" i="9" s="1"/>
  <c r="I49" i="9"/>
  <c r="L49" i="9" s="1"/>
  <c r="N49" i="9" s="1"/>
  <c r="I22" i="9" l="1"/>
  <c r="I12" i="9"/>
  <c r="L12" i="9" s="1"/>
  <c r="N12" i="9" s="1"/>
  <c r="I11" i="9"/>
  <c r="L11" i="9" s="1"/>
  <c r="N11" i="9" s="1"/>
  <c r="I24" i="9" l="1"/>
  <c r="I8" i="8"/>
  <c r="K8" i="8" s="1"/>
  <c r="I9" i="8"/>
  <c r="K9" i="8" s="1"/>
  <c r="I10" i="8"/>
  <c r="K10" i="8" s="1"/>
  <c r="I11" i="8"/>
  <c r="K11" i="8" s="1"/>
  <c r="I12" i="8"/>
  <c r="K12" i="8" s="1"/>
  <c r="I7" i="8"/>
  <c r="I9" i="9"/>
  <c r="I10" i="9"/>
  <c r="L10" i="9" s="1"/>
  <c r="N10" i="9" s="1"/>
  <c r="I23" i="9"/>
  <c r="I25" i="9"/>
  <c r="L25" i="9" s="1"/>
  <c r="O25" i="9" s="1"/>
  <c r="I26" i="9"/>
  <c r="L26" i="9" s="1"/>
  <c r="O26" i="9" s="1"/>
  <c r="I27" i="9"/>
  <c r="L27" i="9" s="1"/>
  <c r="O27" i="9" s="1"/>
  <c r="I29" i="9"/>
  <c r="L29" i="9" s="1"/>
  <c r="N29" i="9" s="1"/>
  <c r="I38" i="9"/>
  <c r="L38" i="9" s="1"/>
  <c r="O38" i="9" s="1"/>
  <c r="I43" i="9"/>
  <c r="L43" i="9" s="1"/>
  <c r="I44" i="9"/>
  <c r="L44" i="9" s="1"/>
  <c r="I45" i="9"/>
  <c r="L45" i="9" s="1"/>
  <c r="I46" i="9"/>
  <c r="L46" i="9" s="1"/>
  <c r="O46" i="9" s="1"/>
  <c r="I47" i="9"/>
  <c r="L47" i="9" s="1"/>
  <c r="O47" i="9" s="1"/>
  <c r="I48" i="9"/>
  <c r="L9" i="9" l="1"/>
  <c r="I101" i="9"/>
  <c r="L105" i="9"/>
  <c r="I22" i="8"/>
  <c r="K7" i="8"/>
  <c r="L48" i="9"/>
  <c r="L22" i="9"/>
  <c r="M22" i="9" s="1"/>
  <c r="K22" i="8" l="1"/>
  <c r="D11" i="3" s="1"/>
  <c r="N9" i="9"/>
  <c r="L104" i="9" s="1"/>
  <c r="D10" i="3" s="1"/>
  <c r="L101" i="9"/>
  <c r="M48" i="9"/>
  <c r="L102" i="9"/>
  <c r="D8" i="3" s="1"/>
  <c r="L103" i="9" l="1"/>
  <c r="D9" i="3" s="1"/>
  <c r="D12" i="3" s="1"/>
  <c r="C24" i="3"/>
  <c r="D25" i="3" l="1"/>
</calcChain>
</file>

<file path=xl/sharedStrings.xml><?xml version="1.0" encoding="utf-8"?>
<sst xmlns="http://schemas.openxmlformats.org/spreadsheetml/2006/main" count="1195" uniqueCount="323">
  <si>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</si>
  <si>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</si>
  <si>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</si>
  <si>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</si>
  <si>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</si>
  <si>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</si>
  <si>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</si>
  <si>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</si>
  <si>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</si>
  <si>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</si>
  <si>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</si>
  <si>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</si>
  <si>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</si>
  <si>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</si>
  <si>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</si>
  <si>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</si>
  <si>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</si>
  <si>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</si>
  <si>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</si>
  <si>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</si>
  <si>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</si>
  <si>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</si>
  <si>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</si>
  <si>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</si>
  <si>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</si>
  <si>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</si>
  <si>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</si>
  <si>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</si>
  <si>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</si>
  <si>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</si>
  <si>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</si>
  <si>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</si>
  <si>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</si>
  <si>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</si>
  <si>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</si>
  <si>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</si>
  <si>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1CX90</t>
  </si>
  <si>
    <t>2CX90</t>
  </si>
  <si>
    <t>SN45</t>
  </si>
  <si>
    <t>GC90</t>
  </si>
  <si>
    <t>3CX90</t>
  </si>
  <si>
    <t>BCX90</t>
  </si>
  <si>
    <t>GCX90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</si>
  <si>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</si>
  <si>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</si>
  <si>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</si>
  <si>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</si>
  <si>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</si>
  <si>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</si>
  <si>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</si>
  <si>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</si>
  <si>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</si>
  <si>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</si>
  <si>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</si>
  <si>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</si>
  <si>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</si>
  <si>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</si>
  <si>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</si>
  <si>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</si>
  <si>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</si>
  <si>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</si>
  <si>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</si>
  <si>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</si>
  <si>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</si>
  <si>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</si>
  <si>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</si>
  <si>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</si>
  <si>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TĐ90</t>
  </si>
  <si>
    <t>TỔNG CỘNG</t>
  </si>
  <si>
    <t>Vĩnh Phúc</t>
  </si>
  <si>
    <t>BẢNG TÍNH LƯƠNG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</si>
  <si>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</si>
  <si>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</si>
  <si>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</si>
  <si>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</si>
  <si>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</si>
  <si>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</si>
  <si>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</si>
  <si>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</si>
  <si>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</si>
  <si>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</si>
  <si>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</si>
  <si>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</si>
  <si>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</si>
  <si>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A. Bộ Phận Quản Lý</t>
  </si>
  <si>
    <t>Giám Đốc</t>
  </si>
  <si>
    <t>Nguyễn Văn Sơn</t>
  </si>
  <si>
    <t>Phòng Kinh doanh</t>
  </si>
  <si>
    <t>Vũ Hoài Thanh</t>
  </si>
  <si>
    <t>Kế toán Thuế- Kế toán trưởng</t>
  </si>
  <si>
    <t>Kế toán tổng hợp</t>
  </si>
  <si>
    <t>B. Bộ phận bán hàng</t>
  </si>
  <si>
    <t>Triệu Anh Sơn</t>
  </si>
  <si>
    <t>Lò Thị Minh Tâm</t>
  </si>
  <si>
    <t>Phòng kế toán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</si>
  <si>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</si>
  <si>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</si>
  <si>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</si>
  <si>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</si>
  <si>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</si>
  <si>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</si>
  <si>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</si>
  <si>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</si>
  <si>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Nanomilk</t>
  </si>
  <si>
    <t xml:space="preserve">  </t>
  </si>
  <si>
    <t>A.Lâm</t>
  </si>
  <si>
    <t xml:space="preserve">Chị Quý </t>
  </si>
  <si>
    <t>Tâm</t>
  </si>
  <si>
    <t>Điện Biên</t>
  </si>
  <si>
    <t>Thủy Vi</t>
  </si>
  <si>
    <t>Tuyên Quang</t>
  </si>
  <si>
    <t>Chị Thực</t>
  </si>
  <si>
    <t>Giảm giá</t>
  </si>
  <si>
    <t>ĐL Bống Bang</t>
  </si>
  <si>
    <t>E. Huệ Điện Biên</t>
  </si>
  <si>
    <t>E.Hằng</t>
  </si>
  <si>
    <t>BV K3 Tân Triều</t>
  </si>
  <si>
    <t>1CX45</t>
  </si>
  <si>
    <t>Bigbuy</t>
  </si>
  <si>
    <t>Phú Thọ</t>
  </si>
  <si>
    <t>Bàn giao 2 sơn</t>
  </si>
  <si>
    <t>ĐL Bông Bồng</t>
  </si>
  <si>
    <t>Hằng KT</t>
  </si>
  <si>
    <t>ĐL Bông Bống</t>
  </si>
  <si>
    <t>ĐL Oanh Cường</t>
  </si>
  <si>
    <t>tháng 5/2020</t>
  </si>
  <si>
    <t>Tổng doanh số bán hàng toàn công ty tháng 05/2020</t>
  </si>
  <si>
    <t>Chị Sáu</t>
  </si>
  <si>
    <t>Hai bà trưng</t>
  </si>
  <si>
    <t>2CX45</t>
  </si>
  <si>
    <t>3CX45</t>
  </si>
  <si>
    <t>BCX45</t>
  </si>
  <si>
    <t>Hau Bà trưng</t>
  </si>
  <si>
    <t>Hàng mẫu</t>
  </si>
  <si>
    <t>09/05/2020</t>
  </si>
  <si>
    <t>06/05/2020</t>
  </si>
  <si>
    <t>Bác Cường</t>
  </si>
  <si>
    <t>Bia Bà</t>
  </si>
  <si>
    <t>08/05/2020</t>
  </si>
  <si>
    <t>Đi từ thiện</t>
  </si>
  <si>
    <t>Tặng nhân viên</t>
  </si>
  <si>
    <t>BẢNG TỔNG HỢP THU CHI THÁNG 5/2020</t>
  </si>
  <si>
    <t>Tháng 5/2020</t>
  </si>
  <si>
    <t>Lương, thưởng</t>
  </si>
  <si>
    <t>Hằng Kế toán ứng lương tháng 3,4</t>
  </si>
  <si>
    <t>Thanh Kế toán ứng lương tháng 3,4</t>
  </si>
  <si>
    <t>Tâm hàng chính ứng lương tháng 3,4</t>
  </si>
  <si>
    <t>Giảm trừ do công ty gặp khó khăn</t>
  </si>
  <si>
    <t>E</t>
  </si>
  <si>
    <t>A-B-C-D+E</t>
  </si>
  <si>
    <t>ĐL Dung Phi</t>
  </si>
  <si>
    <t>2 Sơn</t>
  </si>
  <si>
    <t>Triệu Sơn</t>
  </si>
  <si>
    <t>Văn Sơn</t>
  </si>
  <si>
    <t>Chị Hà</t>
  </si>
  <si>
    <t>La Khê, Hà Đông</t>
  </si>
  <si>
    <t>Hàng mẫu công tác miền Nam</t>
  </si>
  <si>
    <t>C.Thanh</t>
  </si>
  <si>
    <t>ĐL Tuyết Nhung</t>
  </si>
  <si>
    <t>Vĩnh Yên</t>
  </si>
  <si>
    <t>Chị Phương</t>
  </si>
  <si>
    <t>Yên Châu</t>
  </si>
  <si>
    <t>Chị Hương</t>
  </si>
  <si>
    <t>An Thượng</t>
  </si>
  <si>
    <t>Anh Tùng</t>
  </si>
  <si>
    <t>CTV</t>
  </si>
  <si>
    <t>Chị Hảo</t>
  </si>
  <si>
    <t>Linh Đàm</t>
  </si>
  <si>
    <t>Trừ lương</t>
  </si>
  <si>
    <t>TIỀN MUA HÀNG EM TÂM  THÁNG 5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</si>
  <si>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</si>
  <si>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</si>
  <si>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</si>
  <si>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</si>
  <si>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</si>
  <si>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</si>
  <si>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</si>
  <si>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</si>
  <si>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</si>
  <si>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</si>
  <si>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</si>
  <si>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</si>
  <si>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</si>
  <si>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</si>
  <si>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</si>
  <si>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</si>
  <si>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</si>
  <si>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</si>
  <si>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</si>
  <si>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</si>
  <si>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</si>
  <si>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</si>
  <si>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</si>
  <si>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</si>
  <si>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Anh Sơn VP</t>
  </si>
  <si>
    <t>Tổng số</t>
  </si>
  <si>
    <t xml:space="preserve">Kế toán </t>
  </si>
  <si>
    <t>Tiền hàng chị Tâm thu hộ công ty</t>
  </si>
  <si>
    <t>Lâm</t>
  </si>
  <si>
    <t>Chị Hằng</t>
  </si>
  <si>
    <t xml:space="preserve">BV Việt Đức </t>
  </si>
  <si>
    <t>Chị Phú</t>
  </si>
  <si>
    <t>DVH</t>
  </si>
  <si>
    <t>BV K3</t>
  </si>
  <si>
    <t>Nội dung</t>
  </si>
  <si>
    <t>Chi phí văn phòng tháng 4 (công ty còn nợ Tâm)</t>
  </si>
  <si>
    <t>Có bảng chi tiết đính kèm</t>
  </si>
  <si>
    <t>Chi phí đại lý Quỳnh Trang</t>
  </si>
  <si>
    <t>Như vậy</t>
  </si>
  <si>
    <t>Chi phí chị tâm chi trả cho công ty</t>
  </si>
  <si>
    <t>số tiền</t>
  </si>
  <si>
    <t>Tổng tiền hàng của chị Tâm Sau chiết khấu</t>
  </si>
  <si>
    <t xml:space="preserve">Tổng Tiền hàng chị tâm thu hộ công ty </t>
  </si>
  <si>
    <t>Tổng tiền hàng chị tâm đã thanh toán cho công ty</t>
  </si>
  <si>
    <t>Tiền chi phí tâm chi đến hết ngày 20/5/2020</t>
  </si>
  <si>
    <t>Tiền hoàn hàng (khách chị Phú DVH)</t>
  </si>
  <si>
    <t>Chị Quân</t>
  </si>
  <si>
    <t>Vậy số tiền chị tâm phải thanh toán cho công ty (1)+(2)-(3)-(4)-(5)</t>
  </si>
  <si>
    <t>Chi phí tháng 5 bao gồm các khoản DV phòng, ship hàng(từ ngày 01/05/2020-20/05/2020)</t>
  </si>
  <si>
    <t>Chi phí tiền ăn văn phòng tháng 5 (từ 01/05-20/05)</t>
  </si>
  <si>
    <t>Tiếp khách, công tác</t>
  </si>
  <si>
    <t>Hỗ trợ anh Lệ công tác</t>
  </si>
  <si>
    <t>Biển Bảng</t>
  </si>
  <si>
    <t>Hỗ trợ tiền biển bảng đại lý Dung Phi</t>
  </si>
  <si>
    <t>Hàng hóa</t>
  </si>
  <si>
    <t>Tâm Thanh toán tiền hàng</t>
  </si>
  <si>
    <t>Dung Phi thanh toán tiền hàng</t>
  </si>
  <si>
    <t>Vận chuyển</t>
  </si>
  <si>
    <t>Hỗ trợ tiền vận chuyển cho chị Tâm</t>
  </si>
  <si>
    <t>Khác</t>
  </si>
  <si>
    <t>Mã vạch công ty Icheck (phí đăng kí MSMV)</t>
  </si>
  <si>
    <t>Máy tính công ty</t>
  </si>
  <si>
    <t>Anh Sơn kinh doanh ứng lương tháng 3,4</t>
  </si>
  <si>
    <t>Chị hảo linh đàm chuyển tiền hàng</t>
  </si>
  <si>
    <t>Chị Sáu thanh toán công nợ</t>
  </si>
  <si>
    <t>Trương Tuyết thanh toán tiền hàng</t>
  </si>
  <si>
    <t>em Hằng kế toán thanh toán tiền hàng</t>
  </si>
  <si>
    <t>Chị Tâm thanh toán tiền hàng đại lý Quỳnh Trang</t>
  </si>
  <si>
    <t>Em hằng thanh toán tiền hàng đại lý quỳnh trang</t>
  </si>
  <si>
    <t>Đi đường</t>
  </si>
  <si>
    <t>DĐổ xăng lên Vĩnh Yên khai trương</t>
  </si>
  <si>
    <t>Tiếp khách hôm khai trương Quỳnh trang</t>
  </si>
  <si>
    <t>Anh Tùng CTV thanh toán tiền hàng</t>
  </si>
  <si>
    <t>Chị Hà la khê thanh toán tiền hàng</t>
  </si>
  <si>
    <t xml:space="preserve">Tạm ứng lương </t>
  </si>
  <si>
    <t>Lương tháng 3+4 công ty còn nợ nhân viên</t>
  </si>
  <si>
    <t>Xác nhận</t>
  </si>
  <si>
    <t>BẢNG CHẤM CÔNG THÁNG 5 NĂM 2020</t>
  </si>
  <si>
    <t xml:space="preserve">          </t>
  </si>
  <si>
    <t>Chị Nguyệt</t>
  </si>
  <si>
    <t>Sale - KD</t>
  </si>
  <si>
    <t>Chị quý</t>
  </si>
  <si>
    <t>SOY</t>
  </si>
  <si>
    <t>Tâm Ship,trừ lương</t>
  </si>
  <si>
    <t>Chị Nguyệt thanh toán tiền hàng</t>
  </si>
  <si>
    <t xml:space="preserve">chi tiền lương cho chị tâm tháng 5 </t>
  </si>
  <si>
    <t>Văn phòng</t>
  </si>
  <si>
    <t>thu tiền hàng chị tâm (đối trừ tiền lương)</t>
  </si>
  <si>
    <t>thu tiền hàng chị tâm (đối trừ tiền chi văn phòng)</t>
  </si>
  <si>
    <t>Chi tiền xe tháng 4</t>
  </si>
  <si>
    <t>A*30%</t>
  </si>
  <si>
    <t>(LC*26)/NC</t>
  </si>
  <si>
    <t>Đến ngày 21/05/2020</t>
  </si>
  <si>
    <t>Tiền lương tháng 3+4+5 (hết 21/5)</t>
  </si>
  <si>
    <t>Đã đối trừ</t>
  </si>
  <si>
    <t>Phòng KD</t>
  </si>
  <si>
    <t>Hành chính</t>
  </si>
  <si>
    <t>Chị Mến</t>
  </si>
  <si>
    <t>HFC</t>
  </si>
  <si>
    <t>ĐL Cường Oanh</t>
  </si>
  <si>
    <t>ĐL TÌnh Thu</t>
  </si>
  <si>
    <t>Tình Thu</t>
  </si>
  <si>
    <t xml:space="preserve">E Huệ </t>
  </si>
  <si>
    <t>Trà chanh góc phố 2</t>
  </si>
  <si>
    <t>Cước đường bộ</t>
  </si>
  <si>
    <t>Cước đường bộ Vĩnh yên</t>
  </si>
  <si>
    <t>Cước đường bộ Nội Bài - Lào Cai</t>
  </si>
  <si>
    <t>Cước đường bộ Nội Bài - Hải Phòng</t>
  </si>
  <si>
    <t>Vé sử dụng dịch vụ đường bộ</t>
  </si>
  <si>
    <t>Chi văn phòng (trả Tâm) bao gồm điện nước ăn uống</t>
  </si>
  <si>
    <t>Dê núi 9</t>
  </si>
  <si>
    <t>Gửi hàng chị Huệ ĐB</t>
  </si>
  <si>
    <t>Ăn uống</t>
  </si>
  <si>
    <t>Kệ đơn, trụ</t>
  </si>
  <si>
    <t>Cờ LN, Cờ giải, Backrong</t>
  </si>
  <si>
    <t>Xăng</t>
  </si>
  <si>
    <t>Phòng nghỉ</t>
  </si>
  <si>
    <t>Vé dịch vụ sử dụng đường bộ</t>
  </si>
  <si>
    <t xml:space="preserve">Vé thu phí đường bộ </t>
  </si>
  <si>
    <t>Vé dđường bộ</t>
  </si>
  <si>
    <t>Vé thu phí dịch vụ sử dụng đường bộ</t>
  </si>
  <si>
    <t>Phí sử dụng đường bộ</t>
  </si>
  <si>
    <t xml:space="preserve">Tổng  </t>
  </si>
  <si>
    <t>Chi phí biển bảng</t>
  </si>
  <si>
    <t>Chi phí Khác</t>
  </si>
  <si>
    <t>Chi phí Văn phòng</t>
  </si>
  <si>
    <t>Chi phí Vận chuyển</t>
  </si>
  <si>
    <t>Chi phí tiếp khách công tác</t>
  </si>
  <si>
    <t>Chi phí Hàng hóa</t>
  </si>
  <si>
    <t>Chi phí Đi đường</t>
  </si>
  <si>
    <t>Nhập hàng 75 thùng</t>
  </si>
  <si>
    <t>Thu tiền hàng em mến HFC</t>
  </si>
  <si>
    <t>Chi tiếp khách công tác</t>
  </si>
  <si>
    <t>TIỀN MUA HÀNG TRIỆU SƠN CHƯA THANH TOÁN THÁNG 5</t>
  </si>
  <si>
    <r>
      <t xml:space="preserve">( 1 ) Tiền hàng </t>
    </r>
    <r>
      <rPr>
        <b/>
        <sz val="12"/>
        <color rgb="FFFF0000"/>
        <rFont val="Times New Roman"/>
        <family val="1"/>
      </rPr>
      <t>chưa thanh toán</t>
    </r>
    <r>
      <rPr>
        <b/>
        <sz val="12"/>
        <color theme="1" tint="-0.499984740745262"/>
        <rFont val="Times New Roman"/>
        <family val="1"/>
      </rPr>
      <t xml:space="preserve"> tháng 4</t>
    </r>
  </si>
  <si>
    <r>
      <rPr>
        <b/>
        <sz val="12"/>
        <color theme="1"/>
        <rFont val="Times New Roman"/>
        <family val="1"/>
      </rPr>
      <t xml:space="preserve">( 2 ) </t>
    </r>
    <r>
      <rPr>
        <b/>
        <sz val="12"/>
        <color rgb="FFFF0000"/>
        <rFont val="Times New Roman"/>
        <family val="1"/>
      </rPr>
      <t xml:space="preserve"> Đang nợ</t>
    </r>
    <r>
      <rPr>
        <b/>
        <sz val="12"/>
        <color theme="1" tint="-0.499984740745262"/>
        <rFont val="Times New Roman"/>
        <family val="1"/>
      </rPr>
      <t xml:space="preserve"> công ty đến ngày 6/4/2020</t>
    </r>
  </si>
  <si>
    <r>
      <t xml:space="preserve"> ( 3 )  Tiền hàng </t>
    </r>
    <r>
      <rPr>
        <b/>
        <sz val="12"/>
        <color rgb="FFFF0000"/>
        <rFont val="Times New Roman"/>
        <family val="1"/>
      </rPr>
      <t>đã thanh toán</t>
    </r>
    <r>
      <rPr>
        <b/>
        <sz val="12"/>
        <color theme="1" tint="-0.499984740745262"/>
        <rFont val="Times New Roman"/>
        <family val="1"/>
      </rPr>
      <t xml:space="preserve"> trong tháng 4 (đơn 452)</t>
    </r>
  </si>
  <si>
    <t>( 4 ) Tiền lương tháng 4</t>
  </si>
  <si>
    <t>(5) Tiền lương tháng 5 (hết 15/5)</t>
  </si>
  <si>
    <r>
      <t xml:space="preserve">Còn phải trả công ty </t>
    </r>
    <r>
      <rPr>
        <b/>
        <sz val="12"/>
        <color theme="1"/>
        <rFont val="Times New Roman"/>
        <family val="1"/>
      </rPr>
      <t>(1)+(2)-(3)-(4)-(5)</t>
    </r>
  </si>
  <si>
    <t xml:space="preserve">Kế Toán </t>
  </si>
  <si>
    <t>Lưu Ý: Tiền lương tháng 4 của anh Triệu Anh Sơn là 7,538,462 nghìn đồng vì ngày 28/3/2020 về việc cho nhân viên làm việc tại nhà do Covid 19 trong vòng 16 ngày(chưa tính ngày nghỉ) hưởng 60% lương. 10 ngày còn lại tính 100% lương.Tiền lương tháng 5 của anh triệu anh sơn là 1,783,100 nghìn đồng vì tháng 5 công ty giảm trừ 30% lương nhân viên để vượt qua giai đoạn khó khăn và ngày 11/5 công ty phát hiện 2 sơn làm mất hàngnên trừ tiền hàng vào lương.</t>
  </si>
  <si>
    <t>Đi công tác MN, chi tiết đính kèm</t>
  </si>
  <si>
    <t>Công tác Miền Nam (10/5-17/5)</t>
  </si>
  <si>
    <t>Thuê xe công ty 5/5-5/6</t>
  </si>
  <si>
    <t>Công ty vay Nguyễn Văn Linh</t>
  </si>
  <si>
    <t>Lãi cầm cố thuê xe</t>
  </si>
  <si>
    <t>Nguyễn Trọng Hoàng</t>
  </si>
  <si>
    <t>Ẩm thực gà ngon</t>
  </si>
  <si>
    <t>Ngọc thạch quán</t>
  </si>
  <si>
    <t>dịch vụ dừng đỗ xe</t>
  </si>
  <si>
    <t>Tâm cần trả anh Lâm 4tr6</t>
  </si>
  <si>
    <t>Anh Lâm nợ chị Tâm 2tr5, Tâm nợ Cưới : 5tr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</si>
</sst>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 tint="-0.499984740745262"/>
      <name val="Cambria"/>
      <family val="1"/>
      <charset val="163"/>
      <scheme val="major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sz val="14"/>
      <color theme="1" tint="-0.499984740745262"/>
      <name val="Times New Roman"/>
      <family val="1"/>
    </font>
    <font>
      <b/>
      <i/>
      <sz val="11"/>
      <color theme="1" tint="-0.499984740745262"/>
      <name val="Times New Roman"/>
      <family val="1"/>
    </font>
    <font>
      <sz val="10"/>
      <name val="Times New Roman"/>
      <family val="1"/>
    </font>
    <font>
      <sz val="10"/>
      <color indexed="8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/>
    <xf numFmtId="0" fontId="21" fillId="0" borderId="0"/>
    <xf numFmtId="0" fontId="22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37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6" fillId="0" borderId="4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/>
    </xf>
    <xf numFmtId="0" fontId="16" fillId="0" borderId="4" xfId="0" applyFont="1" applyBorder="1" applyAlignment="1">
      <alignment horizontal="center" vertical="center"/>
    </xf>
    <xf numFmtId="0" fontId="16" fillId="0" borderId="15" xfId="0" applyFont="1" applyBorder="1" applyAlignment="1">
      <alignment horizontal="left" vertical="center" wrapText="1"/>
    </xf>
    <xf numFmtId="0" fontId="16" fillId="0" borderId="16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 wrapText="1"/>
    </xf>
    <xf numFmtId="167" fontId="17" fillId="0" borderId="2" xfId="1" applyNumberFormat="1" applyFont="1" applyBorder="1" applyAlignment="1">
      <alignment horizontal="right" vertical="center"/>
    </xf>
    <xf numFmtId="167" fontId="17" fillId="0" borderId="2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 wrapText="1"/>
    </xf>
    <xf numFmtId="167" fontId="17" fillId="0" borderId="3" xfId="1" applyNumberFormat="1" applyFont="1" applyBorder="1" applyAlignment="1">
      <alignment horizontal="right" vertical="center"/>
    </xf>
    <xf numFmtId="167" fontId="17" fillId="0" borderId="3" xfId="1" applyNumberFormat="1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 wrapText="1"/>
    </xf>
    <xf numFmtId="167" fontId="17" fillId="0" borderId="5" xfId="1" applyNumberFormat="1" applyFont="1" applyBorder="1" applyAlignment="1">
      <alignment horizontal="right" vertical="center"/>
    </xf>
    <xf numFmtId="167" fontId="17" fillId="0" borderId="5" xfId="1" applyNumberFormat="1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7" fillId="0" borderId="1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5" fillId="0" borderId="0" xfId="0" applyFont="1" applyBorder="1" applyAlignment="1">
      <alignment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0" borderId="13" xfId="0" applyFont="1" applyBorder="1" applyAlignment="1">
      <alignment horizontal="left" vertical="center" wrapText="1"/>
    </xf>
    <xf numFmtId="167" fontId="16" fillId="0" borderId="13" xfId="1" applyNumberFormat="1" applyFont="1" applyBorder="1" applyAlignment="1">
      <alignment horizontal="right" vertical="center"/>
    </xf>
    <xf numFmtId="167" fontId="17" fillId="0" borderId="12" xfId="1" applyNumberFormat="1" applyFont="1" applyBorder="1" applyAlignment="1">
      <alignment horizontal="left" vertical="center"/>
    </xf>
    <xf numFmtId="167" fontId="17" fillId="0" borderId="12" xfId="1" applyNumberFormat="1" applyFont="1" applyBorder="1" applyAlignment="1">
      <alignment horizontal="right" vertical="center"/>
    </xf>
    <xf numFmtId="167" fontId="16" fillId="0" borderId="13" xfId="1" applyNumberFormat="1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167" fontId="19" fillId="0" borderId="1" xfId="1" applyNumberFormat="1" applyFont="1" applyBorder="1" applyAlignment="1">
      <alignment horizontal="right" vertical="center"/>
    </xf>
    <xf numFmtId="167" fontId="19" fillId="0" borderId="1" xfId="1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167" fontId="19" fillId="0" borderId="1" xfId="0" applyNumberFormat="1" applyFont="1" applyBorder="1" applyAlignment="1">
      <alignment horizontal="left" vertical="center"/>
    </xf>
    <xf numFmtId="0" fontId="16" fillId="0" borderId="4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164" fontId="17" fillId="0" borderId="2" xfId="1" applyFont="1" applyBorder="1" applyAlignment="1">
      <alignment horizontal="center" vertical="center"/>
    </xf>
    <xf numFmtId="164" fontId="17" fillId="0" borderId="3" xfId="1" applyFont="1" applyBorder="1" applyAlignment="1">
      <alignment horizontal="center" vertical="center"/>
    </xf>
    <xf numFmtId="164" fontId="17" fillId="0" borderId="1" xfId="1" applyFont="1" applyBorder="1" applyAlignment="1">
      <alignment horizontal="center" vertical="center"/>
    </xf>
    <xf numFmtId="164" fontId="17" fillId="0" borderId="12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0" xfId="0" applyFont="1" applyBorder="1" applyAlignment="1">
      <alignment horizontal="center" vertical="center"/>
    </xf>
    <xf numFmtId="168" fontId="10" fillId="0" borderId="0" xfId="0" applyNumberFormat="1" applyFont="1" applyAlignment="1">
      <alignment horizontal="center" vertical="center"/>
    </xf>
    <xf numFmtId="168" fontId="8" fillId="0" borderId="0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8" fillId="0" borderId="2" xfId="0" applyFont="1" applyFill="1" applyBorder="1"/>
    <xf numFmtId="0" fontId="28" fillId="0" borderId="2" xfId="0" applyFont="1" applyFill="1" applyBorder="1" applyAlignment="1">
      <alignment horizontal="left" vertical="center"/>
    </xf>
    <xf numFmtId="167" fontId="28" fillId="0" borderId="2" xfId="1" applyNumberFormat="1" applyFont="1" applyFill="1" applyBorder="1"/>
    <xf numFmtId="0" fontId="28" fillId="0" borderId="0" xfId="0" applyFont="1" applyFill="1"/>
    <xf numFmtId="0" fontId="23" fillId="0" borderId="0" xfId="0" applyFont="1" applyFill="1" applyAlignment="1">
      <alignment vertical="center"/>
    </xf>
    <xf numFmtId="0" fontId="23" fillId="0" borderId="0" xfId="0" applyFont="1" applyFill="1" applyAlignment="1">
      <alignment horizontal="center" vertical="center"/>
    </xf>
    <xf numFmtId="167" fontId="23" fillId="0" borderId="0" xfId="1" applyNumberFormat="1" applyFont="1" applyFill="1" applyAlignment="1">
      <alignment horizontal="center" vertical="center" wrapText="1"/>
    </xf>
    <xf numFmtId="167" fontId="23" fillId="0" borderId="0" xfId="1" applyNumberFormat="1" applyFont="1" applyFill="1" applyAlignment="1"/>
    <xf numFmtId="167" fontId="28" fillId="0" borderId="0" xfId="1" applyNumberFormat="1" applyFont="1" applyFill="1"/>
    <xf numFmtId="0" fontId="23" fillId="0" borderId="0" xfId="0" applyFont="1" applyFill="1" applyAlignment="1"/>
    <xf numFmtId="0" fontId="29" fillId="0" borderId="0" xfId="0" applyFont="1" applyFill="1" applyAlignment="1">
      <alignment vertical="center"/>
    </xf>
    <xf numFmtId="0" fontId="29" fillId="0" borderId="0" xfId="0" applyFont="1" applyFill="1" applyAlignment="1">
      <alignment horizontal="center" vertical="center"/>
    </xf>
    <xf numFmtId="167" fontId="29" fillId="0" borderId="0" xfId="1" applyNumberFormat="1" applyFont="1" applyFill="1" applyAlignment="1">
      <alignment horizontal="center" vertical="center" wrapText="1"/>
    </xf>
    <xf numFmtId="167" fontId="28" fillId="0" borderId="0" xfId="1" applyNumberFormat="1" applyFont="1" applyFill="1" applyAlignment="1">
      <alignment vertical="center"/>
    </xf>
    <xf numFmtId="0" fontId="28" fillId="0" borderId="0" xfId="0" applyFont="1" applyFill="1" applyAlignment="1">
      <alignment vertical="center"/>
    </xf>
    <xf numFmtId="167" fontId="28" fillId="0" borderId="0" xfId="1" applyNumberFormat="1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14" fontId="28" fillId="0" borderId="0" xfId="0" applyNumberFormat="1" applyFont="1" applyFill="1" applyAlignment="1">
      <alignment vertical="center"/>
    </xf>
    <xf numFmtId="167" fontId="23" fillId="0" borderId="2" xfId="1" applyNumberFormat="1" applyFont="1" applyFill="1" applyBorder="1" applyAlignment="1">
      <alignment vertical="center"/>
    </xf>
    <xf numFmtId="167" fontId="28" fillId="0" borderId="2" xfId="1" applyNumberFormat="1" applyFont="1" applyFill="1" applyBorder="1" applyAlignment="1">
      <alignment horizontal="center" vertical="center"/>
    </xf>
    <xf numFmtId="1" fontId="28" fillId="0" borderId="2" xfId="0" applyNumberFormat="1" applyFont="1" applyFill="1" applyBorder="1" applyAlignment="1">
      <alignment horizontal="left" vertical="center" wrapText="1"/>
    </xf>
    <xf numFmtId="167" fontId="28" fillId="0" borderId="2" xfId="1" applyNumberFormat="1" applyFont="1" applyFill="1" applyBorder="1" applyAlignment="1">
      <alignment vertical="center"/>
    </xf>
    <xf numFmtId="0" fontId="28" fillId="0" borderId="2" xfId="0" applyFont="1" applyFill="1" applyBorder="1" applyAlignment="1">
      <alignment horizontal="left" vertical="center" wrapText="1"/>
    </xf>
    <xf numFmtId="167" fontId="28" fillId="0" borderId="0" xfId="0" applyNumberFormat="1" applyFont="1" applyFill="1"/>
    <xf numFmtId="167" fontId="23" fillId="0" borderId="1" xfId="1" applyNumberFormat="1" applyFont="1" applyFill="1" applyBorder="1"/>
    <xf numFmtId="0" fontId="23" fillId="0" borderId="0" xfId="0" applyFont="1" applyFill="1"/>
    <xf numFmtId="165" fontId="23" fillId="0" borderId="0" xfId="0" applyNumberFormat="1" applyFont="1" applyFill="1"/>
    <xf numFmtId="0" fontId="23" fillId="0" borderId="0" xfId="0" applyFont="1" applyFill="1" applyBorder="1" applyAlignment="1">
      <alignment horizontal="center"/>
    </xf>
    <xf numFmtId="167" fontId="23" fillId="0" borderId="0" xfId="1" applyNumberFormat="1" applyFont="1" applyFill="1" applyBorder="1"/>
    <xf numFmtId="167" fontId="0" fillId="0" borderId="0" xfId="1" applyNumberFormat="1" applyFont="1" applyAlignment="1">
      <alignment vertic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19" fillId="0" borderId="1" xfId="0" applyFont="1" applyBorder="1" applyAlignment="1">
      <alignment vertical="center"/>
    </xf>
    <xf numFmtId="165" fontId="19" fillId="0" borderId="1" xfId="0" applyNumberFormat="1" applyFont="1" applyBorder="1" applyAlignment="1">
      <alignment vertical="center"/>
    </xf>
    <xf numFmtId="9" fontId="19" fillId="0" borderId="1" xfId="2" applyFont="1" applyBorder="1" applyAlignment="1">
      <alignment vertical="center"/>
    </xf>
    <xf numFmtId="167" fontId="19" fillId="0" borderId="1" xfId="1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25" fillId="0" borderId="1" xfId="0" applyFont="1" applyBorder="1" applyAlignment="1">
      <alignment vertical="center"/>
    </xf>
    <xf numFmtId="167" fontId="25" fillId="0" borderId="1" xfId="1" applyNumberFormat="1" applyFont="1" applyBorder="1" applyAlignment="1">
      <alignment vertical="center"/>
    </xf>
    <xf numFmtId="9" fontId="25" fillId="0" borderId="1" xfId="2" applyFont="1" applyBorder="1" applyAlignment="1">
      <alignment vertical="center"/>
    </xf>
    <xf numFmtId="166" fontId="25" fillId="0" borderId="1" xfId="0" applyNumberFormat="1" applyFont="1" applyBorder="1" applyAlignment="1">
      <alignment vertical="center"/>
    </xf>
    <xf numFmtId="165" fontId="25" fillId="0" borderId="1" xfId="1" applyNumberFormat="1" applyFont="1" applyBorder="1" applyAlignment="1">
      <alignment vertical="center"/>
    </xf>
    <xf numFmtId="0" fontId="25" fillId="0" borderId="1" xfId="0" applyFont="1" applyBorder="1" applyAlignment="1">
      <alignment vertical="center" wrapText="1"/>
    </xf>
    <xf numFmtId="0" fontId="33" fillId="3" borderId="0" xfId="0" applyFont="1" applyFill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166" fontId="28" fillId="0" borderId="1" xfId="0" applyNumberFormat="1" applyFont="1" applyBorder="1" applyAlignment="1">
      <alignment horizontal="center" vertical="center"/>
    </xf>
    <xf numFmtId="167" fontId="28" fillId="0" borderId="1" xfId="1" applyNumberFormat="1" applyFont="1" applyBorder="1" applyAlignment="1">
      <alignment horizontal="right" vertical="center"/>
    </xf>
    <xf numFmtId="9" fontId="28" fillId="0" borderId="1" xfId="2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1" fontId="34" fillId="3" borderId="1" xfId="0" applyNumberFormat="1" applyFont="1" applyFill="1" applyBorder="1" applyAlignment="1">
      <alignment horizontal="center" vertical="center"/>
    </xf>
    <xf numFmtId="165" fontId="34" fillId="3" borderId="1" xfId="3" applyNumberFormat="1" applyFont="1" applyFill="1" applyBorder="1" applyAlignment="1">
      <alignment horizontal="right" vertical="center"/>
    </xf>
    <xf numFmtId="165" fontId="34" fillId="3" borderId="1" xfId="0" applyNumberFormat="1" applyFont="1" applyFill="1" applyBorder="1" applyAlignment="1">
      <alignment horizontal="right" vertical="center"/>
    </xf>
    <xf numFmtId="0" fontId="34" fillId="3" borderId="1" xfId="0" applyFont="1" applyFill="1" applyBorder="1" applyAlignment="1">
      <alignment horizontal="right" vertical="center"/>
    </xf>
    <xf numFmtId="167" fontId="34" fillId="3" borderId="1" xfId="0" applyNumberFormat="1" applyFont="1" applyFill="1" applyBorder="1" applyAlignment="1">
      <alignment horizontal="right" vertical="center"/>
    </xf>
    <xf numFmtId="0" fontId="34" fillId="3" borderId="0" xfId="0" applyFont="1" applyFill="1" applyAlignment="1">
      <alignment horizontal="center" vertical="center"/>
    </xf>
    <xf numFmtId="166" fontId="28" fillId="0" borderId="1" xfId="0" quotePrefix="1" applyNumberFormat="1" applyFont="1" applyBorder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4" fontId="29" fillId="0" borderId="0" xfId="0" applyNumberFormat="1" applyFont="1" applyFill="1" applyAlignment="1">
      <alignment vertical="center"/>
    </xf>
    <xf numFmtId="14" fontId="28" fillId="0" borderId="2" xfId="0" applyNumberFormat="1" applyFont="1" applyFill="1" applyBorder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8" fillId="0" borderId="0" xfId="0" applyNumberFormat="1" applyFont="1" applyFill="1"/>
    <xf numFmtId="167" fontId="17" fillId="0" borderId="0" xfId="0" applyNumberFormat="1" applyFont="1" applyAlignment="1">
      <alignment horizontal="left" vertical="center"/>
    </xf>
    <xf numFmtId="9" fontId="32" fillId="3" borderId="1" xfId="2" applyFont="1" applyFill="1" applyBorder="1" applyAlignment="1">
      <alignment horizontal="center" vertical="center" wrapText="1"/>
    </xf>
    <xf numFmtId="167" fontId="28" fillId="0" borderId="4" xfId="1" applyNumberFormat="1" applyFont="1" applyBorder="1" applyAlignment="1">
      <alignment horizontal="right" vertical="center"/>
    </xf>
    <xf numFmtId="9" fontId="28" fillId="0" borderId="4" xfId="2" applyFont="1" applyBorder="1" applyAlignment="1">
      <alignment horizontal="center" vertical="center"/>
    </xf>
    <xf numFmtId="167" fontId="28" fillId="0" borderId="2" xfId="1" applyNumberFormat="1" applyFont="1" applyBorder="1" applyAlignment="1">
      <alignment horizontal="right" vertical="center"/>
    </xf>
    <xf numFmtId="9" fontId="28" fillId="0" borderId="2" xfId="2" applyFont="1" applyBorder="1" applyAlignment="1">
      <alignment horizontal="center" vertical="center"/>
    </xf>
    <xf numFmtId="167" fontId="28" fillId="0" borderId="5" xfId="1" applyNumberFormat="1" applyFont="1" applyBorder="1" applyAlignment="1">
      <alignment horizontal="right" vertical="center"/>
    </xf>
    <xf numFmtId="9" fontId="28" fillId="0" borderId="5" xfId="2" applyFont="1" applyBorder="1" applyAlignment="1">
      <alignment horizontal="center" vertical="center"/>
    </xf>
    <xf numFmtId="167" fontId="4" fillId="0" borderId="0" xfId="0" applyNumberFormat="1" applyFont="1" applyAlignment="1"/>
    <xf numFmtId="167" fontId="28" fillId="0" borderId="11" xfId="1" applyNumberFormat="1" applyFont="1" applyBorder="1" applyAlignment="1">
      <alignment horizontal="right" vertical="center" wrapText="1"/>
    </xf>
    <xf numFmtId="167" fontId="28" fillId="0" borderId="11" xfId="1" applyNumberFormat="1" applyFont="1" applyBorder="1" applyAlignment="1">
      <alignment horizontal="right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66" fontId="28" fillId="0" borderId="11" xfId="0" applyNumberFormat="1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 wrapText="1"/>
    </xf>
    <xf numFmtId="166" fontId="28" fillId="0" borderId="10" xfId="0" quotePrefix="1" applyNumberFormat="1" applyFont="1" applyBorder="1" applyAlignment="1">
      <alignment horizontal="center" vertical="center"/>
    </xf>
    <xf numFmtId="166" fontId="28" fillId="0" borderId="11" xfId="0" quotePrefix="1" applyNumberFormat="1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167" fontId="32" fillId="3" borderId="1" xfId="1" applyNumberFormat="1" applyFont="1" applyFill="1" applyBorder="1" applyAlignment="1">
      <alignment horizontal="right" vertical="center" wrapText="1"/>
    </xf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5" fillId="5" borderId="0" xfId="0" applyFont="1" applyFill="1" applyAlignment="1">
      <alignment vertical="center"/>
    </xf>
    <xf numFmtId="0" fontId="25" fillId="5" borderId="0" xfId="0" applyFont="1" applyFill="1" applyAlignment="1">
      <alignment vertical="center" wrapText="1"/>
    </xf>
    <xf numFmtId="0" fontId="36" fillId="0" borderId="0" xfId="0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25" fillId="5" borderId="0" xfId="0" applyFont="1" applyFill="1" applyBorder="1" applyAlignment="1">
      <alignment vertical="center"/>
    </xf>
    <xf numFmtId="0" fontId="25" fillId="5" borderId="0" xfId="0" applyFont="1" applyFill="1" applyBorder="1" applyAlignment="1">
      <alignment vertical="center" wrapText="1"/>
    </xf>
    <xf numFmtId="0" fontId="25" fillId="3" borderId="0" xfId="0" applyFont="1" applyFill="1" applyAlignment="1">
      <alignment vertical="center"/>
    </xf>
    <xf numFmtId="0" fontId="25" fillId="5" borderId="0" xfId="0" applyFont="1" applyFill="1" applyAlignment="1">
      <alignment horizontal="center" vertical="center"/>
    </xf>
    <xf numFmtId="0" fontId="39" fillId="3" borderId="1" xfId="0" applyFont="1" applyFill="1" applyBorder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39" fillId="4" borderId="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center" vertical="center"/>
    </xf>
    <xf numFmtId="0" fontId="40" fillId="4" borderId="1" xfId="0" applyFont="1" applyFill="1" applyBorder="1" applyAlignment="1">
      <alignment horizontal="center" vertical="center"/>
    </xf>
    <xf numFmtId="0" fontId="40" fillId="0" borderId="6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vertical="center"/>
    </xf>
    <xf numFmtId="0" fontId="40" fillId="3" borderId="1" xfId="0" applyFont="1" applyFill="1" applyBorder="1" applyAlignment="1">
      <alignment vertical="center"/>
    </xf>
    <xf numFmtId="0" fontId="40" fillId="4" borderId="1" xfId="0" applyFont="1" applyFill="1" applyBorder="1" applyAlignment="1">
      <alignment vertical="center"/>
    </xf>
    <xf numFmtId="0" fontId="40" fillId="0" borderId="1" xfId="0" applyFont="1" applyFill="1" applyBorder="1" applyAlignment="1">
      <alignment vertical="center"/>
    </xf>
    <xf numFmtId="0" fontId="40" fillId="0" borderId="6" xfId="0" applyFont="1" applyFill="1" applyBorder="1" applyAlignment="1">
      <alignment vertical="center"/>
    </xf>
    <xf numFmtId="0" fontId="26" fillId="4" borderId="1" xfId="0" applyFont="1" applyFill="1" applyBorder="1" applyAlignment="1">
      <alignment vertical="center"/>
    </xf>
    <xf numFmtId="0" fontId="40" fillId="3" borderId="6" xfId="0" applyFont="1" applyFill="1" applyBorder="1" applyAlignment="1">
      <alignment vertical="center"/>
    </xf>
    <xf numFmtId="0" fontId="40" fillId="4" borderId="6" xfId="0" applyFont="1" applyFill="1" applyBorder="1" applyAlignment="1">
      <alignment vertical="center"/>
    </xf>
    <xf numFmtId="169" fontId="40" fillId="0" borderId="8" xfId="0" applyNumberFormat="1" applyFont="1" applyBorder="1" applyAlignment="1">
      <alignment horizontal="center" vertical="center" wrapText="1" shrinkToFit="1"/>
    </xf>
    <xf numFmtId="169" fontId="40" fillId="0" borderId="1" xfId="3" applyNumberFormat="1" applyFont="1" applyFill="1" applyBorder="1" applyAlignment="1">
      <alignment vertical="center" shrinkToFit="1"/>
    </xf>
    <xf numFmtId="3" fontId="27" fillId="5" borderId="0" xfId="0" applyNumberFormat="1" applyFont="1" applyFill="1" applyBorder="1" applyAlignment="1">
      <alignment horizontal="right" vertical="center" wrapText="1"/>
    </xf>
    <xf numFmtId="3" fontId="26" fillId="0" borderId="0" xfId="0" applyNumberFormat="1" applyFont="1" applyBorder="1" applyAlignment="1">
      <alignment vertical="center"/>
    </xf>
    <xf numFmtId="3" fontId="27" fillId="5" borderId="0" xfId="0" applyNumberFormat="1" applyFont="1" applyFill="1" applyBorder="1" applyAlignment="1">
      <alignment horizontal="center" vertical="center" wrapText="1"/>
    </xf>
    <xf numFmtId="165" fontId="27" fillId="0" borderId="0" xfId="3" applyNumberFormat="1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9" fontId="28" fillId="0" borderId="11" xfId="2" applyFont="1" applyBorder="1" applyAlignment="1">
      <alignment horizontal="center" vertical="center"/>
    </xf>
    <xf numFmtId="0" fontId="33" fillId="3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167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167" fontId="2" fillId="0" borderId="6" xfId="0" applyNumberFormat="1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165" fontId="11" fillId="0" borderId="0" xfId="0" applyNumberFormat="1" applyFont="1" applyBorder="1" applyAlignment="1">
      <alignment vertical="center"/>
    </xf>
    <xf numFmtId="165" fontId="9" fillId="0" borderId="0" xfId="0" applyNumberFormat="1" applyFont="1" applyAlignment="1">
      <alignment vertical="center"/>
    </xf>
    <xf numFmtId="0" fontId="8" fillId="0" borderId="0" xfId="0" applyFont="1" applyBorder="1" applyAlignment="1">
      <alignment horizontal="center" vertical="center"/>
    </xf>
    <xf numFmtId="167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43" fillId="3" borderId="1" xfId="0" applyFont="1" applyFill="1" applyBorder="1" applyAlignment="1">
      <alignment vertical="center"/>
    </xf>
    <xf numFmtId="0" fontId="43" fillId="3" borderId="0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 wrapText="1"/>
    </xf>
    <xf numFmtId="14" fontId="17" fillId="0" borderId="1" xfId="0" quotePrefix="1" applyNumberFormat="1" applyFont="1" applyBorder="1" applyAlignment="1">
      <alignment horizontal="left" vertical="center"/>
    </xf>
    <xf numFmtId="0" fontId="44" fillId="3" borderId="1" xfId="0" applyFont="1" applyFill="1" applyBorder="1" applyAlignment="1">
      <alignment vertical="center"/>
    </xf>
    <xf numFmtId="0" fontId="39" fillId="3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167" fontId="3" fillId="0" borderId="0" xfId="0" applyNumberFormat="1" applyFont="1"/>
    <xf numFmtId="167" fontId="9" fillId="0" borderId="0" xfId="0" applyNumberFormat="1" applyFont="1" applyAlignment="1">
      <alignment vertical="center"/>
    </xf>
    <xf numFmtId="0" fontId="25" fillId="0" borderId="4" xfId="0" applyFont="1" applyBorder="1" applyAlignment="1">
      <alignment vertical="center"/>
    </xf>
    <xf numFmtId="165" fontId="25" fillId="0" borderId="4" xfId="1" applyNumberFormat="1" applyFont="1" applyBorder="1" applyAlignment="1">
      <alignment vertical="center"/>
    </xf>
    <xf numFmtId="9" fontId="25" fillId="0" borderId="4" xfId="2" applyFont="1" applyBorder="1" applyAlignment="1">
      <alignment vertical="center"/>
    </xf>
    <xf numFmtId="167" fontId="25" fillId="0" borderId="4" xfId="1" applyNumberFormat="1" applyFont="1" applyBorder="1" applyAlignment="1">
      <alignment vertical="center"/>
    </xf>
    <xf numFmtId="0" fontId="25" fillId="0" borderId="4" xfId="0" applyFont="1" applyBorder="1" applyAlignment="1">
      <alignment vertical="center" wrapText="1"/>
    </xf>
    <xf numFmtId="0" fontId="25" fillId="0" borderId="2" xfId="0" applyFont="1" applyBorder="1" applyAlignment="1">
      <alignment vertical="center"/>
    </xf>
    <xf numFmtId="165" fontId="25" fillId="0" borderId="2" xfId="1" applyNumberFormat="1" applyFont="1" applyBorder="1" applyAlignment="1">
      <alignment vertical="center"/>
    </xf>
    <xf numFmtId="9" fontId="25" fillId="0" borderId="2" xfId="2" applyFont="1" applyBorder="1" applyAlignment="1">
      <alignment vertical="center"/>
    </xf>
    <xf numFmtId="167" fontId="25" fillId="0" borderId="2" xfId="1" applyNumberFormat="1" applyFont="1" applyBorder="1" applyAlignment="1">
      <alignment vertical="center"/>
    </xf>
    <xf numFmtId="0" fontId="25" fillId="0" borderId="2" xfId="0" applyFont="1" applyBorder="1" applyAlignment="1">
      <alignment vertical="center" wrapText="1"/>
    </xf>
    <xf numFmtId="0" fontId="25" fillId="0" borderId="5" xfId="0" applyFont="1" applyBorder="1" applyAlignment="1">
      <alignment vertical="center"/>
    </xf>
    <xf numFmtId="165" fontId="25" fillId="0" borderId="5" xfId="1" applyNumberFormat="1" applyFont="1" applyBorder="1" applyAlignment="1">
      <alignment vertical="center"/>
    </xf>
    <xf numFmtId="9" fontId="25" fillId="0" borderId="5" xfId="2" applyFont="1" applyBorder="1" applyAlignment="1">
      <alignment vertical="center"/>
    </xf>
    <xf numFmtId="167" fontId="25" fillId="0" borderId="5" xfId="1" applyNumberFormat="1" applyFont="1" applyBorder="1" applyAlignment="1">
      <alignment vertical="center"/>
    </xf>
    <xf numFmtId="0" fontId="25" fillId="0" borderId="5" xfId="0" applyFont="1" applyBorder="1" applyAlignment="1">
      <alignment vertical="center" wrapText="1"/>
    </xf>
    <xf numFmtId="165" fontId="27" fillId="0" borderId="10" xfId="1" applyNumberFormat="1" applyFont="1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9" fontId="27" fillId="0" borderId="10" xfId="2" applyFont="1" applyBorder="1" applyAlignment="1">
      <alignment vertical="center" wrapText="1"/>
    </xf>
    <xf numFmtId="0" fontId="25" fillId="0" borderId="11" xfId="0" applyFont="1" applyBorder="1" applyAlignment="1">
      <alignment vertical="center"/>
    </xf>
    <xf numFmtId="0" fontId="25" fillId="0" borderId="4" xfId="0" applyFont="1" applyBorder="1" applyAlignment="1">
      <alignment vertical="center"/>
    </xf>
    <xf numFmtId="0" fontId="25" fillId="0" borderId="2" xfId="0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0" fontId="25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6" fontId="25" fillId="0" borderId="11" xfId="0" applyNumberFormat="1" applyFont="1" applyBorder="1" applyAlignment="1">
      <alignment vertical="center"/>
    </xf>
    <xf numFmtId="165" fontId="25" fillId="0" borderId="11" xfId="1" applyNumberFormat="1" applyFont="1" applyBorder="1" applyAlignment="1">
      <alignment vertical="center"/>
    </xf>
    <xf numFmtId="9" fontId="25" fillId="0" borderId="11" xfId="2" applyFont="1" applyBorder="1" applyAlignment="1">
      <alignment vertical="center"/>
    </xf>
    <xf numFmtId="167" fontId="25" fillId="0" borderId="11" xfId="1" applyNumberFormat="1" applyFont="1" applyBorder="1" applyAlignment="1">
      <alignment vertical="center"/>
    </xf>
    <xf numFmtId="0" fontId="25" fillId="0" borderId="1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8" fillId="0" borderId="3" xfId="0" applyNumberFormat="1" applyFont="1" applyFill="1" applyBorder="1" applyAlignment="1">
      <alignment horizontal="center" vertical="center"/>
    </xf>
    <xf numFmtId="0" fontId="28" fillId="0" borderId="3" xfId="0" applyFont="1" applyFill="1" applyBorder="1" applyAlignment="1">
      <alignment horizontal="left" vertical="center"/>
    </xf>
    <xf numFmtId="167" fontId="28" fillId="0" borderId="3" xfId="1" applyNumberFormat="1" applyFont="1" applyFill="1" applyBorder="1"/>
    <xf numFmtId="14" fontId="28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/>
    <xf numFmtId="0" fontId="28" fillId="0" borderId="0" xfId="0" applyFont="1" applyFill="1" applyBorder="1" applyAlignment="1">
      <alignment horizontal="left" vertical="center"/>
    </xf>
    <xf numFmtId="167" fontId="28" fillId="0" borderId="0" xfId="1" applyNumberFormat="1" applyFont="1" applyFill="1" applyBorder="1"/>
    <xf numFmtId="167" fontId="28" fillId="0" borderId="0" xfId="1" applyNumberFormat="1" applyFont="1" applyFill="1" applyBorder="1" applyAlignment="1">
      <alignment horizontal="center" vertical="center"/>
    </xf>
    <xf numFmtId="167" fontId="28" fillId="0" borderId="0" xfId="1" applyNumberFormat="1" applyFont="1" applyFill="1" applyBorder="1" applyAlignment="1">
      <alignment vertical="center"/>
    </xf>
    <xf numFmtId="0" fontId="28" fillId="0" borderId="3" xfId="0" applyFont="1" applyFill="1" applyBorder="1"/>
    <xf numFmtId="167" fontId="28" fillId="0" borderId="3" xfId="1" applyNumberFormat="1" applyFont="1" applyFill="1" applyBorder="1" applyAlignment="1">
      <alignment horizontal="center" vertical="center"/>
    </xf>
    <xf numFmtId="14" fontId="31" fillId="0" borderId="2" xfId="0" applyNumberFormat="1" applyFont="1" applyFill="1" applyBorder="1" applyAlignment="1">
      <alignment horizontal="center" vertical="center"/>
    </xf>
    <xf numFmtId="0" fontId="31" fillId="0" borderId="2" xfId="0" applyFont="1" applyFill="1" applyBorder="1"/>
    <xf numFmtId="0" fontId="31" fillId="0" borderId="2" xfId="0" applyFont="1" applyFill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165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7" fontId="3" fillId="0" borderId="4" xfId="1" applyNumberFormat="1" applyFont="1" applyBorder="1" applyAlignment="1">
      <alignment horizontal="right" vertical="center"/>
    </xf>
    <xf numFmtId="165" fontId="3" fillId="0" borderId="2" xfId="1" applyNumberFormat="1" applyFont="1" applyBorder="1" applyAlignment="1">
      <alignment horizontal="right"/>
    </xf>
    <xf numFmtId="165" fontId="3" fillId="0" borderId="5" xfId="1" applyNumberFormat="1" applyFont="1" applyBorder="1" applyAlignment="1">
      <alignment horizontal="right"/>
    </xf>
    <xf numFmtId="165" fontId="2" fillId="0" borderId="1" xfId="1" applyNumberFormat="1" applyFont="1" applyBorder="1" applyAlignment="1">
      <alignment horizontal="right"/>
    </xf>
    <xf numFmtId="0" fontId="9" fillId="0" borderId="0" xfId="7" applyFont="1" applyAlignment="1">
      <alignment horizontal="center"/>
    </xf>
    <xf numFmtId="0" fontId="1" fillId="0" borderId="0" xfId="7"/>
    <xf numFmtId="0" fontId="10" fillId="0" borderId="0" xfId="7" applyFont="1" applyAlignment="1">
      <alignment vertical="center"/>
    </xf>
    <xf numFmtId="0" fontId="9" fillId="0" borderId="0" xfId="7" applyFont="1" applyAlignment="1">
      <alignment horizontal="center" vertical="center"/>
    </xf>
    <xf numFmtId="0" fontId="10" fillId="0" borderId="0" xfId="7" applyFont="1" applyAlignment="1">
      <alignment horizontal="center" vertical="center"/>
    </xf>
    <xf numFmtId="168" fontId="10" fillId="0" borderId="0" xfId="7" applyNumberFormat="1" applyFont="1" applyAlignment="1">
      <alignment horizontal="center" vertical="center"/>
    </xf>
    <xf numFmtId="0" fontId="8" fillId="0" borderId="0" xfId="7" applyFont="1" applyBorder="1" applyAlignment="1"/>
    <xf numFmtId="0" fontId="8" fillId="0" borderId="0" xfId="7" applyFont="1" applyBorder="1" applyAlignment="1">
      <alignment horizontal="center" vertical="center"/>
    </xf>
    <xf numFmtId="168" fontId="8" fillId="0" borderId="0" xfId="7" applyNumberFormat="1" applyFont="1" applyBorder="1" applyAlignment="1">
      <alignment horizontal="center" vertical="center"/>
    </xf>
    <xf numFmtId="0" fontId="8" fillId="0" borderId="0" xfId="7" applyFont="1" applyBorder="1" applyAlignment="1">
      <alignment horizontal="center"/>
    </xf>
    <xf numFmtId="0" fontId="8" fillId="0" borderId="1" xfId="7" applyFont="1" applyBorder="1" applyAlignment="1">
      <alignment horizontal="center" vertical="center" wrapText="1"/>
    </xf>
    <xf numFmtId="9" fontId="8" fillId="0" borderId="1" xfId="8" applyFont="1" applyBorder="1" applyAlignment="1">
      <alignment horizontal="center" vertical="center" wrapText="1"/>
    </xf>
    <xf numFmtId="0" fontId="9" fillId="0" borderId="1" xfId="7" applyFont="1" applyBorder="1" applyAlignment="1">
      <alignment horizontal="center" vertical="center"/>
    </xf>
    <xf numFmtId="168" fontId="9" fillId="0" borderId="1" xfId="7" applyNumberFormat="1" applyFont="1" applyBorder="1" applyAlignment="1">
      <alignment horizontal="center" vertical="center"/>
    </xf>
    <xf numFmtId="0" fontId="9" fillId="0" borderId="1" xfId="7" applyFont="1" applyBorder="1" applyAlignment="1">
      <alignment horizontal="center"/>
    </xf>
    <xf numFmtId="165" fontId="9" fillId="0" borderId="1" xfId="9" applyNumberFormat="1" applyFont="1" applyBorder="1" applyAlignment="1"/>
    <xf numFmtId="165" fontId="9" fillId="0" borderId="1" xfId="9" applyNumberFormat="1" applyFont="1" applyBorder="1"/>
    <xf numFmtId="9" fontId="9" fillId="0" borderId="1" xfId="7" applyNumberFormat="1" applyFont="1" applyBorder="1" applyAlignment="1">
      <alignment horizontal="center"/>
    </xf>
    <xf numFmtId="165" fontId="9" fillId="0" borderId="1" xfId="9" applyNumberFormat="1" applyFont="1" applyBorder="1" applyAlignment="1">
      <alignment horizontal="center" vertical="center" wrapText="1"/>
    </xf>
    <xf numFmtId="165" fontId="9" fillId="0" borderId="1" xfId="7" applyNumberFormat="1" applyFont="1" applyBorder="1"/>
    <xf numFmtId="165" fontId="9" fillId="0" borderId="0" xfId="7" applyNumberFormat="1" applyFont="1"/>
    <xf numFmtId="0" fontId="9" fillId="0" borderId="4" xfId="7" applyFont="1" applyBorder="1" applyAlignment="1">
      <alignment horizontal="center"/>
    </xf>
    <xf numFmtId="165" fontId="9" fillId="0" borderId="4" xfId="9" applyNumberFormat="1" applyFont="1" applyBorder="1" applyAlignment="1"/>
    <xf numFmtId="165" fontId="9" fillId="0" borderId="4" xfId="9" applyNumberFormat="1" applyFont="1" applyBorder="1"/>
    <xf numFmtId="9" fontId="9" fillId="0" borderId="4" xfId="7" applyNumberFormat="1" applyFont="1" applyBorder="1" applyAlignment="1">
      <alignment horizontal="center"/>
    </xf>
    <xf numFmtId="165" fontId="9" fillId="0" borderId="4" xfId="9" applyNumberFormat="1" applyFont="1" applyBorder="1" applyAlignment="1">
      <alignment horizontal="center" vertical="center" wrapText="1"/>
    </xf>
    <xf numFmtId="165" fontId="9" fillId="0" borderId="4" xfId="7" applyNumberFormat="1" applyFont="1" applyBorder="1"/>
    <xf numFmtId="0" fontId="9" fillId="0" borderId="2" xfId="7" applyFont="1" applyBorder="1" applyAlignment="1">
      <alignment horizontal="center"/>
    </xf>
    <xf numFmtId="165" fontId="9" fillId="0" borderId="2" xfId="9" applyNumberFormat="1" applyFont="1" applyBorder="1" applyAlignment="1"/>
    <xf numFmtId="165" fontId="9" fillId="0" borderId="2" xfId="9" applyNumberFormat="1" applyFont="1" applyBorder="1"/>
    <xf numFmtId="9" fontId="9" fillId="0" borderId="2" xfId="7" applyNumberFormat="1" applyFont="1" applyBorder="1" applyAlignment="1">
      <alignment horizontal="center"/>
    </xf>
    <xf numFmtId="165" fontId="9" fillId="0" borderId="2" xfId="9" applyNumberFormat="1" applyFont="1" applyBorder="1" applyAlignment="1">
      <alignment horizontal="center" vertical="center" wrapText="1"/>
    </xf>
    <xf numFmtId="165" fontId="9" fillId="0" borderId="2" xfId="7" applyNumberFormat="1" applyFont="1" applyBorder="1"/>
    <xf numFmtId="0" fontId="9" fillId="0" borderId="5" xfId="7" applyFont="1" applyBorder="1" applyAlignment="1">
      <alignment horizontal="center"/>
    </xf>
    <xf numFmtId="165" fontId="9" fillId="0" borderId="5" xfId="9" applyNumberFormat="1" applyFont="1" applyBorder="1" applyAlignment="1"/>
    <xf numFmtId="165" fontId="9" fillId="0" borderId="5" xfId="9" applyNumberFormat="1" applyFont="1" applyBorder="1"/>
    <xf numFmtId="9" fontId="9" fillId="0" borderId="5" xfId="7" applyNumberFormat="1" applyFont="1" applyBorder="1" applyAlignment="1">
      <alignment horizontal="center"/>
    </xf>
    <xf numFmtId="165" fontId="9" fillId="0" borderId="5" xfId="9" applyNumberFormat="1" applyFont="1" applyBorder="1" applyAlignment="1">
      <alignment horizontal="center" vertical="center" wrapText="1"/>
    </xf>
    <xf numFmtId="165" fontId="9" fillId="0" borderId="5" xfId="7" applyNumberFormat="1" applyFont="1" applyBorder="1"/>
    <xf numFmtId="0" fontId="9" fillId="0" borderId="13" xfId="7" applyFont="1" applyBorder="1" applyAlignment="1">
      <alignment horizontal="center" vertical="center"/>
    </xf>
    <xf numFmtId="0" fontId="8" fillId="0" borderId="13" xfId="7" applyFont="1" applyFill="1" applyBorder="1" applyAlignment="1">
      <alignment horizontal="center"/>
    </xf>
    <xf numFmtId="0" fontId="9" fillId="0" borderId="13" xfId="7" applyFont="1" applyBorder="1"/>
    <xf numFmtId="165" fontId="8" fillId="0" borderId="13" xfId="7" applyNumberFormat="1" applyFont="1" applyBorder="1"/>
    <xf numFmtId="167" fontId="8" fillId="0" borderId="13" xfId="9" applyNumberFormat="1" applyFont="1" applyBorder="1"/>
    <xf numFmtId="167" fontId="8" fillId="0" borderId="1" xfId="9" applyNumberFormat="1" applyFont="1" applyBorder="1"/>
    <xf numFmtId="165" fontId="11" fillId="0" borderId="1" xfId="7" applyNumberFormat="1" applyFont="1" applyBorder="1"/>
    <xf numFmtId="0" fontId="11" fillId="0" borderId="0" xfId="7" applyFont="1" applyBorder="1" applyAlignment="1">
      <alignment horizontal="center" vertical="center"/>
    </xf>
    <xf numFmtId="165" fontId="11" fillId="0" borderId="0" xfId="7" applyNumberFormat="1" applyFont="1" applyBorder="1"/>
    <xf numFmtId="0" fontId="8" fillId="0" borderId="0" xfId="7" applyFont="1" applyAlignment="1"/>
    <xf numFmtId="0" fontId="34" fillId="3" borderId="1" xfId="0" applyFont="1" applyFill="1" applyBorder="1" applyAlignment="1">
      <alignment horizontal="center" vertical="center"/>
    </xf>
    <xf numFmtId="0" fontId="47" fillId="3" borderId="0" xfId="0" applyFont="1" applyFill="1" applyAlignment="1">
      <alignment horizontal="center" vertical="center"/>
    </xf>
    <xf numFmtId="167" fontId="47" fillId="3" borderId="0" xfId="1" applyNumberFormat="1" applyFont="1" applyFill="1" applyAlignment="1">
      <alignment horizontal="right" vertical="center"/>
    </xf>
    <xf numFmtId="9" fontId="47" fillId="3" borderId="0" xfId="2" applyFont="1" applyFill="1" applyAlignment="1">
      <alignment horizontal="right" vertical="center"/>
    </xf>
    <xf numFmtId="167" fontId="34" fillId="3" borderId="0" xfId="1" applyNumberFormat="1" applyFont="1" applyFill="1" applyAlignment="1">
      <alignment horizontal="right" vertical="center"/>
    </xf>
    <xf numFmtId="167" fontId="48" fillId="3" borderId="0" xfId="1" applyNumberFormat="1" applyFont="1" applyFill="1" applyAlignment="1">
      <alignment horizontal="right" vertical="center"/>
    </xf>
    <xf numFmtId="167" fontId="34" fillId="3" borderId="10" xfId="1" applyNumberFormat="1" applyFont="1" applyFill="1" applyBorder="1" applyAlignment="1">
      <alignment horizontal="right" vertical="center" wrapText="1"/>
    </xf>
    <xf numFmtId="9" fontId="34" fillId="3" borderId="10" xfId="2" applyFont="1" applyFill="1" applyBorder="1" applyAlignment="1">
      <alignment horizontal="right" vertical="center" wrapText="1"/>
    </xf>
    <xf numFmtId="0" fontId="47" fillId="0" borderId="1" xfId="0" applyFont="1" applyBorder="1" applyAlignment="1">
      <alignment horizontal="center" vertical="center"/>
    </xf>
    <xf numFmtId="167" fontId="47" fillId="0" borderId="1" xfId="1" applyNumberFormat="1" applyFont="1" applyBorder="1" applyAlignment="1">
      <alignment horizontal="right" vertical="center"/>
    </xf>
    <xf numFmtId="9" fontId="47" fillId="0" borderId="1" xfId="2" applyFont="1" applyBorder="1" applyAlignment="1">
      <alignment horizontal="right" vertical="center"/>
    </xf>
    <xf numFmtId="0" fontId="47" fillId="0" borderId="0" xfId="0" applyFont="1" applyAlignment="1">
      <alignment horizontal="center" vertical="center"/>
    </xf>
    <xf numFmtId="166" fontId="47" fillId="0" borderId="1" xfId="0" applyNumberFormat="1" applyFont="1" applyBorder="1" applyAlignment="1">
      <alignment horizontal="center" vertical="center"/>
    </xf>
    <xf numFmtId="0" fontId="47" fillId="0" borderId="10" xfId="0" applyFont="1" applyBorder="1" applyAlignment="1">
      <alignment horizontal="center" vertical="center"/>
    </xf>
    <xf numFmtId="166" fontId="47" fillId="0" borderId="10" xfId="0" applyNumberFormat="1" applyFont="1" applyBorder="1" applyAlignment="1">
      <alignment horizontal="center" vertical="center"/>
    </xf>
    <xf numFmtId="167" fontId="47" fillId="0" borderId="10" xfId="1" applyNumberFormat="1" applyFont="1" applyBorder="1" applyAlignment="1">
      <alignment horizontal="right" vertical="center"/>
    </xf>
    <xf numFmtId="0" fontId="47" fillId="0" borderId="1" xfId="0" applyFont="1" applyBorder="1" applyAlignment="1">
      <alignment horizontal="center" vertical="center" wrapText="1"/>
    </xf>
    <xf numFmtId="0" fontId="47" fillId="0" borderId="1" xfId="0" applyFont="1" applyBorder="1" applyAlignment="1">
      <alignment horizontal="right" vertical="center"/>
    </xf>
    <xf numFmtId="0" fontId="47" fillId="0" borderId="11" xfId="0" applyFont="1" applyBorder="1" applyAlignment="1">
      <alignment horizontal="center" vertical="center"/>
    </xf>
    <xf numFmtId="166" fontId="47" fillId="0" borderId="11" xfId="0" applyNumberFormat="1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 wrapText="1"/>
    </xf>
    <xf numFmtId="167" fontId="47" fillId="0" borderId="11" xfId="1" applyNumberFormat="1" applyFont="1" applyBorder="1" applyAlignment="1">
      <alignment horizontal="right" vertical="center" wrapText="1"/>
    </xf>
    <xf numFmtId="166" fontId="47" fillId="0" borderId="1" xfId="0" quotePrefix="1" applyNumberFormat="1" applyFont="1" applyBorder="1" applyAlignment="1">
      <alignment horizontal="center" vertical="center"/>
    </xf>
    <xf numFmtId="166" fontId="47" fillId="0" borderId="10" xfId="0" quotePrefix="1" applyNumberFormat="1" applyFont="1" applyBorder="1" applyAlignment="1">
      <alignment horizontal="center" vertical="center"/>
    </xf>
    <xf numFmtId="166" fontId="47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47" fillId="0" borderId="0" xfId="0" applyFont="1" applyAlignment="1">
      <alignment horizontal="right" vertical="center"/>
    </xf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horizontal="right" vertical="center"/>
    </xf>
    <xf numFmtId="167" fontId="47" fillId="0" borderId="0" xfId="1" applyNumberFormat="1" applyFont="1" applyAlignment="1">
      <alignment horizontal="right" vertical="center"/>
    </xf>
    <xf numFmtId="9" fontId="47" fillId="0" borderId="0" xfId="2" applyFont="1" applyAlignment="1">
      <alignment horizontal="right" vertical="center"/>
    </xf>
    <xf numFmtId="0" fontId="47" fillId="0" borderId="0" xfId="0" applyFont="1" applyFill="1" applyAlignment="1">
      <alignment horizontal="center" vertical="center"/>
    </xf>
    <xf numFmtId="166" fontId="47" fillId="0" borderId="0" xfId="0" applyNumberFormat="1" applyFont="1" applyFill="1" applyAlignment="1">
      <alignment horizontal="center" vertical="center"/>
    </xf>
    <xf numFmtId="167" fontId="47" fillId="0" borderId="0" xfId="1" applyNumberFormat="1" applyFont="1" applyFill="1" applyAlignment="1">
      <alignment horizontal="center" vertical="center"/>
    </xf>
    <xf numFmtId="0" fontId="47" fillId="0" borderId="0" xfId="0" applyFont="1" applyFill="1" applyAlignment="1">
      <alignment horizontal="right" vertical="center"/>
    </xf>
    <xf numFmtId="167" fontId="47" fillId="0" borderId="0" xfId="1" applyNumberFormat="1" applyFont="1" applyAlignment="1">
      <alignment horizontal="center" vertical="center"/>
    </xf>
    <xf numFmtId="165" fontId="34" fillId="0" borderId="0" xfId="1" applyNumberFormat="1" applyFont="1" applyAlignment="1">
      <alignment horizontal="center" vertical="center"/>
    </xf>
    <xf numFmtId="0" fontId="48" fillId="3" borderId="0" xfId="0" applyFont="1" applyFill="1" applyAlignment="1">
      <alignment horizontal="left" vertical="center"/>
    </xf>
    <xf numFmtId="166" fontId="48" fillId="3" borderId="0" xfId="0" applyNumberFormat="1" applyFont="1" applyFill="1" applyAlignment="1">
      <alignment horizontal="left" vertical="center"/>
    </xf>
    <xf numFmtId="169" fontId="40" fillId="3" borderId="1" xfId="3" applyNumberFormat="1" applyFont="1" applyFill="1" applyBorder="1" applyAlignment="1">
      <alignment horizontal="center" vertical="center"/>
    </xf>
    <xf numFmtId="169" fontId="38" fillId="0" borderId="1" xfId="3" applyNumberFormat="1" applyFont="1" applyFill="1" applyBorder="1" applyAlignment="1">
      <alignment horizontal="center" vertical="center" shrinkToFit="1"/>
    </xf>
    <xf numFmtId="0" fontId="27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14" fontId="28" fillId="0" borderId="12" xfId="0" applyNumberFormat="1" applyFont="1" applyFill="1" applyBorder="1" applyAlignment="1">
      <alignment horizontal="center" vertical="center"/>
    </xf>
    <xf numFmtId="0" fontId="28" fillId="0" borderId="12" xfId="0" applyFont="1" applyFill="1" applyBorder="1"/>
    <xf numFmtId="0" fontId="28" fillId="0" borderId="12" xfId="0" applyFont="1" applyFill="1" applyBorder="1" applyAlignment="1">
      <alignment horizontal="left" vertical="center"/>
    </xf>
    <xf numFmtId="167" fontId="28" fillId="0" borderId="12" xfId="1" applyNumberFormat="1" applyFont="1" applyFill="1" applyBorder="1"/>
    <xf numFmtId="167" fontId="28" fillId="0" borderId="12" xfId="1" applyNumberFormat="1" applyFont="1" applyFill="1" applyBorder="1" applyAlignment="1">
      <alignment horizontal="center" vertical="center"/>
    </xf>
    <xf numFmtId="167" fontId="23" fillId="0" borderId="1" xfId="1" applyNumberFormat="1" applyFont="1" applyFill="1" applyBorder="1" applyAlignment="1">
      <alignment vertical="center"/>
    </xf>
    <xf numFmtId="167" fontId="23" fillId="0" borderId="0" xfId="0" applyNumberFormat="1" applyFont="1" applyFill="1"/>
    <xf numFmtId="0" fontId="43" fillId="3" borderId="6" xfId="0" applyFont="1" applyFill="1" applyBorder="1" applyAlignment="1">
      <alignment vertical="center"/>
    </xf>
    <xf numFmtId="0" fontId="44" fillId="3" borderId="8" xfId="0" applyFont="1" applyFill="1" applyBorder="1" applyAlignment="1">
      <alignment vertical="center"/>
    </xf>
    <xf numFmtId="0" fontId="17" fillId="3" borderId="8" xfId="0" applyFont="1" applyFill="1" applyBorder="1" applyAlignment="1">
      <alignment vertical="center" wrapText="1"/>
    </xf>
    <xf numFmtId="0" fontId="23" fillId="0" borderId="0" xfId="0" applyFont="1" applyFill="1" applyAlignment="1">
      <alignment horizontal="center" vertical="center"/>
    </xf>
    <xf numFmtId="167" fontId="23" fillId="0" borderId="10" xfId="1" applyNumberFormat="1" applyFont="1" applyFill="1" applyBorder="1" applyAlignment="1">
      <alignment horizontal="center" vertical="center"/>
    </xf>
    <xf numFmtId="167" fontId="23" fillId="0" borderId="12" xfId="1" applyNumberFormat="1" applyFont="1" applyFill="1" applyBorder="1" applyAlignment="1">
      <alignment horizontal="center" vertical="center"/>
    </xf>
    <xf numFmtId="14" fontId="23" fillId="0" borderId="6" xfId="0" applyNumberFormat="1" applyFont="1" applyFill="1" applyBorder="1" applyAlignment="1">
      <alignment horizontal="center" vertical="center"/>
    </xf>
    <xf numFmtId="14" fontId="23" fillId="0" borderId="8" xfId="0" applyNumberFormat="1" applyFont="1" applyFill="1" applyBorder="1" applyAlignment="1">
      <alignment horizontal="center" vertical="center"/>
    </xf>
    <xf numFmtId="14" fontId="23" fillId="0" borderId="4" xfId="0" applyNumberFormat="1" applyFont="1" applyFill="1" applyBorder="1" applyAlignment="1">
      <alignment horizontal="center" vertical="center"/>
    </xf>
    <xf numFmtId="14" fontId="23" fillId="0" borderId="2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14" fontId="23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167" fontId="23" fillId="0" borderId="1" xfId="1" applyNumberFormat="1" applyFont="1" applyFill="1" applyBorder="1" applyAlignment="1">
      <alignment horizontal="center" vertical="center"/>
    </xf>
    <xf numFmtId="0" fontId="30" fillId="4" borderId="0" xfId="0" applyFont="1" applyFill="1" applyBorder="1" applyAlignment="1">
      <alignment horizontal="center"/>
    </xf>
    <xf numFmtId="0" fontId="23" fillId="0" borderId="6" xfId="0" applyFont="1" applyFill="1" applyBorder="1" applyAlignment="1">
      <alignment horizontal="center"/>
    </xf>
    <xf numFmtId="0" fontId="23" fillId="0" borderId="7" xfId="0" applyFont="1" applyFill="1" applyBorder="1" applyAlignment="1">
      <alignment horizontal="center"/>
    </xf>
    <xf numFmtId="0" fontId="23" fillId="0" borderId="8" xfId="0" applyFont="1" applyFill="1" applyBorder="1" applyAlignment="1">
      <alignment horizontal="center"/>
    </xf>
    <xf numFmtId="167" fontId="23" fillId="0" borderId="4" xfId="1" applyNumberFormat="1" applyFont="1" applyFill="1" applyBorder="1" applyAlignment="1">
      <alignment horizontal="center" vertical="center"/>
    </xf>
    <xf numFmtId="14" fontId="23" fillId="0" borderId="6" xfId="0" applyNumberFormat="1" applyFont="1" applyFill="1" applyBorder="1" applyAlignment="1">
      <alignment horizontal="center"/>
    </xf>
    <xf numFmtId="14" fontId="23" fillId="0" borderId="7" xfId="0" applyNumberFormat="1" applyFont="1" applyFill="1" applyBorder="1" applyAlignment="1">
      <alignment horizontal="center"/>
    </xf>
    <xf numFmtId="14" fontId="23" fillId="0" borderId="8" xfId="0" applyNumberFormat="1" applyFont="1" applyFill="1" applyBorder="1" applyAlignment="1">
      <alignment horizontal="center"/>
    </xf>
    <xf numFmtId="0" fontId="23" fillId="6" borderId="9" xfId="0" applyFont="1" applyFill="1" applyBorder="1" applyAlignment="1">
      <alignment horizontal="center"/>
    </xf>
    <xf numFmtId="0" fontId="47" fillId="0" borderId="10" xfId="0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/>
    </xf>
    <xf numFmtId="167" fontId="47" fillId="0" borderId="10" xfId="1" applyNumberFormat="1" applyFont="1" applyBorder="1" applyAlignment="1">
      <alignment horizontal="right" vertical="center"/>
    </xf>
    <xf numFmtId="167" fontId="47" fillId="0" borderId="13" xfId="1" applyNumberFormat="1" applyFont="1" applyBorder="1" applyAlignment="1">
      <alignment horizontal="right" vertical="center"/>
    </xf>
    <xf numFmtId="167" fontId="47" fillId="0" borderId="11" xfId="1" applyNumberFormat="1" applyFont="1" applyBorder="1" applyAlignment="1">
      <alignment horizontal="right" vertical="center"/>
    </xf>
    <xf numFmtId="166" fontId="47" fillId="0" borderId="10" xfId="0" quotePrefix="1" applyNumberFormat="1" applyFont="1" applyBorder="1" applyAlignment="1">
      <alignment horizontal="center" vertical="center"/>
    </xf>
    <xf numFmtId="166" fontId="47" fillId="0" borderId="11" xfId="0" quotePrefix="1" applyNumberFormat="1" applyFont="1" applyBorder="1" applyAlignment="1">
      <alignment horizontal="center" vertical="center"/>
    </xf>
    <xf numFmtId="0" fontId="47" fillId="0" borderId="13" xfId="0" applyFont="1" applyBorder="1" applyAlignment="1">
      <alignment horizontal="center" vertical="center"/>
    </xf>
    <xf numFmtId="166" fontId="47" fillId="0" borderId="13" xfId="0" quotePrefix="1" applyNumberFormat="1" applyFont="1" applyBorder="1" applyAlignment="1">
      <alignment horizontal="center" vertical="center"/>
    </xf>
    <xf numFmtId="0" fontId="47" fillId="0" borderId="10" xfId="0" applyFont="1" applyBorder="1" applyAlignment="1">
      <alignment horizontal="center" vertical="center" wrapText="1"/>
    </xf>
    <xf numFmtId="0" fontId="47" fillId="0" borderId="13" xfId="0" applyFont="1" applyBorder="1" applyAlignment="1">
      <alignment horizontal="center" vertical="center" wrapText="1"/>
    </xf>
    <xf numFmtId="0" fontId="47" fillId="0" borderId="11" xfId="0" applyFont="1" applyBorder="1" applyAlignment="1">
      <alignment horizontal="center" vertical="center" wrapText="1"/>
    </xf>
    <xf numFmtId="167" fontId="34" fillId="3" borderId="10" xfId="1" applyNumberFormat="1" applyFont="1" applyFill="1" applyBorder="1" applyAlignment="1">
      <alignment horizontal="right" vertical="center" wrapText="1"/>
    </xf>
    <xf numFmtId="167" fontId="34" fillId="3" borderId="13" xfId="1" applyNumberFormat="1" applyFont="1" applyFill="1" applyBorder="1" applyAlignment="1">
      <alignment horizontal="right" vertical="center" wrapText="1"/>
    </xf>
    <xf numFmtId="0" fontId="34" fillId="3" borderId="10" xfId="0" applyFont="1" applyFill="1" applyBorder="1" applyAlignment="1">
      <alignment horizontal="center" vertical="center" wrapText="1"/>
    </xf>
    <xf numFmtId="0" fontId="34" fillId="3" borderId="13" xfId="0" applyFont="1" applyFill="1" applyBorder="1" applyAlignment="1">
      <alignment horizontal="center" vertical="center" wrapText="1"/>
    </xf>
    <xf numFmtId="9" fontId="34" fillId="3" borderId="1" xfId="2" applyFont="1" applyFill="1" applyBorder="1" applyAlignment="1">
      <alignment horizontal="right" vertical="center" wrapText="1"/>
    </xf>
    <xf numFmtId="0" fontId="34" fillId="3" borderId="0" xfId="0" applyFont="1" applyFill="1" applyAlignment="1">
      <alignment horizontal="left" vertical="center"/>
    </xf>
    <xf numFmtId="0" fontId="34" fillId="3" borderId="0" xfId="0" applyFont="1" applyFill="1" applyAlignment="1">
      <alignment horizontal="center" vertical="center"/>
    </xf>
    <xf numFmtId="9" fontId="34" fillId="3" borderId="0" xfId="2" applyFont="1" applyFill="1" applyAlignment="1">
      <alignment horizontal="center" vertical="center"/>
    </xf>
    <xf numFmtId="166" fontId="34" fillId="3" borderId="10" xfId="0" applyNumberFormat="1" applyFont="1" applyFill="1" applyBorder="1" applyAlignment="1">
      <alignment horizontal="center" vertical="center" wrapText="1"/>
    </xf>
    <xf numFmtId="166" fontId="34" fillId="3" borderId="13" xfId="0" applyNumberFormat="1" applyFont="1" applyFill="1" applyBorder="1" applyAlignment="1">
      <alignment horizontal="center" vertical="center" wrapText="1"/>
    </xf>
    <xf numFmtId="0" fontId="34" fillId="3" borderId="1" xfId="0" applyFont="1" applyFill="1" applyBorder="1" applyAlignment="1">
      <alignment horizontal="center" vertical="center" wrapText="1"/>
    </xf>
    <xf numFmtId="0" fontId="34" fillId="3" borderId="1" xfId="0" applyFont="1" applyFill="1" applyBorder="1" applyAlignment="1">
      <alignment horizontal="center" vertical="center"/>
    </xf>
    <xf numFmtId="167" fontId="34" fillId="3" borderId="1" xfId="1" applyNumberFormat="1" applyFont="1" applyFill="1" applyBorder="1" applyAlignment="1">
      <alignment horizontal="right" vertical="center"/>
    </xf>
    <xf numFmtId="0" fontId="47" fillId="3" borderId="10" xfId="0" applyFont="1" applyFill="1" applyBorder="1" applyAlignment="1">
      <alignment horizontal="center" vertical="center"/>
    </xf>
    <xf numFmtId="0" fontId="47" fillId="3" borderId="13" xfId="0" applyFont="1" applyFill="1" applyBorder="1" applyAlignment="1">
      <alignment horizontal="center" vertical="center"/>
    </xf>
    <xf numFmtId="166" fontId="47" fillId="0" borderId="10" xfId="0" applyNumberFormat="1" applyFont="1" applyBorder="1" applyAlignment="1">
      <alignment horizontal="center" vertical="center"/>
    </xf>
    <xf numFmtId="166" fontId="47" fillId="0" borderId="13" xfId="0" applyNumberFormat="1" applyFont="1" applyBorder="1" applyAlignment="1">
      <alignment horizontal="center" vertical="center"/>
    </xf>
    <xf numFmtId="166" fontId="47" fillId="0" borderId="1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3" borderId="24" xfId="0" applyFont="1" applyFill="1" applyBorder="1" applyAlignment="1">
      <alignment horizontal="center" vertical="center"/>
    </xf>
    <xf numFmtId="167" fontId="47" fillId="0" borderId="10" xfId="1" applyNumberFormat="1" applyFont="1" applyBorder="1" applyAlignment="1">
      <alignment horizontal="right" vertical="center" wrapText="1"/>
    </xf>
    <xf numFmtId="167" fontId="47" fillId="0" borderId="13" xfId="1" applyNumberFormat="1" applyFont="1" applyBorder="1" applyAlignment="1">
      <alignment horizontal="right" vertical="center" wrapText="1"/>
    </xf>
    <xf numFmtId="167" fontId="47" fillId="0" borderId="11" xfId="1" applyNumberFormat="1" applyFont="1" applyBorder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6" fontId="28" fillId="0" borderId="4" xfId="0" quotePrefix="1" applyNumberFormat="1" applyFont="1" applyBorder="1" applyAlignment="1">
      <alignment horizontal="center" vertical="center"/>
    </xf>
    <xf numFmtId="166" fontId="28" fillId="0" borderId="2" xfId="0" quotePrefix="1" applyNumberFormat="1" applyFont="1" applyBorder="1" applyAlignment="1">
      <alignment horizontal="center" vertical="center"/>
    </xf>
    <xf numFmtId="166" fontId="28" fillId="0" borderId="5" xfId="0" quotePrefix="1" applyNumberFormat="1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167" fontId="28" fillId="0" borderId="6" xfId="1" applyNumberFormat="1" applyFont="1" applyBorder="1" applyAlignment="1">
      <alignment horizontal="center" vertical="center"/>
    </xf>
    <xf numFmtId="167" fontId="28" fillId="0" borderId="8" xfId="1" applyNumberFormat="1" applyFont="1" applyBorder="1" applyAlignment="1">
      <alignment horizontal="center" vertical="center"/>
    </xf>
    <xf numFmtId="0" fontId="32" fillId="3" borderId="10" xfId="0" applyFont="1" applyFill="1" applyBorder="1" applyAlignment="1">
      <alignment horizontal="center" vertical="center"/>
    </xf>
    <xf numFmtId="0" fontId="32" fillId="3" borderId="13" xfId="0" applyFont="1" applyFill="1" applyBorder="1" applyAlignment="1">
      <alignment horizontal="center" vertical="center"/>
    </xf>
    <xf numFmtId="0" fontId="32" fillId="3" borderId="11" xfId="0" applyFont="1" applyFill="1" applyBorder="1" applyAlignment="1">
      <alignment horizontal="center" vertical="center"/>
    </xf>
    <xf numFmtId="0" fontId="32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167" fontId="32" fillId="3" borderId="1" xfId="1" applyNumberFormat="1" applyFont="1" applyFill="1" applyBorder="1" applyAlignment="1">
      <alignment horizontal="right" vertical="center" wrapText="1"/>
    </xf>
    <xf numFmtId="167" fontId="32" fillId="3" borderId="1" xfId="1" applyNumberFormat="1" applyFont="1" applyFill="1" applyBorder="1" applyAlignment="1">
      <alignment horizontal="right" vertical="center"/>
    </xf>
    <xf numFmtId="9" fontId="32" fillId="3" borderId="1" xfId="2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 vertical="center"/>
    </xf>
    <xf numFmtId="0" fontId="32" fillId="3" borderId="1" xfId="0" applyFont="1" applyFill="1" applyBorder="1" applyAlignment="1">
      <alignment horizontal="center" vertical="center"/>
    </xf>
    <xf numFmtId="166" fontId="28" fillId="0" borderId="4" xfId="0" applyNumberFormat="1" applyFont="1" applyBorder="1" applyAlignment="1">
      <alignment horizontal="center" vertical="center"/>
    </xf>
    <xf numFmtId="166" fontId="28" fillId="0" borderId="2" xfId="0" applyNumberFormat="1" applyFont="1" applyBorder="1" applyAlignment="1">
      <alignment horizontal="center" vertical="center"/>
    </xf>
    <xf numFmtId="166" fontId="28" fillId="0" borderId="5" xfId="0" applyNumberFormat="1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66" fontId="32" fillId="3" borderId="1" xfId="0" applyNumberFormat="1" applyFont="1" applyFill="1" applyBorder="1" applyAlignment="1">
      <alignment horizontal="center" vertical="center" wrapText="1"/>
    </xf>
    <xf numFmtId="167" fontId="28" fillId="0" borderId="10" xfId="1" applyNumberFormat="1" applyFont="1" applyBorder="1" applyAlignment="1">
      <alignment horizontal="center" vertical="center" wrapText="1"/>
    </xf>
    <xf numFmtId="167" fontId="28" fillId="0" borderId="13" xfId="1" applyNumberFormat="1" applyFont="1" applyBorder="1" applyAlignment="1">
      <alignment horizontal="center" vertical="center" wrapText="1"/>
    </xf>
    <xf numFmtId="167" fontId="28" fillId="0" borderId="11" xfId="1" applyNumberFormat="1" applyFont="1" applyBorder="1" applyAlignment="1">
      <alignment horizontal="center" vertical="center" wrapText="1"/>
    </xf>
    <xf numFmtId="167" fontId="32" fillId="3" borderId="27" xfId="1" applyNumberFormat="1" applyFont="1" applyFill="1" applyBorder="1" applyAlignment="1">
      <alignment horizontal="center" vertical="center" wrapText="1"/>
    </xf>
    <xf numFmtId="167" fontId="32" fillId="3" borderId="26" xfId="1" applyNumberFormat="1" applyFont="1" applyFill="1" applyBorder="1" applyAlignment="1">
      <alignment horizontal="center" vertical="center" wrapText="1"/>
    </xf>
    <xf numFmtId="167" fontId="32" fillId="3" borderId="24" xfId="1" applyNumberFormat="1" applyFont="1" applyFill="1" applyBorder="1" applyAlignment="1">
      <alignment horizontal="center" vertical="center" wrapText="1"/>
    </xf>
    <xf numFmtId="167" fontId="32" fillId="3" borderId="28" xfId="1" applyNumberFormat="1" applyFont="1" applyFill="1" applyBorder="1" applyAlignment="1">
      <alignment horizontal="center" vertical="center" wrapText="1"/>
    </xf>
    <xf numFmtId="167" fontId="28" fillId="0" borderId="1" xfId="1" applyNumberFormat="1" applyFont="1" applyBorder="1" applyAlignment="1">
      <alignment horizontal="center" vertical="center"/>
    </xf>
    <xf numFmtId="167" fontId="41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167" fontId="9" fillId="0" borderId="6" xfId="1" applyNumberFormat="1" applyFont="1" applyBorder="1" applyAlignment="1">
      <alignment horizontal="center" vertical="center"/>
    </xf>
    <xf numFmtId="167" fontId="9" fillId="0" borderId="8" xfId="1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67" fontId="2" fillId="0" borderId="6" xfId="0" applyNumberFormat="1" applyFont="1" applyBorder="1" applyAlignment="1">
      <alignment horizontal="center" vertical="center" wrapText="1"/>
    </xf>
    <xf numFmtId="167" fontId="2" fillId="0" borderId="8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167" fontId="8" fillId="0" borderId="6" xfId="0" applyNumberFormat="1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167" fontId="8" fillId="0" borderId="8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167" fontId="8" fillId="0" borderId="1" xfId="0" applyNumberFormat="1" applyFont="1" applyBorder="1" applyAlignment="1">
      <alignment horizontal="center" vertical="center"/>
    </xf>
    <xf numFmtId="167" fontId="8" fillId="0" borderId="6" xfId="1" applyNumberFormat="1" applyFont="1" applyBorder="1" applyAlignment="1">
      <alignment horizontal="center" vertical="center"/>
    </xf>
    <xf numFmtId="167" fontId="8" fillId="0" borderId="8" xfId="1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8" fillId="0" borderId="6" xfId="0" applyFont="1" applyBorder="1" applyAlignment="1">
      <alignment horizontal="center" vertical="center" shrinkToFit="1"/>
    </xf>
    <xf numFmtId="0" fontId="38" fillId="0" borderId="8" xfId="0" applyFont="1" applyBorder="1" applyAlignment="1">
      <alignment horizontal="center" vertical="center" shrinkToFit="1"/>
    </xf>
    <xf numFmtId="2" fontId="27" fillId="0" borderId="0" xfId="0" applyNumberFormat="1" applyFont="1" applyBorder="1" applyAlignment="1">
      <alignment horizontal="center" vertical="center"/>
    </xf>
    <xf numFmtId="3" fontId="27" fillId="0" borderId="0" xfId="0" applyNumberFormat="1" applyFont="1" applyBorder="1" applyAlignment="1">
      <alignment horizontal="center" vertical="center" wrapText="1"/>
    </xf>
    <xf numFmtId="0" fontId="26" fillId="5" borderId="6" xfId="0" applyFont="1" applyFill="1" applyBorder="1" applyAlignment="1">
      <alignment horizontal="center" vertical="center"/>
    </xf>
    <xf numFmtId="0" fontId="26" fillId="5" borderId="7" xfId="0" applyFont="1" applyFill="1" applyBorder="1" applyAlignment="1">
      <alignment horizontal="center" vertical="center"/>
    </xf>
    <xf numFmtId="0" fontId="26" fillId="5" borderId="8" xfId="0" applyFont="1" applyFill="1" applyBorder="1" applyAlignment="1">
      <alignment horizontal="center"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37" fillId="3" borderId="0" xfId="0" applyFont="1" applyFill="1" applyAlignment="1">
      <alignment horizontal="center" vertical="center"/>
    </xf>
    <xf numFmtId="0" fontId="38" fillId="3" borderId="10" xfId="0" applyFont="1" applyFill="1" applyBorder="1" applyAlignment="1">
      <alignment horizontal="center" vertical="center" wrapText="1"/>
    </xf>
    <xf numFmtId="0" fontId="38" fillId="3" borderId="13" xfId="0" applyFont="1" applyFill="1" applyBorder="1" applyAlignment="1">
      <alignment horizontal="center" vertical="center" wrapText="1"/>
    </xf>
    <xf numFmtId="0" fontId="38" fillId="3" borderId="11" xfId="0" applyFont="1" applyFill="1" applyBorder="1" applyAlignment="1">
      <alignment horizontal="center" vertical="center" wrapText="1"/>
    </xf>
    <xf numFmtId="0" fontId="38" fillId="3" borderId="6" xfId="0" applyFont="1" applyFill="1" applyBorder="1" applyAlignment="1">
      <alignment horizontal="center" vertical="center"/>
    </xf>
    <xf numFmtId="0" fontId="38" fillId="3" borderId="7" xfId="0" applyFont="1" applyFill="1" applyBorder="1" applyAlignment="1">
      <alignment horizontal="center" vertical="center"/>
    </xf>
    <xf numFmtId="0" fontId="38" fillId="3" borderId="8" xfId="0" applyFont="1" applyFill="1" applyBorder="1" applyAlignment="1">
      <alignment horizontal="center" vertical="center"/>
    </xf>
    <xf numFmtId="0" fontId="38" fillId="3" borderId="1" xfId="0" applyFont="1" applyFill="1" applyBorder="1" applyAlignment="1">
      <alignment horizontal="center" vertical="center" wrapText="1"/>
    </xf>
    <xf numFmtId="0" fontId="27" fillId="3" borderId="6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/>
    </xf>
    <xf numFmtId="0" fontId="27" fillId="3" borderId="8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5" fillId="0" borderId="4" xfId="0" applyFont="1" applyBorder="1" applyAlignment="1">
      <alignment vertical="center" wrapText="1"/>
    </xf>
    <xf numFmtId="0" fontId="25" fillId="0" borderId="2" xfId="0" applyFont="1" applyBorder="1" applyAlignment="1">
      <alignment vertical="center" wrapText="1"/>
    </xf>
    <xf numFmtId="0" fontId="25" fillId="0" borderId="5" xfId="0" applyFont="1" applyBorder="1" applyAlignment="1">
      <alignment vertical="center" wrapText="1"/>
    </xf>
    <xf numFmtId="0" fontId="25" fillId="0" borderId="4" xfId="0" applyFont="1" applyBorder="1" applyAlignment="1">
      <alignment vertical="center"/>
    </xf>
    <xf numFmtId="0" fontId="25" fillId="0" borderId="2" xfId="0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0" fontId="25" fillId="0" borderId="4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166" fontId="25" fillId="0" borderId="4" xfId="0" applyNumberFormat="1" applyFont="1" applyBorder="1" applyAlignment="1">
      <alignment horizontal="center" vertical="center"/>
    </xf>
    <xf numFmtId="166" fontId="25" fillId="0" borderId="2" xfId="0" applyNumberFormat="1" applyFont="1" applyBorder="1" applyAlignment="1">
      <alignment horizontal="center" vertical="center"/>
    </xf>
    <xf numFmtId="166" fontId="25" fillId="0" borderId="5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vertical="center" wrapText="1"/>
    </xf>
    <xf numFmtId="0" fontId="45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9" fontId="46" fillId="0" borderId="0" xfId="2" applyFont="1" applyAlignment="1">
      <alignment horizontal="center" vertical="center"/>
    </xf>
    <xf numFmtId="0" fontId="27" fillId="0" borderId="18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166" fontId="27" fillId="3" borderId="19" xfId="0" applyNumberFormat="1" applyFont="1" applyFill="1" applyBorder="1" applyAlignment="1">
      <alignment vertical="center" wrapText="1"/>
    </xf>
    <xf numFmtId="166" fontId="27" fillId="3" borderId="10" xfId="0" applyNumberFormat="1" applyFont="1" applyFill="1" applyBorder="1" applyAlignment="1">
      <alignment vertical="center" wrapText="1"/>
    </xf>
    <xf numFmtId="0" fontId="27" fillId="0" borderId="19" xfId="0" applyFont="1" applyBorder="1" applyAlignment="1">
      <alignment vertical="center" wrapText="1"/>
    </xf>
    <xf numFmtId="0" fontId="27" fillId="0" borderId="19" xfId="0" applyFont="1" applyBorder="1" applyAlignment="1">
      <alignment vertical="center"/>
    </xf>
    <xf numFmtId="9" fontId="27" fillId="0" borderId="19" xfId="2" applyFont="1" applyBorder="1" applyAlignment="1">
      <alignment vertical="center"/>
    </xf>
    <xf numFmtId="167" fontId="19" fillId="0" borderId="20" xfId="1" applyNumberFormat="1" applyFont="1" applyBorder="1" applyAlignment="1">
      <alignment vertical="center" wrapText="1"/>
    </xf>
    <xf numFmtId="167" fontId="19" fillId="0" borderId="13" xfId="1" applyNumberFormat="1" applyFont="1" applyBorder="1" applyAlignment="1">
      <alignment vertical="center" wrapText="1"/>
    </xf>
    <xf numFmtId="0" fontId="27" fillId="0" borderId="21" xfId="0" applyFont="1" applyBorder="1" applyAlignment="1">
      <alignment vertical="center" wrapText="1"/>
    </xf>
    <xf numFmtId="0" fontId="27" fillId="0" borderId="23" xfId="0" applyFont="1" applyBorder="1" applyAlignment="1">
      <alignment vertical="center" wrapText="1"/>
    </xf>
    <xf numFmtId="0" fontId="25" fillId="0" borderId="4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166" fontId="25" fillId="0" borderId="4" xfId="0" applyNumberFormat="1" applyFont="1" applyBorder="1" applyAlignment="1">
      <alignment vertical="center"/>
    </xf>
    <xf numFmtId="166" fontId="25" fillId="0" borderId="2" xfId="0" applyNumberFormat="1" applyFont="1" applyBorder="1" applyAlignment="1">
      <alignment vertical="center"/>
    </xf>
    <xf numFmtId="166" fontId="25" fillId="0" borderId="5" xfId="0" applyNumberFormat="1" applyFont="1" applyBorder="1" applyAlignment="1">
      <alignment vertical="center"/>
    </xf>
    <xf numFmtId="0" fontId="25" fillId="0" borderId="10" xfId="0" applyFont="1" applyBorder="1" applyAlignment="1">
      <alignment horizontal="left" vertical="center" wrapText="1"/>
    </xf>
    <xf numFmtId="0" fontId="25" fillId="0" borderId="13" xfId="0" applyFont="1" applyBorder="1" applyAlignment="1">
      <alignment horizontal="left" vertical="center" wrapText="1"/>
    </xf>
    <xf numFmtId="0" fontId="25" fillId="0" borderId="11" xfId="0" applyFont="1" applyBorder="1" applyAlignment="1">
      <alignment horizontal="left" vertical="center" wrapText="1"/>
    </xf>
    <xf numFmtId="0" fontId="8" fillId="0" borderId="0" xfId="7" applyFont="1" applyAlignment="1">
      <alignment horizontal="left" vertical="center"/>
    </xf>
    <xf numFmtId="0" fontId="8" fillId="0" borderId="0" xfId="7" applyFont="1" applyBorder="1" applyAlignment="1">
      <alignment horizontal="center"/>
    </xf>
    <xf numFmtId="0" fontId="8" fillId="0" borderId="1" xfId="7" applyFont="1" applyBorder="1" applyAlignment="1">
      <alignment horizontal="center" vertical="center" wrapText="1"/>
    </xf>
    <xf numFmtId="168" fontId="8" fillId="3" borderId="1" xfId="7" applyNumberFormat="1" applyFont="1" applyFill="1" applyBorder="1" applyAlignment="1">
      <alignment horizontal="center" vertical="center" wrapText="1"/>
    </xf>
    <xf numFmtId="0" fontId="8" fillId="0" borderId="1" xfId="7" applyFont="1" applyBorder="1" applyAlignment="1">
      <alignment horizontal="center" vertical="center"/>
    </xf>
    <xf numFmtId="9" fontId="8" fillId="0" borderId="1" xfId="8" applyFont="1" applyBorder="1" applyAlignment="1">
      <alignment horizontal="center" vertical="center"/>
    </xf>
    <xf numFmtId="168" fontId="4" fillId="0" borderId="0" xfId="7" applyNumberFormat="1" applyFont="1" applyAlignment="1">
      <alignment horizontal="left" vertical="center" wrapText="1"/>
    </xf>
    <xf numFmtId="0" fontId="8" fillId="0" borderId="10" xfId="7" applyFont="1" applyBorder="1" applyAlignment="1">
      <alignment horizontal="center" vertical="center"/>
    </xf>
    <xf numFmtId="0" fontId="8" fillId="0" borderId="11" xfId="7" applyFont="1" applyBorder="1" applyAlignment="1">
      <alignment horizontal="center" vertical="center"/>
    </xf>
    <xf numFmtId="0" fontId="9" fillId="0" borderId="10" xfId="7" applyFont="1" applyBorder="1" applyAlignment="1">
      <alignment horizontal="center" vertical="center"/>
    </xf>
    <xf numFmtId="0" fontId="9" fillId="0" borderId="13" xfId="7" applyFont="1" applyBorder="1" applyAlignment="1">
      <alignment horizontal="center" vertical="center"/>
    </xf>
    <xf numFmtId="0" fontId="9" fillId="0" borderId="11" xfId="7" applyFont="1" applyBorder="1" applyAlignment="1">
      <alignment horizontal="center" vertical="center"/>
    </xf>
    <xf numFmtId="168" fontId="9" fillId="0" borderId="10" xfId="7" applyNumberFormat="1" applyFont="1" applyBorder="1" applyAlignment="1">
      <alignment horizontal="center" vertical="center"/>
    </xf>
    <xf numFmtId="168" fontId="9" fillId="0" borderId="13" xfId="7" applyNumberFormat="1" applyFont="1" applyBorder="1" applyAlignment="1">
      <alignment horizontal="center" vertical="center"/>
    </xf>
    <xf numFmtId="168" fontId="9" fillId="0" borderId="11" xfId="7" applyNumberFormat="1" applyFont="1" applyBorder="1" applyAlignment="1">
      <alignment horizontal="center" vertical="center"/>
    </xf>
    <xf numFmtId="0" fontId="8" fillId="0" borderId="1" xfId="7" applyFont="1" applyBorder="1" applyAlignment="1">
      <alignment horizontal="left" vertical="center"/>
    </xf>
    <xf numFmtId="0" fontId="8" fillId="0" borderId="6" xfId="7" applyFont="1" applyBorder="1" applyAlignment="1">
      <alignment horizontal="left" vertical="center"/>
    </xf>
    <xf numFmtId="0" fontId="8" fillId="0" borderId="7" xfId="7" applyFont="1" applyBorder="1" applyAlignment="1">
      <alignment horizontal="left" vertical="center"/>
    </xf>
    <xf numFmtId="0" fontId="8" fillId="0" borderId="8" xfId="7" applyFont="1" applyBorder="1" applyAlignment="1">
      <alignment horizontal="left" vertical="center"/>
    </xf>
    <xf numFmtId="0" fontId="11" fillId="0" borderId="6" xfId="7" applyFont="1" applyBorder="1" applyAlignment="1">
      <alignment horizontal="right" vertical="center"/>
    </xf>
    <xf numFmtId="0" fontId="11" fillId="0" borderId="7" xfId="7" applyFont="1" applyBorder="1" applyAlignment="1">
      <alignment horizontal="right" vertical="center"/>
    </xf>
    <xf numFmtId="0" fontId="11" fillId="0" borderId="8" xfId="7" applyFont="1" applyBorder="1" applyAlignment="1">
      <alignment horizontal="right" vertical="center"/>
    </xf>
    <xf numFmtId="0" fontId="8" fillId="0" borderId="0" xfId="7" applyFont="1" applyAlignment="1">
      <alignment horizontal="center"/>
    </xf>
  </cellXfs>
  <cellStyles count="10">
    <cellStyle name="Comma" xfId="1" builtinId="3"/>
    <cellStyle name="Comma 2" xfId="3"/>
    <cellStyle name="Comma 3" xfId="9"/>
    <cellStyle name="Excel Built-in Normal" xfId="6"/>
    <cellStyle name="Normal" xfId="0" builtinId="0"/>
    <cellStyle name="Normal 2" xfId="5"/>
    <cellStyle name="Normal 3" xfId="7"/>
    <cellStyle name="Normal 5" xfId="4"/>
    <cellStyle name="Percent" xfId="2" builtinId="5"/>
    <cellStyle name="Percent 2" xf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7"/>
  <sheetViews>
    <sheetView zoomScaleNormal="100" workbookViewId="0">
      <pane ySplit="7" topLeftCell="A26" activePane="bottomLeft" state="frozen"/>
      <selection pane="bottomLeft" activeCell="F154" sqref="F154:G155"/>
    </sheetView>
  </sheetViews>
  <sheetFormatPr defaultColWidth="9.109375" defaultRowHeight="13.8" x14ac:dyDescent="0.25"/>
  <cols>
    <col min="1" max="1" width="11.44140625" style="183" customWidth="1"/>
    <col min="2" max="2" width="18.6640625" style="120" bestFit="1" customWidth="1"/>
    <col min="3" max="3" width="47" style="120" bestFit="1" customWidth="1"/>
    <col min="4" max="4" width="15.44140625" style="125" bestFit="1" customWidth="1"/>
    <col min="5" max="5" width="14.33203125" style="125" customWidth="1"/>
    <col min="6" max="6" width="15.6640625" style="125" bestFit="1" customWidth="1"/>
    <col min="7" max="7" width="17.5546875" style="125" bestFit="1" customWidth="1"/>
    <col min="8" max="8" width="14.109375" style="120" bestFit="1" customWidth="1"/>
    <col min="9" max="9" width="14" style="120" bestFit="1" customWidth="1"/>
    <col min="10" max="10" width="32.6640625" style="120" bestFit="1" customWidth="1"/>
    <col min="11" max="11" width="13.44140625" style="120" bestFit="1" customWidth="1"/>
    <col min="12" max="16384" width="9.109375" style="120"/>
  </cols>
  <sheetData>
    <row r="1" spans="1:12" x14ac:dyDescent="0.25">
      <c r="A1" s="178" t="s">
        <v>0</v>
      </c>
      <c r="B1" s="121"/>
      <c r="C1" s="122"/>
      <c r="D1" s="123"/>
      <c r="E1" s="124" t="s">
        <v>1</v>
      </c>
      <c r="G1" s="124"/>
      <c r="H1" s="126"/>
      <c r="I1" s="126"/>
      <c r="J1" s="126"/>
      <c r="K1" s="126"/>
      <c r="L1" s="126"/>
    </row>
    <row r="2" spans="1:12" x14ac:dyDescent="0.25">
      <c r="A2" s="179" t="s">
        <v>2</v>
      </c>
      <c r="B2" s="127"/>
      <c r="C2" s="128"/>
      <c r="D2" s="129"/>
      <c r="E2" s="130" t="s">
        <v>3</v>
      </c>
      <c r="G2" s="130"/>
      <c r="H2" s="131"/>
      <c r="I2" s="131"/>
      <c r="J2" s="131"/>
      <c r="K2" s="131"/>
      <c r="L2" s="131"/>
    </row>
    <row r="3" spans="1:12" ht="15" x14ac:dyDescent="0.25">
      <c r="A3" s="179"/>
      <c r="B3" s="127"/>
      <c r="C3" s="128"/>
      <c r="D3" s="129"/>
      <c r="E3" s="129"/>
      <c r="F3" s="132"/>
      <c r="G3" s="132"/>
      <c r="H3" s="133"/>
      <c r="I3" s="133"/>
      <c r="J3" s="133"/>
      <c r="K3" s="133"/>
      <c r="L3" s="133"/>
    </row>
    <row r="4" spans="1:12" x14ac:dyDescent="0.25">
      <c r="A4" s="417" t="s">
        <v>141</v>
      </c>
      <c r="B4" s="417"/>
      <c r="C4" s="417"/>
      <c r="D4" s="417"/>
      <c r="E4" s="417"/>
      <c r="F4" s="417"/>
      <c r="G4" s="417"/>
      <c r="H4" s="133"/>
      <c r="I4" s="417" t="s">
        <v>313</v>
      </c>
      <c r="J4" s="417"/>
      <c r="K4" s="417"/>
      <c r="L4" s="133"/>
    </row>
    <row r="5" spans="1:12" s="131" customFormat="1" ht="15" x14ac:dyDescent="0.25">
      <c r="A5" s="134"/>
      <c r="B5" s="134"/>
      <c r="D5" s="130"/>
      <c r="E5" s="130"/>
      <c r="F5" s="130"/>
      <c r="G5" s="130"/>
    </row>
    <row r="6" spans="1:12" s="131" customFormat="1" x14ac:dyDescent="0.3">
      <c r="A6" s="422" t="s">
        <v>4</v>
      </c>
      <c r="B6" s="422" t="s">
        <v>5</v>
      </c>
      <c r="C6" s="424" t="s">
        <v>6</v>
      </c>
      <c r="D6" s="433" t="s">
        <v>7</v>
      </c>
      <c r="E6" s="433"/>
      <c r="F6" s="433" t="s">
        <v>8</v>
      </c>
      <c r="G6" s="433"/>
      <c r="I6" s="422" t="s">
        <v>4</v>
      </c>
      <c r="J6" s="424" t="s">
        <v>6</v>
      </c>
      <c r="K6" s="418" t="s">
        <v>58</v>
      </c>
    </row>
    <row r="7" spans="1:12" s="131" customFormat="1" ht="14.4" customHeight="1" x14ac:dyDescent="0.3">
      <c r="A7" s="423"/>
      <c r="B7" s="423"/>
      <c r="C7" s="425"/>
      <c r="D7" s="135" t="s">
        <v>100</v>
      </c>
      <c r="E7" s="135" t="s">
        <v>64</v>
      </c>
      <c r="F7" s="135" t="s">
        <v>100</v>
      </c>
      <c r="G7" s="135" t="s">
        <v>64</v>
      </c>
      <c r="I7" s="423"/>
      <c r="J7" s="425"/>
      <c r="K7" s="419"/>
    </row>
    <row r="8" spans="1:12" x14ac:dyDescent="0.25">
      <c r="A8" s="180">
        <v>43744</v>
      </c>
      <c r="B8" s="117" t="s">
        <v>229</v>
      </c>
      <c r="C8" s="118" t="s">
        <v>284</v>
      </c>
      <c r="D8" s="119"/>
      <c r="E8" s="136"/>
      <c r="F8" s="119">
        <v>2750000</v>
      </c>
      <c r="G8" s="136"/>
      <c r="I8" s="180">
        <v>43962</v>
      </c>
      <c r="J8" s="118" t="s">
        <v>282</v>
      </c>
      <c r="K8" s="119">
        <v>268000</v>
      </c>
    </row>
    <row r="9" spans="1:12" x14ac:dyDescent="0.25">
      <c r="A9" s="180">
        <v>43792</v>
      </c>
      <c r="B9" s="117" t="s">
        <v>239</v>
      </c>
      <c r="C9" s="118" t="s">
        <v>285</v>
      </c>
      <c r="D9" s="119"/>
      <c r="E9" s="136"/>
      <c r="F9" s="119"/>
      <c r="G9" s="136">
        <v>519750</v>
      </c>
      <c r="I9" s="180">
        <v>43961</v>
      </c>
      <c r="J9" s="118" t="s">
        <v>282</v>
      </c>
      <c r="K9" s="119">
        <v>400000</v>
      </c>
    </row>
    <row r="10" spans="1:12" x14ac:dyDescent="0.25">
      <c r="A10" s="180">
        <v>43951</v>
      </c>
      <c r="B10" s="117" t="s">
        <v>220</v>
      </c>
      <c r="C10" s="118" t="s">
        <v>319</v>
      </c>
      <c r="D10" s="119"/>
      <c r="E10" s="136"/>
      <c r="F10" s="119"/>
      <c r="G10" s="136">
        <v>64000</v>
      </c>
      <c r="I10" s="180">
        <v>43963</v>
      </c>
      <c r="J10" s="118" t="s">
        <v>282</v>
      </c>
      <c r="K10" s="119">
        <v>526000</v>
      </c>
    </row>
    <row r="11" spans="1:12" x14ac:dyDescent="0.25">
      <c r="A11" s="180">
        <v>43952</v>
      </c>
      <c r="B11" s="117" t="s">
        <v>220</v>
      </c>
      <c r="C11" s="118" t="s">
        <v>318</v>
      </c>
      <c r="D11" s="119"/>
      <c r="E11" s="136"/>
      <c r="F11" s="119"/>
      <c r="G11" s="136">
        <v>480000</v>
      </c>
      <c r="I11" s="180">
        <v>43966</v>
      </c>
      <c r="J11" s="118" t="s">
        <v>286</v>
      </c>
      <c r="K11" s="119">
        <v>1050000</v>
      </c>
    </row>
    <row r="12" spans="1:12" x14ac:dyDescent="0.25">
      <c r="A12" s="180">
        <v>43952</v>
      </c>
      <c r="B12" s="117" t="s">
        <v>239</v>
      </c>
      <c r="C12" s="118" t="s">
        <v>285</v>
      </c>
      <c r="D12" s="119"/>
      <c r="E12" s="136"/>
      <c r="F12" s="119"/>
      <c r="G12" s="136">
        <v>410000</v>
      </c>
      <c r="I12" s="180">
        <v>43961</v>
      </c>
      <c r="J12" s="118" t="s">
        <v>285</v>
      </c>
      <c r="K12" s="119">
        <v>1006480</v>
      </c>
    </row>
    <row r="13" spans="1:12" x14ac:dyDescent="0.25">
      <c r="A13" s="180">
        <v>43953</v>
      </c>
      <c r="B13" s="117" t="s">
        <v>239</v>
      </c>
      <c r="C13" s="118" t="s">
        <v>274</v>
      </c>
      <c r="D13" s="119"/>
      <c r="E13" s="136"/>
      <c r="F13" s="119"/>
      <c r="G13" s="136">
        <v>60000</v>
      </c>
      <c r="I13" s="180">
        <v>43962</v>
      </c>
      <c r="J13" s="118" t="s">
        <v>285</v>
      </c>
      <c r="K13" s="119">
        <v>1006400</v>
      </c>
    </row>
    <row r="14" spans="1:12" x14ac:dyDescent="0.25">
      <c r="A14" s="304">
        <v>43955</v>
      </c>
      <c r="B14" s="305"/>
      <c r="C14" s="306" t="s">
        <v>300</v>
      </c>
      <c r="D14" s="119"/>
      <c r="E14" s="136"/>
      <c r="F14" s="119"/>
      <c r="G14" s="138"/>
      <c r="I14" s="180">
        <v>43962</v>
      </c>
      <c r="J14" s="118" t="s">
        <v>285</v>
      </c>
      <c r="K14" s="119">
        <v>500000</v>
      </c>
    </row>
    <row r="15" spans="1:12" x14ac:dyDescent="0.25">
      <c r="A15" s="180">
        <v>43952</v>
      </c>
      <c r="B15" s="117" t="s">
        <v>143</v>
      </c>
      <c r="C15" s="118" t="s">
        <v>144</v>
      </c>
      <c r="D15" s="119"/>
      <c r="E15" s="136"/>
      <c r="F15" s="119">
        <v>2000000</v>
      </c>
      <c r="G15" s="136"/>
      <c r="I15" s="180">
        <v>43963</v>
      </c>
      <c r="J15" s="118" t="s">
        <v>285</v>
      </c>
      <c r="K15" s="119">
        <v>500000</v>
      </c>
    </row>
    <row r="16" spans="1:12" x14ac:dyDescent="0.25">
      <c r="A16" s="180">
        <v>43952</v>
      </c>
      <c r="B16" s="117" t="s">
        <v>143</v>
      </c>
      <c r="C16" s="118" t="s">
        <v>146</v>
      </c>
      <c r="D16" s="119"/>
      <c r="E16" s="136"/>
      <c r="F16" s="119">
        <v>2000000</v>
      </c>
      <c r="G16" s="136"/>
      <c r="I16" s="180"/>
      <c r="J16" s="118"/>
      <c r="K16" s="119"/>
    </row>
    <row r="17" spans="1:11" x14ac:dyDescent="0.25">
      <c r="A17" s="180">
        <v>43952</v>
      </c>
      <c r="B17" s="117" t="s">
        <v>143</v>
      </c>
      <c r="C17" s="118" t="s">
        <v>145</v>
      </c>
      <c r="D17" s="119"/>
      <c r="E17" s="136"/>
      <c r="F17" s="119">
        <v>3000000</v>
      </c>
      <c r="G17" s="136"/>
      <c r="I17" s="180">
        <v>43966</v>
      </c>
      <c r="J17" s="118" t="s">
        <v>285</v>
      </c>
      <c r="K17" s="119">
        <v>1057500</v>
      </c>
    </row>
    <row r="18" spans="1:11" x14ac:dyDescent="0.25">
      <c r="A18" s="180">
        <v>43953</v>
      </c>
      <c r="B18" s="117" t="s">
        <v>239</v>
      </c>
      <c r="C18" s="118" t="s">
        <v>274</v>
      </c>
      <c r="D18" s="119"/>
      <c r="E18" s="136"/>
      <c r="F18" s="119"/>
      <c r="G18" s="136">
        <v>105000</v>
      </c>
      <c r="I18" s="180">
        <v>43968</v>
      </c>
      <c r="J18" s="118" t="s">
        <v>285</v>
      </c>
      <c r="K18" s="119">
        <v>200000</v>
      </c>
    </row>
    <row r="19" spans="1:11" x14ac:dyDescent="0.25">
      <c r="A19" s="180">
        <v>43953</v>
      </c>
      <c r="B19" s="117" t="s">
        <v>224</v>
      </c>
      <c r="C19" s="118" t="s">
        <v>236</v>
      </c>
      <c r="D19" s="119">
        <v>649000</v>
      </c>
      <c r="E19" s="136"/>
      <c r="F19" s="119"/>
      <c r="G19" s="136"/>
      <c r="I19" s="180">
        <v>43968</v>
      </c>
      <c r="J19" s="118" t="s">
        <v>285</v>
      </c>
      <c r="K19" s="119">
        <v>1022540</v>
      </c>
    </row>
    <row r="20" spans="1:11" x14ac:dyDescent="0.25">
      <c r="A20" s="180">
        <v>43954</v>
      </c>
      <c r="B20" s="117" t="s">
        <v>220</v>
      </c>
      <c r="C20" s="118" t="s">
        <v>273</v>
      </c>
      <c r="D20" s="119"/>
      <c r="E20" s="136"/>
      <c r="F20" s="119"/>
      <c r="G20" s="136">
        <v>40000</v>
      </c>
      <c r="I20" s="180"/>
      <c r="J20" s="118" t="s">
        <v>288</v>
      </c>
      <c r="K20" s="119">
        <f>35000*4</f>
        <v>140000</v>
      </c>
    </row>
    <row r="21" spans="1:11" x14ac:dyDescent="0.25">
      <c r="A21" s="180">
        <v>43954</v>
      </c>
      <c r="B21" s="117" t="s">
        <v>220</v>
      </c>
      <c r="C21" s="118" t="s">
        <v>273</v>
      </c>
      <c r="D21" s="119"/>
      <c r="E21" s="136"/>
      <c r="F21" s="119"/>
      <c r="G21" s="136">
        <v>30000</v>
      </c>
      <c r="I21" s="180"/>
      <c r="J21" s="118" t="s">
        <v>287</v>
      </c>
      <c r="K21" s="119">
        <f>15000*3+10000+35000</f>
        <v>90000</v>
      </c>
    </row>
    <row r="22" spans="1:11" x14ac:dyDescent="0.25">
      <c r="A22" s="180">
        <v>43954</v>
      </c>
      <c r="B22" s="117" t="s">
        <v>239</v>
      </c>
      <c r="C22" s="118" t="s">
        <v>274</v>
      </c>
      <c r="D22" s="119"/>
      <c r="E22" s="136"/>
      <c r="F22" s="119"/>
      <c r="G22" s="136">
        <v>40000</v>
      </c>
      <c r="I22" s="180"/>
      <c r="J22" s="118" t="s">
        <v>274</v>
      </c>
      <c r="K22" s="119">
        <f>35000+15000*2+70000+100000</f>
        <v>235000</v>
      </c>
    </row>
    <row r="23" spans="1:11" x14ac:dyDescent="0.25">
      <c r="A23" s="180">
        <v>43955</v>
      </c>
      <c r="B23" s="117" t="s">
        <v>222</v>
      </c>
      <c r="C23" s="118" t="s">
        <v>283</v>
      </c>
      <c r="D23" s="119"/>
      <c r="E23" s="136"/>
      <c r="F23" s="119">
        <v>5150000</v>
      </c>
      <c r="G23" s="136"/>
      <c r="I23" s="180"/>
      <c r="J23" s="118" t="s">
        <v>289</v>
      </c>
      <c r="K23" s="119">
        <f>30000+15000</f>
        <v>45000</v>
      </c>
    </row>
    <row r="24" spans="1:11" x14ac:dyDescent="0.25">
      <c r="A24" s="180">
        <v>43956</v>
      </c>
      <c r="B24" s="117" t="s">
        <v>227</v>
      </c>
      <c r="C24" s="118" t="s">
        <v>281</v>
      </c>
      <c r="D24" s="119"/>
      <c r="E24" s="136"/>
      <c r="F24" s="119"/>
      <c r="G24" s="136">
        <v>160000</v>
      </c>
      <c r="I24" s="180"/>
      <c r="J24" s="118" t="s">
        <v>290</v>
      </c>
      <c r="K24" s="119">
        <f>90000+70000+60000+35000+35000+35000+15000+35000+35000+35000+35000+35000+30000+35000+35000+35000+35000</f>
        <v>685000</v>
      </c>
    </row>
    <row r="25" spans="1:11" x14ac:dyDescent="0.25">
      <c r="A25" s="180">
        <v>43957</v>
      </c>
      <c r="B25" s="117" t="s">
        <v>227</v>
      </c>
      <c r="C25" s="118" t="s">
        <v>281</v>
      </c>
      <c r="D25" s="119"/>
      <c r="E25" s="136"/>
      <c r="F25" s="119"/>
      <c r="G25" s="136">
        <v>50000</v>
      </c>
      <c r="I25" s="293"/>
      <c r="J25" s="294" t="s">
        <v>291</v>
      </c>
      <c r="K25" s="295">
        <v>35000</v>
      </c>
    </row>
    <row r="26" spans="1:11" x14ac:dyDescent="0.25">
      <c r="A26" s="180">
        <v>43958</v>
      </c>
      <c r="B26" s="117" t="s">
        <v>220</v>
      </c>
      <c r="C26" s="118" t="s">
        <v>241</v>
      </c>
      <c r="D26" s="119"/>
      <c r="E26" s="136"/>
      <c r="F26" s="119"/>
      <c r="G26" s="136">
        <v>642000</v>
      </c>
      <c r="I26" s="420" t="s">
        <v>43</v>
      </c>
      <c r="J26" s="421"/>
      <c r="K26" s="141">
        <f>SUM(K8:K25)</f>
        <v>8766920</v>
      </c>
    </row>
    <row r="27" spans="1:11" x14ac:dyDescent="0.25">
      <c r="A27" s="180">
        <v>43959</v>
      </c>
      <c r="B27" s="117" t="s">
        <v>239</v>
      </c>
      <c r="C27" s="118" t="s">
        <v>240</v>
      </c>
      <c r="D27" s="119"/>
      <c r="E27" s="136"/>
      <c r="F27" s="119"/>
      <c r="G27" s="136">
        <v>600000</v>
      </c>
    </row>
    <row r="28" spans="1:11" x14ac:dyDescent="0.25">
      <c r="A28" s="180">
        <v>43960</v>
      </c>
      <c r="B28" s="117" t="s">
        <v>224</v>
      </c>
      <c r="C28" s="118" t="s">
        <v>237</v>
      </c>
      <c r="D28" s="119">
        <v>1630000</v>
      </c>
      <c r="E28" s="136"/>
      <c r="F28" s="119"/>
      <c r="G28" s="136"/>
    </row>
    <row r="29" spans="1:11" x14ac:dyDescent="0.25">
      <c r="A29" s="180">
        <v>43960</v>
      </c>
      <c r="B29" s="117" t="s">
        <v>224</v>
      </c>
      <c r="C29" s="118" t="s">
        <v>238</v>
      </c>
      <c r="D29" s="119">
        <v>1507000</v>
      </c>
      <c r="E29" s="136"/>
      <c r="F29" s="119"/>
      <c r="G29" s="136"/>
    </row>
    <row r="30" spans="1:11" x14ac:dyDescent="0.25">
      <c r="A30" s="180">
        <v>43962</v>
      </c>
      <c r="B30" s="117" t="s">
        <v>220</v>
      </c>
      <c r="C30" s="118" t="s">
        <v>221</v>
      </c>
      <c r="D30" s="119"/>
      <c r="E30" s="136"/>
      <c r="F30" s="119">
        <v>1700000</v>
      </c>
      <c r="G30" s="136"/>
    </row>
    <row r="31" spans="1:11" x14ac:dyDescent="0.25">
      <c r="A31" s="180">
        <v>43962</v>
      </c>
      <c r="B31" s="117" t="s">
        <v>222</v>
      </c>
      <c r="C31" s="118" t="s">
        <v>223</v>
      </c>
      <c r="D31" s="119"/>
      <c r="E31" s="136"/>
      <c r="F31" s="119">
        <v>10000000</v>
      </c>
      <c r="G31" s="136"/>
    </row>
    <row r="32" spans="1:11" x14ac:dyDescent="0.25">
      <c r="A32" s="180">
        <v>43962</v>
      </c>
      <c r="B32" s="117" t="s">
        <v>224</v>
      </c>
      <c r="C32" s="118" t="s">
        <v>226</v>
      </c>
      <c r="D32" s="119">
        <v>14325000</v>
      </c>
      <c r="E32" s="136"/>
      <c r="F32" s="119"/>
      <c r="G32" s="136"/>
    </row>
    <row r="33" spans="1:9" x14ac:dyDescent="0.25">
      <c r="A33" s="180">
        <v>43963</v>
      </c>
      <c r="B33" s="117" t="s">
        <v>224</v>
      </c>
      <c r="C33" s="118" t="s">
        <v>243</v>
      </c>
      <c r="D33" s="119">
        <v>465000</v>
      </c>
      <c r="E33" s="136"/>
      <c r="F33" s="119"/>
      <c r="G33" s="136"/>
    </row>
    <row r="34" spans="1:9" x14ac:dyDescent="0.25">
      <c r="A34" s="180">
        <v>43965</v>
      </c>
      <c r="B34" s="117" t="s">
        <v>224</v>
      </c>
      <c r="C34" s="118" t="s">
        <v>235</v>
      </c>
      <c r="D34" s="119">
        <v>97780000</v>
      </c>
      <c r="E34" s="136"/>
      <c r="F34" s="119"/>
      <c r="G34" s="136"/>
    </row>
    <row r="35" spans="1:9" x14ac:dyDescent="0.25">
      <c r="A35" s="180">
        <v>43968</v>
      </c>
      <c r="B35" s="117" t="s">
        <v>224</v>
      </c>
      <c r="C35" s="137" t="s">
        <v>225</v>
      </c>
      <c r="D35" s="119">
        <v>9000000</v>
      </c>
      <c r="E35" s="136"/>
      <c r="F35" s="119"/>
      <c r="G35" s="136"/>
    </row>
    <row r="36" spans="1:9" x14ac:dyDescent="0.25">
      <c r="A36" s="180">
        <v>43968</v>
      </c>
      <c r="B36" s="117" t="s">
        <v>227</v>
      </c>
      <c r="C36" s="118" t="s">
        <v>228</v>
      </c>
      <c r="D36" s="119"/>
      <c r="E36" s="136"/>
      <c r="F36" s="119"/>
      <c r="G36" s="138">
        <v>150000</v>
      </c>
    </row>
    <row r="37" spans="1:9" x14ac:dyDescent="0.25">
      <c r="A37" s="180">
        <v>43968</v>
      </c>
      <c r="B37" s="117" t="s">
        <v>220</v>
      </c>
      <c r="C37" s="118" t="s">
        <v>280</v>
      </c>
      <c r="D37" s="119"/>
      <c r="E37" s="136"/>
      <c r="F37" s="119"/>
      <c r="G37" s="138">
        <v>538000</v>
      </c>
    </row>
    <row r="38" spans="1:9" x14ac:dyDescent="0.25">
      <c r="A38" s="180">
        <v>43968</v>
      </c>
      <c r="B38" s="117" t="s">
        <v>227</v>
      </c>
      <c r="C38" s="118" t="s">
        <v>281</v>
      </c>
      <c r="D38" s="119"/>
      <c r="E38" s="136"/>
      <c r="F38" s="119"/>
      <c r="G38" s="138">
        <v>350000</v>
      </c>
    </row>
    <row r="39" spans="1:9" x14ac:dyDescent="0.25">
      <c r="A39" s="180">
        <v>43968</v>
      </c>
      <c r="B39" s="117" t="s">
        <v>220</v>
      </c>
      <c r="C39" s="139" t="s">
        <v>312</v>
      </c>
      <c r="D39" s="119"/>
      <c r="E39" s="136"/>
      <c r="F39" s="119"/>
      <c r="G39" s="138">
        <f>K26</f>
        <v>8766920</v>
      </c>
    </row>
    <row r="40" spans="1:9" x14ac:dyDescent="0.25">
      <c r="A40" s="180">
        <v>43969</v>
      </c>
      <c r="B40" s="117" t="s">
        <v>229</v>
      </c>
      <c r="C40" s="118" t="s">
        <v>230</v>
      </c>
      <c r="D40" s="119"/>
      <c r="E40" s="136"/>
      <c r="F40" s="119">
        <v>3300000</v>
      </c>
      <c r="G40" s="138"/>
    </row>
    <row r="41" spans="1:9" x14ac:dyDescent="0.25">
      <c r="A41" s="180">
        <v>43969</v>
      </c>
      <c r="B41" s="117" t="s">
        <v>229</v>
      </c>
      <c r="C41" s="137" t="s">
        <v>231</v>
      </c>
      <c r="D41" s="119"/>
      <c r="E41" s="136"/>
      <c r="F41" s="119">
        <v>4500000</v>
      </c>
      <c r="G41" s="138"/>
    </row>
    <row r="42" spans="1:9" x14ac:dyDescent="0.25">
      <c r="A42" s="180">
        <v>43969</v>
      </c>
      <c r="B42" s="117" t="s">
        <v>224</v>
      </c>
      <c r="C42" s="137" t="s">
        <v>242</v>
      </c>
      <c r="D42" s="119">
        <v>1343000</v>
      </c>
      <c r="E42" s="136"/>
      <c r="F42" s="119"/>
      <c r="G42" s="138"/>
    </row>
    <row r="43" spans="1:9" x14ac:dyDescent="0.25">
      <c r="A43" s="180">
        <v>43970</v>
      </c>
      <c r="B43" s="117" t="s">
        <v>143</v>
      </c>
      <c r="C43" s="118" t="s">
        <v>232</v>
      </c>
      <c r="D43" s="119"/>
      <c r="E43" s="136"/>
      <c r="F43" s="119">
        <v>1000000</v>
      </c>
      <c r="G43" s="138"/>
    </row>
    <row r="44" spans="1:9" x14ac:dyDescent="0.25">
      <c r="A44" s="180">
        <v>43970</v>
      </c>
      <c r="B44" s="117" t="s">
        <v>224</v>
      </c>
      <c r="C44" s="118" t="s">
        <v>233</v>
      </c>
      <c r="D44" s="119">
        <v>3550000</v>
      </c>
      <c r="E44" s="136"/>
      <c r="F44" s="119"/>
      <c r="G44" s="138"/>
    </row>
    <row r="45" spans="1:9" x14ac:dyDescent="0.25">
      <c r="A45" s="180">
        <v>43970</v>
      </c>
      <c r="B45" s="117" t="s">
        <v>224</v>
      </c>
      <c r="C45" s="118" t="s">
        <v>234</v>
      </c>
      <c r="D45" s="119">
        <v>836000</v>
      </c>
      <c r="E45" s="136"/>
      <c r="F45" s="119"/>
      <c r="G45" s="138"/>
      <c r="I45" s="140"/>
    </row>
    <row r="46" spans="1:9" x14ac:dyDescent="0.25">
      <c r="A46" s="180">
        <v>43971</v>
      </c>
      <c r="B46" s="117" t="s">
        <v>224</v>
      </c>
      <c r="C46" s="118" t="s">
        <v>254</v>
      </c>
      <c r="D46" s="119">
        <v>1580000</v>
      </c>
      <c r="E46" s="136"/>
      <c r="F46" s="119"/>
      <c r="G46" s="138"/>
    </row>
    <row r="47" spans="1:9" x14ac:dyDescent="0.25">
      <c r="A47" s="180">
        <v>43972</v>
      </c>
      <c r="B47" s="117" t="s">
        <v>143</v>
      </c>
      <c r="C47" s="118" t="s">
        <v>232</v>
      </c>
      <c r="D47" s="119"/>
      <c r="E47" s="136"/>
      <c r="F47" s="119">
        <v>3000000</v>
      </c>
      <c r="G47" s="138"/>
    </row>
    <row r="48" spans="1:9" x14ac:dyDescent="0.25">
      <c r="A48" s="180">
        <v>43972</v>
      </c>
      <c r="B48" s="117" t="s">
        <v>143</v>
      </c>
      <c r="C48" s="118" t="s">
        <v>255</v>
      </c>
      <c r="D48" s="119"/>
      <c r="E48" s="136"/>
      <c r="F48" s="119"/>
      <c r="G48" s="138">
        <f>'Bảng lương'!K18</f>
        <v>4407604.153846154</v>
      </c>
      <c r="I48" s="140"/>
    </row>
    <row r="49" spans="1:9" x14ac:dyDescent="0.25">
      <c r="A49" s="180">
        <v>43972</v>
      </c>
      <c r="B49" s="117" t="s">
        <v>224</v>
      </c>
      <c r="C49" s="118" t="s">
        <v>257</v>
      </c>
      <c r="D49" s="119"/>
      <c r="E49" s="136">
        <f>G48</f>
        <v>4407604.153846154</v>
      </c>
      <c r="F49" s="119"/>
      <c r="G49" s="138"/>
      <c r="I49" s="140"/>
    </row>
    <row r="50" spans="1:9" x14ac:dyDescent="0.25">
      <c r="A50" s="180">
        <v>43972</v>
      </c>
      <c r="B50" s="117" t="s">
        <v>256</v>
      </c>
      <c r="C50" s="118" t="s">
        <v>279</v>
      </c>
      <c r="D50" s="119"/>
      <c r="E50" s="136"/>
      <c r="F50" s="119"/>
      <c r="G50" s="138">
        <v>6113000</v>
      </c>
    </row>
    <row r="51" spans="1:9" x14ac:dyDescent="0.25">
      <c r="A51" s="180">
        <v>43972</v>
      </c>
      <c r="B51" s="117" t="s">
        <v>224</v>
      </c>
      <c r="C51" s="118" t="s">
        <v>258</v>
      </c>
      <c r="D51" s="119"/>
      <c r="E51" s="136">
        <f>G50</f>
        <v>6113000</v>
      </c>
      <c r="F51" s="119"/>
      <c r="G51" s="138"/>
    </row>
    <row r="52" spans="1:9" x14ac:dyDescent="0.25">
      <c r="A52" s="180">
        <v>43972</v>
      </c>
      <c r="B52" s="117" t="s">
        <v>229</v>
      </c>
      <c r="C52" s="118" t="s">
        <v>259</v>
      </c>
      <c r="D52" s="119"/>
      <c r="E52" s="136"/>
      <c r="F52" s="119">
        <v>10000000</v>
      </c>
      <c r="G52" s="138"/>
    </row>
    <row r="53" spans="1:9" x14ac:dyDescent="0.25">
      <c r="A53" s="180">
        <v>43973</v>
      </c>
      <c r="B53" s="117" t="s">
        <v>239</v>
      </c>
      <c r="C53" s="118" t="s">
        <v>285</v>
      </c>
      <c r="D53" s="119"/>
      <c r="E53" s="136"/>
      <c r="F53" s="119"/>
      <c r="G53" s="138">
        <v>1057500</v>
      </c>
    </row>
    <row r="54" spans="1:9" x14ac:dyDescent="0.25">
      <c r="A54" s="180">
        <v>43973</v>
      </c>
      <c r="B54" s="117" t="s">
        <v>239</v>
      </c>
      <c r="C54" s="118" t="s">
        <v>320</v>
      </c>
      <c r="D54" s="119"/>
      <c r="E54" s="136"/>
      <c r="F54" s="119"/>
      <c r="G54" s="138">
        <v>15000</v>
      </c>
    </row>
    <row r="55" spans="1:9" x14ac:dyDescent="0.25">
      <c r="A55" s="180">
        <v>43975</v>
      </c>
      <c r="B55" s="117" t="s">
        <v>239</v>
      </c>
      <c r="C55" s="118" t="s">
        <v>277</v>
      </c>
      <c r="D55" s="119"/>
      <c r="E55" s="136"/>
      <c r="F55" s="119"/>
      <c r="G55" s="138">
        <f>100000*2</f>
        <v>200000</v>
      </c>
    </row>
    <row r="56" spans="1:9" x14ac:dyDescent="0.25">
      <c r="A56" s="180">
        <v>43975</v>
      </c>
      <c r="B56" s="117" t="s">
        <v>224</v>
      </c>
      <c r="C56" s="118" t="s">
        <v>301</v>
      </c>
      <c r="D56" s="119"/>
      <c r="E56" s="136">
        <v>3400000</v>
      </c>
      <c r="F56" s="119"/>
      <c r="G56" s="138"/>
    </row>
    <row r="57" spans="1:9" x14ac:dyDescent="0.25">
      <c r="A57" s="180">
        <v>43976</v>
      </c>
      <c r="B57" s="117" t="s">
        <v>239</v>
      </c>
      <c r="C57" s="118" t="s">
        <v>285</v>
      </c>
      <c r="D57" s="119"/>
      <c r="E57" s="136"/>
      <c r="F57" s="119"/>
      <c r="G57" s="138">
        <v>856100</v>
      </c>
    </row>
    <row r="58" spans="1:9" x14ac:dyDescent="0.25">
      <c r="A58" s="180">
        <v>43976</v>
      </c>
      <c r="B58" s="117" t="s">
        <v>143</v>
      </c>
      <c r="C58" s="118" t="s">
        <v>144</v>
      </c>
      <c r="D58" s="119"/>
      <c r="E58" s="136"/>
      <c r="F58" s="119"/>
      <c r="G58" s="138">
        <v>3000000</v>
      </c>
    </row>
    <row r="59" spans="1:9" x14ac:dyDescent="0.25">
      <c r="A59" s="180">
        <v>43977</v>
      </c>
      <c r="B59" s="117" t="s">
        <v>239</v>
      </c>
      <c r="C59" s="118" t="s">
        <v>274</v>
      </c>
      <c r="D59" s="119"/>
      <c r="E59" s="136"/>
      <c r="F59" s="119"/>
      <c r="G59" s="138">
        <v>40000</v>
      </c>
    </row>
    <row r="60" spans="1:9" x14ac:dyDescent="0.25">
      <c r="A60" s="180">
        <v>43978</v>
      </c>
      <c r="B60" s="117" t="s">
        <v>239</v>
      </c>
      <c r="C60" s="118" t="s">
        <v>274</v>
      </c>
      <c r="D60" s="119"/>
      <c r="E60" s="136"/>
      <c r="F60" s="119"/>
      <c r="G60" s="138">
        <v>40000</v>
      </c>
    </row>
    <row r="61" spans="1:9" x14ac:dyDescent="0.25">
      <c r="A61" s="180">
        <v>43980</v>
      </c>
      <c r="B61" s="117" t="s">
        <v>239</v>
      </c>
      <c r="C61" s="118" t="s">
        <v>274</v>
      </c>
      <c r="D61" s="119"/>
      <c r="E61" s="136"/>
      <c r="F61" s="119"/>
      <c r="G61" s="138">
        <v>40000</v>
      </c>
    </row>
    <row r="62" spans="1:9" x14ac:dyDescent="0.25">
      <c r="A62" s="180">
        <v>43981</v>
      </c>
      <c r="B62" s="117" t="s">
        <v>239</v>
      </c>
      <c r="C62" s="118" t="s">
        <v>274</v>
      </c>
      <c r="D62" s="119"/>
      <c r="E62" s="136"/>
      <c r="F62" s="119"/>
      <c r="G62" s="138">
        <v>105000</v>
      </c>
    </row>
    <row r="63" spans="1:9" x14ac:dyDescent="0.25">
      <c r="A63" s="180">
        <v>43981</v>
      </c>
      <c r="B63" s="117" t="s">
        <v>239</v>
      </c>
      <c r="C63" s="118" t="s">
        <v>274</v>
      </c>
      <c r="D63" s="119"/>
      <c r="E63" s="136"/>
      <c r="F63" s="119"/>
      <c r="G63" s="138">
        <v>40000</v>
      </c>
    </row>
    <row r="64" spans="1:9" x14ac:dyDescent="0.25">
      <c r="A64" s="180">
        <v>43982</v>
      </c>
      <c r="B64" s="117" t="s">
        <v>239</v>
      </c>
      <c r="C64" s="118" t="s">
        <v>275</v>
      </c>
      <c r="D64" s="119"/>
      <c r="E64" s="136"/>
      <c r="F64" s="119"/>
      <c r="G64" s="138">
        <f>15000*8</f>
        <v>120000</v>
      </c>
    </row>
    <row r="65" spans="1:9" x14ac:dyDescent="0.25">
      <c r="A65" s="180">
        <v>43982</v>
      </c>
      <c r="B65" s="117" t="s">
        <v>239</v>
      </c>
      <c r="C65" s="118" t="s">
        <v>276</v>
      </c>
      <c r="D65" s="119"/>
      <c r="E65" s="136"/>
      <c r="F65" s="119"/>
      <c r="G65" s="138">
        <f>70000+130000+20000+40000+40000</f>
        <v>300000</v>
      </c>
    </row>
    <row r="66" spans="1:9" x14ac:dyDescent="0.25">
      <c r="A66" s="180">
        <v>43982</v>
      </c>
      <c r="B66" s="117" t="s">
        <v>239</v>
      </c>
      <c r="C66" s="118" t="s">
        <v>278</v>
      </c>
      <c r="D66" s="119"/>
      <c r="E66" s="136"/>
      <c r="F66" s="119"/>
      <c r="G66" s="138">
        <v>10000</v>
      </c>
    </row>
    <row r="67" spans="1:9" x14ac:dyDescent="0.25">
      <c r="A67" s="180">
        <v>43982</v>
      </c>
      <c r="B67" s="117" t="s">
        <v>220</v>
      </c>
      <c r="C67" s="118" t="s">
        <v>282</v>
      </c>
      <c r="D67" s="119"/>
      <c r="E67" s="136"/>
      <c r="F67" s="119"/>
      <c r="G67" s="138">
        <v>470000</v>
      </c>
    </row>
    <row r="68" spans="1:9" x14ac:dyDescent="0.25">
      <c r="A68" s="180">
        <v>43982</v>
      </c>
      <c r="B68" s="117" t="s">
        <v>229</v>
      </c>
      <c r="C68" s="118" t="s">
        <v>314</v>
      </c>
      <c r="D68" s="119"/>
      <c r="E68" s="136"/>
      <c r="F68" s="119">
        <v>16000000</v>
      </c>
      <c r="G68" s="138"/>
    </row>
    <row r="69" spans="1:9" x14ac:dyDescent="0.25">
      <c r="A69" s="180">
        <v>43982</v>
      </c>
      <c r="B69" s="117" t="s">
        <v>229</v>
      </c>
      <c r="C69" s="118" t="s">
        <v>315</v>
      </c>
      <c r="D69" s="119"/>
      <c r="E69" s="136"/>
      <c r="F69" s="119">
        <v>50000000</v>
      </c>
      <c r="G69" s="138"/>
    </row>
    <row r="70" spans="1:9" x14ac:dyDescent="0.25">
      <c r="A70" s="180">
        <v>43982</v>
      </c>
      <c r="B70" s="117" t="s">
        <v>229</v>
      </c>
      <c r="C70" s="118" t="s">
        <v>316</v>
      </c>
      <c r="D70" s="119"/>
      <c r="E70" s="136"/>
      <c r="F70" s="119">
        <v>4500000</v>
      </c>
      <c r="G70" s="138"/>
    </row>
    <row r="71" spans="1:9" x14ac:dyDescent="0.25">
      <c r="A71" s="180">
        <v>43982</v>
      </c>
      <c r="B71" s="117" t="s">
        <v>239</v>
      </c>
      <c r="C71" s="118" t="s">
        <v>274</v>
      </c>
      <c r="D71" s="119"/>
      <c r="E71" s="136"/>
      <c r="F71" s="119"/>
      <c r="G71" s="138">
        <v>105000</v>
      </c>
    </row>
    <row r="72" spans="1:9" x14ac:dyDescent="0.25">
      <c r="A72" s="180">
        <v>43982</v>
      </c>
      <c r="B72" s="117" t="s">
        <v>239</v>
      </c>
      <c r="C72" s="118" t="s">
        <v>274</v>
      </c>
      <c r="D72" s="119"/>
      <c r="E72" s="136"/>
      <c r="F72" s="119"/>
      <c r="G72" s="138">
        <v>40000</v>
      </c>
    </row>
    <row r="73" spans="1:9" x14ac:dyDescent="0.25">
      <c r="A73" s="180">
        <v>43982</v>
      </c>
      <c r="B73" s="117" t="s">
        <v>239</v>
      </c>
      <c r="C73" s="118" t="s">
        <v>274</v>
      </c>
      <c r="D73" s="119"/>
      <c r="E73" s="136"/>
      <c r="F73" s="119"/>
      <c r="G73" s="138">
        <v>40000</v>
      </c>
    </row>
    <row r="74" spans="1:9" s="142" customFormat="1" x14ac:dyDescent="0.25">
      <c r="A74" s="430" t="s">
        <v>10</v>
      </c>
      <c r="B74" s="431"/>
      <c r="C74" s="432"/>
      <c r="D74" s="141">
        <f>SUM(D8:D73)</f>
        <v>132665000</v>
      </c>
      <c r="E74" s="141">
        <f t="shared" ref="E74:G74" si="0">SUM(E8:E73)</f>
        <v>13920604.153846154</v>
      </c>
      <c r="F74" s="141">
        <f t="shared" si="0"/>
        <v>118900000</v>
      </c>
      <c r="G74" s="141">
        <f t="shared" si="0"/>
        <v>30004874.153846152</v>
      </c>
      <c r="H74" s="413"/>
      <c r="I74" s="143"/>
    </row>
    <row r="75" spans="1:9" s="142" customFormat="1" x14ac:dyDescent="0.25">
      <c r="A75" s="181"/>
      <c r="B75" s="144"/>
      <c r="C75" s="144"/>
      <c r="D75" s="145"/>
      <c r="E75" s="145"/>
      <c r="F75" s="145"/>
      <c r="G75" s="145"/>
      <c r="I75" s="143"/>
    </row>
    <row r="76" spans="1:9" s="142" customFormat="1" ht="17.399999999999999" x14ac:dyDescent="0.3">
      <c r="A76" s="429" t="s">
        <v>101</v>
      </c>
      <c r="B76" s="429"/>
      <c r="C76" s="144"/>
      <c r="D76" s="145"/>
      <c r="E76" s="145"/>
      <c r="F76" s="145"/>
      <c r="G76" s="145"/>
      <c r="I76" s="143"/>
    </row>
    <row r="77" spans="1:9" s="142" customFormat="1" x14ac:dyDescent="0.25">
      <c r="A77" s="181"/>
      <c r="B77" s="144"/>
      <c r="C77" s="144"/>
      <c r="D77" s="145"/>
      <c r="E77" s="145"/>
      <c r="F77" s="145"/>
      <c r="G77" s="145"/>
      <c r="I77" s="143"/>
    </row>
    <row r="78" spans="1:9" s="142" customFormat="1" x14ac:dyDescent="0.25">
      <c r="A78" s="181"/>
      <c r="B78" s="437" t="s">
        <v>293</v>
      </c>
      <c r="C78" s="437"/>
      <c r="D78" s="145"/>
      <c r="E78" s="145"/>
      <c r="F78" s="145"/>
      <c r="G78" s="145"/>
      <c r="I78" s="143"/>
    </row>
    <row r="79" spans="1:9" s="142" customFormat="1" x14ac:dyDescent="0.25">
      <c r="A79" s="426" t="s">
        <v>4</v>
      </c>
      <c r="B79" s="426" t="s">
        <v>5</v>
      </c>
      <c r="C79" s="427" t="s">
        <v>6</v>
      </c>
      <c r="D79" s="428" t="s">
        <v>7</v>
      </c>
      <c r="E79" s="428"/>
      <c r="F79" s="428" t="s">
        <v>8</v>
      </c>
      <c r="G79" s="428"/>
      <c r="I79" s="143"/>
    </row>
    <row r="80" spans="1:9" s="142" customFormat="1" x14ac:dyDescent="0.25">
      <c r="A80" s="426"/>
      <c r="B80" s="426"/>
      <c r="C80" s="427"/>
      <c r="D80" s="412" t="s">
        <v>100</v>
      </c>
      <c r="E80" s="412" t="s">
        <v>64</v>
      </c>
      <c r="F80" s="412" t="s">
        <v>100</v>
      </c>
      <c r="G80" s="412" t="s">
        <v>64</v>
      </c>
      <c r="I80" s="143"/>
    </row>
    <row r="81" spans="1:9" s="142" customFormat="1" x14ac:dyDescent="0.25">
      <c r="A81" s="407">
        <v>43955</v>
      </c>
      <c r="B81" s="408" t="s">
        <v>222</v>
      </c>
      <c r="C81" s="409" t="s">
        <v>283</v>
      </c>
      <c r="D81" s="410"/>
      <c r="E81" s="411"/>
      <c r="F81" s="410">
        <v>5150000</v>
      </c>
      <c r="G81" s="411"/>
      <c r="I81" s="143"/>
    </row>
    <row r="82" spans="1:9" s="142" customFormat="1" x14ac:dyDescent="0.25">
      <c r="A82" s="293">
        <v>43962</v>
      </c>
      <c r="B82" s="302" t="s">
        <v>222</v>
      </c>
      <c r="C82" s="294" t="s">
        <v>223</v>
      </c>
      <c r="D82" s="295"/>
      <c r="E82" s="303"/>
      <c r="F82" s="295">
        <v>10000000</v>
      </c>
      <c r="G82" s="303"/>
      <c r="I82" s="143"/>
    </row>
    <row r="83" spans="1:9" s="142" customFormat="1" x14ac:dyDescent="0.25">
      <c r="A83" s="434" t="s">
        <v>292</v>
      </c>
      <c r="B83" s="435"/>
      <c r="C83" s="436"/>
      <c r="D83" s="141"/>
      <c r="E83" s="141"/>
      <c r="F83" s="141">
        <f>SUBTOTAL(9,F81:F82)</f>
        <v>15150000</v>
      </c>
      <c r="G83" s="141"/>
      <c r="I83" s="143"/>
    </row>
    <row r="84" spans="1:9" s="142" customFormat="1" x14ac:dyDescent="0.25">
      <c r="A84" s="181"/>
      <c r="B84" s="144"/>
      <c r="C84" s="144"/>
      <c r="D84" s="145"/>
      <c r="E84" s="145"/>
      <c r="F84" s="145"/>
      <c r="G84" s="145"/>
      <c r="I84" s="143"/>
    </row>
    <row r="85" spans="1:9" s="142" customFormat="1" x14ac:dyDescent="0.25">
      <c r="A85" s="181"/>
      <c r="B85" s="437" t="s">
        <v>299</v>
      </c>
      <c r="C85" s="437"/>
      <c r="D85" s="145"/>
      <c r="E85" s="145"/>
      <c r="F85" s="145"/>
      <c r="G85" s="145"/>
      <c r="I85" s="143"/>
    </row>
    <row r="86" spans="1:9" s="142" customFormat="1" x14ac:dyDescent="0.25">
      <c r="A86" s="426" t="s">
        <v>4</v>
      </c>
      <c r="B86" s="426" t="s">
        <v>5</v>
      </c>
      <c r="C86" s="427" t="s">
        <v>6</v>
      </c>
      <c r="D86" s="428" t="s">
        <v>7</v>
      </c>
      <c r="E86" s="428"/>
      <c r="F86" s="428" t="s">
        <v>8</v>
      </c>
      <c r="G86" s="428"/>
      <c r="I86" s="143"/>
    </row>
    <row r="87" spans="1:9" s="142" customFormat="1" x14ac:dyDescent="0.25">
      <c r="A87" s="426"/>
      <c r="B87" s="426"/>
      <c r="C87" s="427"/>
      <c r="D87" s="412" t="s">
        <v>100</v>
      </c>
      <c r="E87" s="412" t="s">
        <v>64</v>
      </c>
      <c r="F87" s="412" t="s">
        <v>100</v>
      </c>
      <c r="G87" s="412" t="s">
        <v>64</v>
      </c>
      <c r="I87" s="143"/>
    </row>
    <row r="88" spans="1:9" s="142" customFormat="1" x14ac:dyDescent="0.25">
      <c r="A88" s="407">
        <v>43792</v>
      </c>
      <c r="B88" s="408" t="s">
        <v>239</v>
      </c>
      <c r="C88" s="409" t="s">
        <v>285</v>
      </c>
      <c r="D88" s="410"/>
      <c r="E88" s="411"/>
      <c r="F88" s="410"/>
      <c r="G88" s="411">
        <v>519750</v>
      </c>
      <c r="I88" s="143"/>
    </row>
    <row r="89" spans="1:9" s="142" customFormat="1" x14ac:dyDescent="0.25">
      <c r="A89" s="180">
        <v>43952</v>
      </c>
      <c r="B89" s="117" t="s">
        <v>239</v>
      </c>
      <c r="C89" s="118" t="s">
        <v>285</v>
      </c>
      <c r="D89" s="119"/>
      <c r="E89" s="136"/>
      <c r="F89" s="119"/>
      <c r="G89" s="136">
        <v>410000</v>
      </c>
      <c r="I89" s="143"/>
    </row>
    <row r="90" spans="1:9" s="142" customFormat="1" x14ac:dyDescent="0.25">
      <c r="A90" s="180">
        <v>43953</v>
      </c>
      <c r="B90" s="117" t="s">
        <v>239</v>
      </c>
      <c r="C90" s="118" t="s">
        <v>274</v>
      </c>
      <c r="D90" s="119"/>
      <c r="E90" s="136"/>
      <c r="F90" s="119"/>
      <c r="G90" s="136">
        <v>60000</v>
      </c>
      <c r="I90" s="143"/>
    </row>
    <row r="91" spans="1:9" s="142" customFormat="1" x14ac:dyDescent="0.25">
      <c r="A91" s="180">
        <v>43953</v>
      </c>
      <c r="B91" s="117" t="s">
        <v>239</v>
      </c>
      <c r="C91" s="118" t="s">
        <v>274</v>
      </c>
      <c r="D91" s="119"/>
      <c r="E91" s="136"/>
      <c r="F91" s="119"/>
      <c r="G91" s="136">
        <v>105000</v>
      </c>
      <c r="I91" s="143"/>
    </row>
    <row r="92" spans="1:9" s="142" customFormat="1" x14ac:dyDescent="0.25">
      <c r="A92" s="180">
        <v>43954</v>
      </c>
      <c r="B92" s="117" t="s">
        <v>239</v>
      </c>
      <c r="C92" s="118" t="s">
        <v>274</v>
      </c>
      <c r="D92" s="119"/>
      <c r="E92" s="136"/>
      <c r="F92" s="119"/>
      <c r="G92" s="136">
        <v>40000</v>
      </c>
      <c r="I92" s="143"/>
    </row>
    <row r="93" spans="1:9" s="142" customFormat="1" x14ac:dyDescent="0.25">
      <c r="A93" s="180">
        <v>43959</v>
      </c>
      <c r="B93" s="117" t="s">
        <v>239</v>
      </c>
      <c r="C93" s="118" t="s">
        <v>240</v>
      </c>
      <c r="D93" s="119"/>
      <c r="E93" s="136"/>
      <c r="F93" s="119"/>
      <c r="G93" s="136">
        <v>600000</v>
      </c>
      <c r="I93" s="143"/>
    </row>
    <row r="94" spans="1:9" s="142" customFormat="1" x14ac:dyDescent="0.25">
      <c r="A94" s="180">
        <v>43973</v>
      </c>
      <c r="B94" s="117" t="s">
        <v>239</v>
      </c>
      <c r="C94" s="118" t="s">
        <v>285</v>
      </c>
      <c r="D94" s="119"/>
      <c r="E94" s="136"/>
      <c r="F94" s="119"/>
      <c r="G94" s="138">
        <v>1057500</v>
      </c>
      <c r="I94" s="143"/>
    </row>
    <row r="95" spans="1:9" s="142" customFormat="1" x14ac:dyDescent="0.25">
      <c r="A95" s="180">
        <v>43973</v>
      </c>
      <c r="B95" s="117" t="s">
        <v>239</v>
      </c>
      <c r="C95" s="118" t="s">
        <v>320</v>
      </c>
      <c r="D95" s="119"/>
      <c r="E95" s="136"/>
      <c r="F95" s="119"/>
      <c r="G95" s="138">
        <v>15000</v>
      </c>
      <c r="I95" s="143"/>
    </row>
    <row r="96" spans="1:9" s="142" customFormat="1" x14ac:dyDescent="0.25">
      <c r="A96" s="180">
        <v>43975</v>
      </c>
      <c r="B96" s="117" t="s">
        <v>239</v>
      </c>
      <c r="C96" s="118" t="s">
        <v>277</v>
      </c>
      <c r="D96" s="119"/>
      <c r="E96" s="136"/>
      <c r="F96" s="119"/>
      <c r="G96" s="138">
        <v>200000</v>
      </c>
      <c r="I96" s="143"/>
    </row>
    <row r="97" spans="1:9" s="142" customFormat="1" x14ac:dyDescent="0.25">
      <c r="A97" s="180">
        <v>43976</v>
      </c>
      <c r="B97" s="117" t="s">
        <v>239</v>
      </c>
      <c r="C97" s="118" t="s">
        <v>285</v>
      </c>
      <c r="D97" s="119"/>
      <c r="E97" s="136"/>
      <c r="F97" s="119"/>
      <c r="G97" s="138">
        <v>856100</v>
      </c>
      <c r="I97" s="143"/>
    </row>
    <row r="98" spans="1:9" s="142" customFormat="1" x14ac:dyDescent="0.25">
      <c r="A98" s="180">
        <v>43977</v>
      </c>
      <c r="B98" s="117" t="s">
        <v>239</v>
      </c>
      <c r="C98" s="118" t="s">
        <v>274</v>
      </c>
      <c r="D98" s="119"/>
      <c r="E98" s="136"/>
      <c r="F98" s="119"/>
      <c r="G98" s="138">
        <v>40000</v>
      </c>
      <c r="I98" s="143"/>
    </row>
    <row r="99" spans="1:9" s="142" customFormat="1" x14ac:dyDescent="0.25">
      <c r="A99" s="180">
        <v>43978</v>
      </c>
      <c r="B99" s="117" t="s">
        <v>239</v>
      </c>
      <c r="C99" s="118" t="s">
        <v>274</v>
      </c>
      <c r="D99" s="119"/>
      <c r="E99" s="136"/>
      <c r="F99" s="119"/>
      <c r="G99" s="138">
        <v>40000</v>
      </c>
      <c r="I99" s="143"/>
    </row>
    <row r="100" spans="1:9" s="142" customFormat="1" x14ac:dyDescent="0.25">
      <c r="A100" s="180">
        <v>43980</v>
      </c>
      <c r="B100" s="117" t="s">
        <v>239</v>
      </c>
      <c r="C100" s="118" t="s">
        <v>274</v>
      </c>
      <c r="D100" s="119"/>
      <c r="E100" s="136"/>
      <c r="F100" s="119"/>
      <c r="G100" s="138">
        <v>40000</v>
      </c>
      <c r="I100" s="143"/>
    </row>
    <row r="101" spans="1:9" s="142" customFormat="1" x14ac:dyDescent="0.25">
      <c r="A101" s="180">
        <v>43981</v>
      </c>
      <c r="B101" s="117" t="s">
        <v>239</v>
      </c>
      <c r="C101" s="118" t="s">
        <v>274</v>
      </c>
      <c r="D101" s="119"/>
      <c r="E101" s="136"/>
      <c r="F101" s="119"/>
      <c r="G101" s="138">
        <v>105000</v>
      </c>
      <c r="I101" s="143"/>
    </row>
    <row r="102" spans="1:9" s="142" customFormat="1" x14ac:dyDescent="0.25">
      <c r="A102" s="180">
        <v>43981</v>
      </c>
      <c r="B102" s="117" t="s">
        <v>239</v>
      </c>
      <c r="C102" s="118" t="s">
        <v>274</v>
      </c>
      <c r="D102" s="119"/>
      <c r="E102" s="136"/>
      <c r="F102" s="119"/>
      <c r="G102" s="138">
        <v>40000</v>
      </c>
      <c r="I102" s="143"/>
    </row>
    <row r="103" spans="1:9" s="142" customFormat="1" x14ac:dyDescent="0.25">
      <c r="A103" s="180">
        <v>43982</v>
      </c>
      <c r="B103" s="117" t="s">
        <v>239</v>
      </c>
      <c r="C103" s="118" t="s">
        <v>275</v>
      </c>
      <c r="D103" s="119"/>
      <c r="E103" s="136"/>
      <c r="F103" s="119"/>
      <c r="G103" s="138">
        <v>120000</v>
      </c>
      <c r="I103" s="143"/>
    </row>
    <row r="104" spans="1:9" s="142" customFormat="1" x14ac:dyDescent="0.25">
      <c r="A104" s="180">
        <v>43982</v>
      </c>
      <c r="B104" s="117" t="s">
        <v>239</v>
      </c>
      <c r="C104" s="118" t="s">
        <v>276</v>
      </c>
      <c r="D104" s="119"/>
      <c r="E104" s="136"/>
      <c r="F104" s="119"/>
      <c r="G104" s="138">
        <v>300000</v>
      </c>
      <c r="I104" s="143"/>
    </row>
    <row r="105" spans="1:9" s="142" customFormat="1" x14ac:dyDescent="0.25">
      <c r="A105" s="180">
        <v>43982</v>
      </c>
      <c r="B105" s="117" t="s">
        <v>239</v>
      </c>
      <c r="C105" s="118" t="s">
        <v>278</v>
      </c>
      <c r="D105" s="119"/>
      <c r="E105" s="136"/>
      <c r="F105" s="119"/>
      <c r="G105" s="138">
        <v>10000</v>
      </c>
      <c r="I105" s="143"/>
    </row>
    <row r="106" spans="1:9" s="142" customFormat="1" x14ac:dyDescent="0.25">
      <c r="A106" s="180">
        <v>43982</v>
      </c>
      <c r="B106" s="117" t="s">
        <v>239</v>
      </c>
      <c r="C106" s="118" t="s">
        <v>274</v>
      </c>
      <c r="D106" s="119"/>
      <c r="E106" s="136"/>
      <c r="F106" s="119"/>
      <c r="G106" s="138">
        <v>105000</v>
      </c>
      <c r="I106" s="143"/>
    </row>
    <row r="107" spans="1:9" s="142" customFormat="1" x14ac:dyDescent="0.25">
      <c r="A107" s="180">
        <v>43982</v>
      </c>
      <c r="B107" s="117" t="s">
        <v>239</v>
      </c>
      <c r="C107" s="118" t="s">
        <v>274</v>
      </c>
      <c r="D107" s="119"/>
      <c r="E107" s="136"/>
      <c r="F107" s="119"/>
      <c r="G107" s="138">
        <v>40000</v>
      </c>
      <c r="I107" s="143"/>
    </row>
    <row r="108" spans="1:9" s="142" customFormat="1" x14ac:dyDescent="0.25">
      <c r="A108" s="180">
        <v>43982</v>
      </c>
      <c r="B108" s="117" t="s">
        <v>239</v>
      </c>
      <c r="C108" s="118" t="s">
        <v>274</v>
      </c>
      <c r="D108" s="119"/>
      <c r="E108" s="136"/>
      <c r="F108" s="119"/>
      <c r="G108" s="138">
        <v>40000</v>
      </c>
      <c r="I108" s="143"/>
    </row>
    <row r="109" spans="1:9" s="142" customFormat="1" x14ac:dyDescent="0.25">
      <c r="A109" s="434" t="s">
        <v>292</v>
      </c>
      <c r="B109" s="435"/>
      <c r="C109" s="436"/>
      <c r="D109" s="141"/>
      <c r="E109" s="141"/>
      <c r="F109" s="141"/>
      <c r="G109" s="141">
        <f>SUBTOTAL(9,G88:G108)</f>
        <v>4743350</v>
      </c>
      <c r="I109" s="143"/>
    </row>
    <row r="110" spans="1:9" s="142" customFormat="1" x14ac:dyDescent="0.25">
      <c r="A110" s="296"/>
      <c r="B110" s="297"/>
      <c r="C110" s="298"/>
      <c r="D110" s="299"/>
      <c r="E110" s="300"/>
      <c r="F110" s="299"/>
      <c r="G110" s="301"/>
      <c r="I110" s="143"/>
    </row>
    <row r="111" spans="1:9" s="142" customFormat="1" x14ac:dyDescent="0.25">
      <c r="A111" s="181"/>
      <c r="B111" s="437" t="s">
        <v>298</v>
      </c>
      <c r="C111" s="437"/>
      <c r="D111" s="145"/>
      <c r="E111" s="145"/>
      <c r="F111" s="145"/>
      <c r="G111" s="145"/>
      <c r="I111" s="143"/>
    </row>
    <row r="112" spans="1:9" s="142" customFormat="1" x14ac:dyDescent="0.25">
      <c r="A112" s="422" t="s">
        <v>4</v>
      </c>
      <c r="B112" s="422" t="s">
        <v>5</v>
      </c>
      <c r="C112" s="424" t="s">
        <v>6</v>
      </c>
      <c r="D112" s="433" t="s">
        <v>7</v>
      </c>
      <c r="E112" s="433"/>
      <c r="F112" s="433" t="s">
        <v>8</v>
      </c>
      <c r="G112" s="433"/>
      <c r="I112" s="143"/>
    </row>
    <row r="113" spans="1:9" s="142" customFormat="1" x14ac:dyDescent="0.25">
      <c r="A113" s="423"/>
      <c r="B113" s="423"/>
      <c r="C113" s="425"/>
      <c r="D113" s="135" t="s">
        <v>100</v>
      </c>
      <c r="E113" s="135" t="s">
        <v>64</v>
      </c>
      <c r="F113" s="135" t="s">
        <v>100</v>
      </c>
      <c r="G113" s="135" t="s">
        <v>64</v>
      </c>
      <c r="I113" s="143"/>
    </row>
    <row r="114" spans="1:9" s="142" customFormat="1" x14ac:dyDescent="0.25">
      <c r="A114" s="180">
        <v>43953</v>
      </c>
      <c r="B114" s="117" t="s">
        <v>224</v>
      </c>
      <c r="C114" s="118" t="s">
        <v>236</v>
      </c>
      <c r="D114" s="119">
        <v>649000</v>
      </c>
      <c r="E114" s="136"/>
      <c r="F114" s="119"/>
      <c r="G114" s="136"/>
      <c r="I114" s="143"/>
    </row>
    <row r="115" spans="1:9" s="142" customFormat="1" x14ac:dyDescent="0.25">
      <c r="A115" s="180">
        <v>43960</v>
      </c>
      <c r="B115" s="117" t="s">
        <v>224</v>
      </c>
      <c r="C115" s="118" t="s">
        <v>237</v>
      </c>
      <c r="D115" s="119">
        <v>1630000</v>
      </c>
      <c r="E115" s="136"/>
      <c r="F115" s="119"/>
      <c r="G115" s="136"/>
      <c r="I115" s="143"/>
    </row>
    <row r="116" spans="1:9" s="142" customFormat="1" x14ac:dyDescent="0.25">
      <c r="A116" s="180">
        <v>43960</v>
      </c>
      <c r="B116" s="117" t="s">
        <v>224</v>
      </c>
      <c r="C116" s="118" t="s">
        <v>238</v>
      </c>
      <c r="D116" s="119">
        <v>1507000</v>
      </c>
      <c r="E116" s="136"/>
      <c r="F116" s="119"/>
      <c r="G116" s="136"/>
      <c r="I116" s="143"/>
    </row>
    <row r="117" spans="1:9" s="142" customFormat="1" x14ac:dyDescent="0.25">
      <c r="A117" s="180">
        <v>43962</v>
      </c>
      <c r="B117" s="117" t="s">
        <v>224</v>
      </c>
      <c r="C117" s="118" t="s">
        <v>226</v>
      </c>
      <c r="D117" s="119">
        <v>14325000</v>
      </c>
      <c r="E117" s="136"/>
      <c r="F117" s="119"/>
      <c r="G117" s="136"/>
      <c r="I117" s="143"/>
    </row>
    <row r="118" spans="1:9" s="142" customFormat="1" x14ac:dyDescent="0.25">
      <c r="A118" s="180">
        <v>43963</v>
      </c>
      <c r="B118" s="117" t="s">
        <v>224</v>
      </c>
      <c r="C118" s="118" t="s">
        <v>243</v>
      </c>
      <c r="D118" s="119">
        <v>465000</v>
      </c>
      <c r="E118" s="136"/>
      <c r="F118" s="119"/>
      <c r="G118" s="136"/>
      <c r="I118" s="143"/>
    </row>
    <row r="119" spans="1:9" s="142" customFormat="1" x14ac:dyDescent="0.25">
      <c r="A119" s="180">
        <v>43965</v>
      </c>
      <c r="B119" s="117" t="s">
        <v>224</v>
      </c>
      <c r="C119" s="118" t="s">
        <v>235</v>
      </c>
      <c r="D119" s="119">
        <v>97780000</v>
      </c>
      <c r="E119" s="136"/>
      <c r="F119" s="119"/>
      <c r="G119" s="136"/>
      <c r="I119" s="143"/>
    </row>
    <row r="120" spans="1:9" s="142" customFormat="1" x14ac:dyDescent="0.25">
      <c r="A120" s="180">
        <v>43968</v>
      </c>
      <c r="B120" s="117" t="s">
        <v>224</v>
      </c>
      <c r="C120" s="137" t="s">
        <v>225</v>
      </c>
      <c r="D120" s="119">
        <v>9000000</v>
      </c>
      <c r="E120" s="136"/>
      <c r="F120" s="119"/>
      <c r="G120" s="136"/>
      <c r="I120" s="143"/>
    </row>
    <row r="121" spans="1:9" s="142" customFormat="1" x14ac:dyDescent="0.25">
      <c r="A121" s="180">
        <v>43969</v>
      </c>
      <c r="B121" s="117" t="s">
        <v>224</v>
      </c>
      <c r="C121" s="137" t="s">
        <v>242</v>
      </c>
      <c r="D121" s="119">
        <v>1343000</v>
      </c>
      <c r="E121" s="136"/>
      <c r="F121" s="119"/>
      <c r="G121" s="138"/>
      <c r="I121" s="143"/>
    </row>
    <row r="122" spans="1:9" s="142" customFormat="1" x14ac:dyDescent="0.25">
      <c r="A122" s="180">
        <v>43970</v>
      </c>
      <c r="B122" s="117" t="s">
        <v>224</v>
      </c>
      <c r="C122" s="118" t="s">
        <v>233</v>
      </c>
      <c r="D122" s="119">
        <v>3550000</v>
      </c>
      <c r="E122" s="136"/>
      <c r="F122" s="119"/>
      <c r="G122" s="138"/>
      <c r="I122" s="143"/>
    </row>
    <row r="123" spans="1:9" s="142" customFormat="1" x14ac:dyDescent="0.25">
      <c r="A123" s="180">
        <v>43970</v>
      </c>
      <c r="B123" s="117" t="s">
        <v>224</v>
      </c>
      <c r="C123" s="118" t="s">
        <v>234</v>
      </c>
      <c r="D123" s="119">
        <v>836000</v>
      </c>
      <c r="E123" s="136"/>
      <c r="F123" s="119"/>
      <c r="G123" s="138"/>
      <c r="I123" s="143"/>
    </row>
    <row r="124" spans="1:9" s="142" customFormat="1" x14ac:dyDescent="0.25">
      <c r="A124" s="180">
        <v>43971</v>
      </c>
      <c r="B124" s="117" t="s">
        <v>224</v>
      </c>
      <c r="C124" s="118" t="s">
        <v>254</v>
      </c>
      <c r="D124" s="119">
        <v>1580000</v>
      </c>
      <c r="E124" s="136"/>
      <c r="F124" s="119"/>
      <c r="G124" s="138"/>
      <c r="I124" s="143"/>
    </row>
    <row r="125" spans="1:9" s="142" customFormat="1" x14ac:dyDescent="0.25">
      <c r="A125" s="180">
        <v>43972</v>
      </c>
      <c r="B125" s="117" t="s">
        <v>224</v>
      </c>
      <c r="C125" s="118" t="s">
        <v>257</v>
      </c>
      <c r="D125" s="119"/>
      <c r="E125" s="136">
        <v>4407604.153846154</v>
      </c>
      <c r="F125" s="119"/>
      <c r="G125" s="138"/>
      <c r="I125" s="143"/>
    </row>
    <row r="126" spans="1:9" s="142" customFormat="1" x14ac:dyDescent="0.25">
      <c r="A126" s="180">
        <v>43972</v>
      </c>
      <c r="B126" s="117" t="s">
        <v>224</v>
      </c>
      <c r="C126" s="118" t="s">
        <v>258</v>
      </c>
      <c r="D126" s="119"/>
      <c r="E126" s="136">
        <v>6113000</v>
      </c>
      <c r="F126" s="119"/>
      <c r="G126" s="138"/>
      <c r="I126" s="143"/>
    </row>
    <row r="127" spans="1:9" x14ac:dyDescent="0.25">
      <c r="A127" s="180">
        <v>43975</v>
      </c>
      <c r="B127" s="117" t="s">
        <v>224</v>
      </c>
      <c r="C127" s="118" t="s">
        <v>301</v>
      </c>
      <c r="D127" s="119"/>
      <c r="E127" s="136">
        <v>3400000</v>
      </c>
      <c r="F127" s="119"/>
      <c r="G127" s="138"/>
    </row>
    <row r="128" spans="1:9" s="142" customFormat="1" x14ac:dyDescent="0.25">
      <c r="A128" s="434" t="s">
        <v>292</v>
      </c>
      <c r="B128" s="435"/>
      <c r="C128" s="436"/>
      <c r="D128" s="141">
        <f>SUBTOTAL(9,D114:D126)</f>
        <v>132665000</v>
      </c>
      <c r="E128" s="141">
        <f>SUBTOTAL(9,E125:E127)</f>
        <v>13920604.153846154</v>
      </c>
      <c r="F128" s="141"/>
      <c r="G128" s="141"/>
      <c r="I128" s="143"/>
    </row>
    <row r="129" spans="1:9" s="142" customFormat="1" x14ac:dyDescent="0.25">
      <c r="A129" s="296"/>
      <c r="B129" s="297"/>
      <c r="C129" s="298"/>
      <c r="D129" s="299"/>
      <c r="E129" s="300"/>
      <c r="F129" s="299"/>
      <c r="G129" s="301"/>
      <c r="I129" s="143"/>
    </row>
    <row r="130" spans="1:9" s="142" customFormat="1" x14ac:dyDescent="0.25">
      <c r="A130" s="181"/>
      <c r="B130" s="437" t="s">
        <v>11</v>
      </c>
      <c r="C130" s="437"/>
      <c r="D130" s="145"/>
      <c r="E130" s="145"/>
      <c r="F130" s="145"/>
      <c r="G130" s="145"/>
      <c r="I130" s="143"/>
    </row>
    <row r="131" spans="1:9" s="142" customFormat="1" x14ac:dyDescent="0.25">
      <c r="A131" s="422" t="s">
        <v>4</v>
      </c>
      <c r="B131" s="422" t="s">
        <v>5</v>
      </c>
      <c r="C131" s="424" t="s">
        <v>6</v>
      </c>
      <c r="D131" s="433" t="s">
        <v>7</v>
      </c>
      <c r="E131" s="433"/>
      <c r="F131" s="433" t="s">
        <v>8</v>
      </c>
      <c r="G131" s="433"/>
      <c r="I131" s="143"/>
    </row>
    <row r="132" spans="1:9" s="142" customFormat="1" x14ac:dyDescent="0.25">
      <c r="A132" s="423"/>
      <c r="B132" s="423"/>
      <c r="C132" s="425"/>
      <c r="D132" s="135" t="s">
        <v>100</v>
      </c>
      <c r="E132" s="135" t="s">
        <v>64</v>
      </c>
      <c r="F132" s="135" t="s">
        <v>100</v>
      </c>
      <c r="G132" s="135" t="s">
        <v>64</v>
      </c>
      <c r="I132" s="143"/>
    </row>
    <row r="133" spans="1:9" s="142" customFormat="1" x14ac:dyDescent="0.25">
      <c r="A133" s="180">
        <v>43952</v>
      </c>
      <c r="B133" s="117" t="s">
        <v>143</v>
      </c>
      <c r="C133" s="118" t="s">
        <v>144</v>
      </c>
      <c r="D133" s="119"/>
      <c r="E133" s="136"/>
      <c r="F133" s="119">
        <v>2000000</v>
      </c>
      <c r="G133" s="136"/>
      <c r="I133" s="143"/>
    </row>
    <row r="134" spans="1:9" s="142" customFormat="1" x14ac:dyDescent="0.25">
      <c r="A134" s="180">
        <v>43952</v>
      </c>
      <c r="B134" s="117" t="s">
        <v>143</v>
      </c>
      <c r="C134" s="118" t="s">
        <v>146</v>
      </c>
      <c r="D134" s="119"/>
      <c r="E134" s="136"/>
      <c r="F134" s="119">
        <v>2000000</v>
      </c>
      <c r="G134" s="136"/>
      <c r="I134" s="143"/>
    </row>
    <row r="135" spans="1:9" s="142" customFormat="1" x14ac:dyDescent="0.25">
      <c r="A135" s="180">
        <v>43952</v>
      </c>
      <c r="B135" s="117" t="s">
        <v>143</v>
      </c>
      <c r="C135" s="118" t="s">
        <v>145</v>
      </c>
      <c r="D135" s="119"/>
      <c r="E135" s="136"/>
      <c r="F135" s="119">
        <v>3000000</v>
      </c>
      <c r="G135" s="136"/>
      <c r="I135" s="143"/>
    </row>
    <row r="136" spans="1:9" s="142" customFormat="1" x14ac:dyDescent="0.25">
      <c r="A136" s="180">
        <v>43970</v>
      </c>
      <c r="B136" s="117" t="s">
        <v>143</v>
      </c>
      <c r="C136" s="118" t="s">
        <v>232</v>
      </c>
      <c r="D136" s="119"/>
      <c r="E136" s="136"/>
      <c r="F136" s="119">
        <v>1000000</v>
      </c>
      <c r="G136" s="138"/>
      <c r="I136" s="143"/>
    </row>
    <row r="137" spans="1:9" s="142" customFormat="1" x14ac:dyDescent="0.25">
      <c r="A137" s="180">
        <v>43972</v>
      </c>
      <c r="B137" s="117" t="s">
        <v>143</v>
      </c>
      <c r="C137" s="118" t="s">
        <v>232</v>
      </c>
      <c r="D137" s="119"/>
      <c r="E137" s="136"/>
      <c r="F137" s="119">
        <v>3000000</v>
      </c>
      <c r="G137" s="138"/>
      <c r="I137" s="143"/>
    </row>
    <row r="138" spans="1:9" s="142" customFormat="1" x14ac:dyDescent="0.25">
      <c r="A138" s="180">
        <v>43972</v>
      </c>
      <c r="B138" s="117" t="s">
        <v>143</v>
      </c>
      <c r="C138" s="118" t="s">
        <v>255</v>
      </c>
      <c r="D138" s="119"/>
      <c r="E138" s="136"/>
      <c r="F138" s="119"/>
      <c r="G138" s="138">
        <v>4407604.153846154</v>
      </c>
      <c r="I138" s="143"/>
    </row>
    <row r="139" spans="1:9" s="142" customFormat="1" x14ac:dyDescent="0.25">
      <c r="A139" s="180">
        <v>43976</v>
      </c>
      <c r="B139" s="117" t="s">
        <v>143</v>
      </c>
      <c r="C139" s="118" t="s">
        <v>144</v>
      </c>
      <c r="D139" s="119"/>
      <c r="E139" s="136"/>
      <c r="F139" s="119"/>
      <c r="G139" s="138">
        <v>3000000</v>
      </c>
      <c r="I139" s="143"/>
    </row>
    <row r="140" spans="1:9" s="142" customFormat="1" x14ac:dyDescent="0.25">
      <c r="A140" s="434" t="s">
        <v>292</v>
      </c>
      <c r="B140" s="435"/>
      <c r="C140" s="436"/>
      <c r="D140" s="141"/>
      <c r="E140" s="141"/>
      <c r="F140" s="141">
        <f>SUBTOTAL(9,F133:F139)</f>
        <v>11000000</v>
      </c>
      <c r="G140" s="141">
        <f>SUBTOTAL(9,G138:G139)</f>
        <v>7407604.153846154</v>
      </c>
      <c r="I140" s="143"/>
    </row>
    <row r="141" spans="1:9" s="142" customFormat="1" x14ac:dyDescent="0.25">
      <c r="A141" s="296"/>
      <c r="B141" s="297"/>
      <c r="C141" s="298"/>
      <c r="D141" s="299"/>
      <c r="E141" s="300"/>
      <c r="F141" s="299"/>
      <c r="G141" s="301"/>
      <c r="I141" s="143"/>
    </row>
    <row r="142" spans="1:9" s="142" customFormat="1" x14ac:dyDescent="0.25">
      <c r="A142" s="181"/>
      <c r="B142" s="437" t="s">
        <v>297</v>
      </c>
      <c r="C142" s="437"/>
      <c r="D142" s="145"/>
      <c r="E142" s="145"/>
      <c r="F142" s="145"/>
      <c r="G142" s="145"/>
      <c r="I142" s="143"/>
    </row>
    <row r="143" spans="1:9" s="142" customFormat="1" x14ac:dyDescent="0.25">
      <c r="A143" s="426" t="s">
        <v>4</v>
      </c>
      <c r="B143" s="426" t="s">
        <v>5</v>
      </c>
      <c r="C143" s="427" t="s">
        <v>6</v>
      </c>
      <c r="D143" s="428" t="s">
        <v>7</v>
      </c>
      <c r="E143" s="428"/>
      <c r="F143" s="428" t="s">
        <v>8</v>
      </c>
      <c r="G143" s="428"/>
      <c r="I143" s="143"/>
    </row>
    <row r="144" spans="1:9" s="142" customFormat="1" x14ac:dyDescent="0.25">
      <c r="A144" s="426"/>
      <c r="B144" s="426"/>
      <c r="C144" s="427"/>
      <c r="D144" s="412" t="s">
        <v>100</v>
      </c>
      <c r="E144" s="412" t="s">
        <v>64</v>
      </c>
      <c r="F144" s="412" t="s">
        <v>100</v>
      </c>
      <c r="G144" s="412" t="s">
        <v>64</v>
      </c>
      <c r="I144" s="143"/>
    </row>
    <row r="145" spans="1:9" s="142" customFormat="1" x14ac:dyDescent="0.25">
      <c r="A145" s="407">
        <v>43951</v>
      </c>
      <c r="B145" s="408" t="s">
        <v>220</v>
      </c>
      <c r="C145" s="409" t="s">
        <v>319</v>
      </c>
      <c r="D145" s="410"/>
      <c r="E145" s="411"/>
      <c r="F145" s="410"/>
      <c r="G145" s="411">
        <v>64000</v>
      </c>
      <c r="I145" s="143"/>
    </row>
    <row r="146" spans="1:9" s="142" customFormat="1" x14ac:dyDescent="0.25">
      <c r="A146" s="180">
        <v>43952</v>
      </c>
      <c r="B146" s="117" t="s">
        <v>220</v>
      </c>
      <c r="C146" s="118" t="s">
        <v>318</v>
      </c>
      <c r="D146" s="119"/>
      <c r="E146" s="136"/>
      <c r="F146" s="119"/>
      <c r="G146" s="136">
        <v>480000</v>
      </c>
      <c r="I146" s="143"/>
    </row>
    <row r="147" spans="1:9" s="142" customFormat="1" x14ac:dyDescent="0.25">
      <c r="A147" s="180">
        <v>43954</v>
      </c>
      <c r="B147" s="117" t="s">
        <v>220</v>
      </c>
      <c r="C147" s="118" t="s">
        <v>273</v>
      </c>
      <c r="D147" s="119"/>
      <c r="E147" s="136"/>
      <c r="F147" s="119"/>
      <c r="G147" s="136">
        <v>40000</v>
      </c>
      <c r="I147" s="143"/>
    </row>
    <row r="148" spans="1:9" s="142" customFormat="1" x14ac:dyDescent="0.25">
      <c r="A148" s="180">
        <v>43954</v>
      </c>
      <c r="B148" s="117" t="s">
        <v>220</v>
      </c>
      <c r="C148" s="118" t="s">
        <v>273</v>
      </c>
      <c r="D148" s="119"/>
      <c r="E148" s="136"/>
      <c r="F148" s="119"/>
      <c r="G148" s="136">
        <v>30000</v>
      </c>
      <c r="I148" s="143"/>
    </row>
    <row r="149" spans="1:9" s="142" customFormat="1" x14ac:dyDescent="0.25">
      <c r="A149" s="180">
        <v>43958</v>
      </c>
      <c r="B149" s="117" t="s">
        <v>220</v>
      </c>
      <c r="C149" s="118" t="s">
        <v>241</v>
      </c>
      <c r="D149" s="119"/>
      <c r="E149" s="136"/>
      <c r="F149" s="119"/>
      <c r="G149" s="136">
        <v>642000</v>
      </c>
      <c r="I149" s="143"/>
    </row>
    <row r="150" spans="1:9" s="142" customFormat="1" x14ac:dyDescent="0.25">
      <c r="A150" s="180">
        <v>43962</v>
      </c>
      <c r="B150" s="117" t="s">
        <v>220</v>
      </c>
      <c r="C150" s="118" t="s">
        <v>221</v>
      </c>
      <c r="D150" s="119"/>
      <c r="E150" s="136"/>
      <c r="F150" s="119">
        <v>1700000</v>
      </c>
      <c r="G150" s="136"/>
      <c r="I150" s="143"/>
    </row>
    <row r="151" spans="1:9" s="142" customFormat="1" x14ac:dyDescent="0.25">
      <c r="A151" s="180">
        <v>43968</v>
      </c>
      <c r="B151" s="117" t="s">
        <v>220</v>
      </c>
      <c r="C151" s="118" t="s">
        <v>280</v>
      </c>
      <c r="D151" s="119"/>
      <c r="E151" s="136"/>
      <c r="F151" s="119"/>
      <c r="G151" s="138">
        <v>538000</v>
      </c>
      <c r="I151" s="143"/>
    </row>
    <row r="152" spans="1:9" s="142" customFormat="1" x14ac:dyDescent="0.25">
      <c r="A152" s="180">
        <v>43968</v>
      </c>
      <c r="B152" s="117" t="s">
        <v>220</v>
      </c>
      <c r="C152" s="139" t="s">
        <v>312</v>
      </c>
      <c r="D152" s="119"/>
      <c r="E152" s="136"/>
      <c r="F152" s="119"/>
      <c r="G152" s="138">
        <v>8766920</v>
      </c>
      <c r="I152" s="143"/>
    </row>
    <row r="153" spans="1:9" s="142" customFormat="1" x14ac:dyDescent="0.25">
      <c r="A153" s="180">
        <v>43982</v>
      </c>
      <c r="B153" s="117" t="s">
        <v>220</v>
      </c>
      <c r="C153" s="118" t="s">
        <v>282</v>
      </c>
      <c r="D153" s="119"/>
      <c r="E153" s="136"/>
      <c r="F153" s="119"/>
      <c r="G153" s="138">
        <v>470000</v>
      </c>
      <c r="I153" s="143"/>
    </row>
    <row r="154" spans="1:9" s="142" customFormat="1" x14ac:dyDescent="0.25">
      <c r="A154" s="434" t="s">
        <v>292</v>
      </c>
      <c r="B154" s="435"/>
      <c r="C154" s="436"/>
      <c r="D154" s="141"/>
      <c r="E154" s="141"/>
      <c r="F154" s="141">
        <f>SUBTOTAL(9,F145:F153)</f>
        <v>1700000</v>
      </c>
      <c r="G154" s="141">
        <f>SUBTOTAL(9,G145:G153)</f>
        <v>11030920</v>
      </c>
      <c r="I154" s="143"/>
    </row>
    <row r="155" spans="1:9" s="142" customFormat="1" x14ac:dyDescent="0.25">
      <c r="A155" s="296"/>
      <c r="B155" s="297"/>
      <c r="C155" s="298"/>
      <c r="D155" s="299"/>
      <c r="E155" s="300"/>
      <c r="F155" s="299"/>
      <c r="G155" s="301"/>
      <c r="I155" s="143"/>
    </row>
    <row r="156" spans="1:9" s="142" customFormat="1" x14ac:dyDescent="0.25">
      <c r="A156" s="181"/>
      <c r="B156" s="437" t="s">
        <v>296</v>
      </c>
      <c r="C156" s="437"/>
      <c r="D156" s="145"/>
      <c r="E156" s="145"/>
      <c r="F156" s="145"/>
      <c r="G156" s="145"/>
      <c r="I156" s="143"/>
    </row>
    <row r="157" spans="1:9" s="142" customFormat="1" x14ac:dyDescent="0.25">
      <c r="A157" s="422" t="s">
        <v>4</v>
      </c>
      <c r="B157" s="422" t="s">
        <v>5</v>
      </c>
      <c r="C157" s="424" t="s">
        <v>6</v>
      </c>
      <c r="D157" s="433" t="s">
        <v>7</v>
      </c>
      <c r="E157" s="433"/>
      <c r="F157" s="433" t="s">
        <v>8</v>
      </c>
      <c r="G157" s="433"/>
      <c r="I157" s="143"/>
    </row>
    <row r="158" spans="1:9" s="142" customFormat="1" x14ac:dyDescent="0.25">
      <c r="A158" s="423"/>
      <c r="B158" s="423"/>
      <c r="C158" s="425"/>
      <c r="D158" s="135" t="s">
        <v>100</v>
      </c>
      <c r="E158" s="135" t="s">
        <v>64</v>
      </c>
      <c r="F158" s="135" t="s">
        <v>100</v>
      </c>
      <c r="G158" s="135" t="s">
        <v>64</v>
      </c>
      <c r="I158" s="143"/>
    </row>
    <row r="159" spans="1:9" s="142" customFormat="1" x14ac:dyDescent="0.25">
      <c r="A159" s="180">
        <v>43956</v>
      </c>
      <c r="B159" s="117" t="s">
        <v>227</v>
      </c>
      <c r="C159" s="118" t="s">
        <v>281</v>
      </c>
      <c r="D159" s="119"/>
      <c r="E159" s="136"/>
      <c r="F159" s="119"/>
      <c r="G159" s="136">
        <v>160000</v>
      </c>
      <c r="I159" s="143"/>
    </row>
    <row r="160" spans="1:9" s="142" customFormat="1" x14ac:dyDescent="0.25">
      <c r="A160" s="180">
        <v>43957</v>
      </c>
      <c r="B160" s="117" t="s">
        <v>227</v>
      </c>
      <c r="C160" s="118" t="s">
        <v>281</v>
      </c>
      <c r="D160" s="119"/>
      <c r="E160" s="136"/>
      <c r="F160" s="119"/>
      <c r="G160" s="136">
        <v>50000</v>
      </c>
      <c r="I160" s="143"/>
    </row>
    <row r="161" spans="1:9" s="142" customFormat="1" x14ac:dyDescent="0.25">
      <c r="A161" s="180">
        <v>43968</v>
      </c>
      <c r="B161" s="117" t="s">
        <v>227</v>
      </c>
      <c r="C161" s="118" t="s">
        <v>228</v>
      </c>
      <c r="D161" s="119"/>
      <c r="E161" s="136"/>
      <c r="F161" s="119"/>
      <c r="G161" s="138">
        <v>150000</v>
      </c>
      <c r="I161" s="143"/>
    </row>
    <row r="162" spans="1:9" s="142" customFormat="1" x14ac:dyDescent="0.25">
      <c r="A162" s="180">
        <v>43968</v>
      </c>
      <c r="B162" s="117" t="s">
        <v>227</v>
      </c>
      <c r="C162" s="118" t="s">
        <v>281</v>
      </c>
      <c r="D162" s="119"/>
      <c r="E162" s="136"/>
      <c r="F162" s="119"/>
      <c r="G162" s="138">
        <v>350000</v>
      </c>
      <c r="I162" s="143"/>
    </row>
    <row r="163" spans="1:9" s="142" customFormat="1" x14ac:dyDescent="0.25">
      <c r="A163" s="434" t="s">
        <v>292</v>
      </c>
      <c r="B163" s="435"/>
      <c r="C163" s="436"/>
      <c r="D163" s="141"/>
      <c r="E163" s="141"/>
      <c r="F163" s="141"/>
      <c r="G163" s="141">
        <f>SUBTOTAL(9,G159:G162)</f>
        <v>710000</v>
      </c>
      <c r="I163" s="143"/>
    </row>
    <row r="164" spans="1:9" s="142" customFormat="1" x14ac:dyDescent="0.25">
      <c r="A164" s="296"/>
      <c r="B164" s="297"/>
      <c r="C164" s="298"/>
      <c r="D164" s="299"/>
      <c r="E164" s="300"/>
      <c r="F164" s="299"/>
      <c r="G164" s="301"/>
      <c r="I164" s="143"/>
    </row>
    <row r="165" spans="1:9" s="142" customFormat="1" x14ac:dyDescent="0.25">
      <c r="A165" s="181"/>
      <c r="B165" s="437" t="s">
        <v>295</v>
      </c>
      <c r="C165" s="437"/>
      <c r="D165" s="145"/>
      <c r="E165" s="145"/>
      <c r="F165" s="145"/>
      <c r="G165" s="145"/>
      <c r="I165" s="143"/>
    </row>
    <row r="166" spans="1:9" s="142" customFormat="1" x14ac:dyDescent="0.25">
      <c r="A166" s="422" t="s">
        <v>4</v>
      </c>
      <c r="B166" s="422" t="s">
        <v>5</v>
      </c>
      <c r="C166" s="424" t="s">
        <v>6</v>
      </c>
      <c r="D166" s="433" t="s">
        <v>7</v>
      </c>
      <c r="E166" s="433"/>
      <c r="F166" s="433" t="s">
        <v>8</v>
      </c>
      <c r="G166" s="433"/>
      <c r="I166" s="143"/>
    </row>
    <row r="167" spans="1:9" s="142" customFormat="1" x14ac:dyDescent="0.25">
      <c r="A167" s="423"/>
      <c r="B167" s="423"/>
      <c r="C167" s="425"/>
      <c r="D167" s="135" t="s">
        <v>100</v>
      </c>
      <c r="E167" s="135" t="s">
        <v>64</v>
      </c>
      <c r="F167" s="135" t="s">
        <v>100</v>
      </c>
      <c r="G167" s="135" t="s">
        <v>64</v>
      </c>
      <c r="I167" s="143"/>
    </row>
    <row r="168" spans="1:9" s="142" customFormat="1" x14ac:dyDescent="0.25">
      <c r="A168" s="180">
        <v>43972</v>
      </c>
      <c r="B168" s="117" t="s">
        <v>256</v>
      </c>
      <c r="C168" s="118" t="s">
        <v>279</v>
      </c>
      <c r="D168" s="119"/>
      <c r="E168" s="136"/>
      <c r="F168" s="119"/>
      <c r="G168" s="138">
        <v>6113000</v>
      </c>
      <c r="I168" s="143"/>
    </row>
    <row r="169" spans="1:9" s="142" customFormat="1" x14ac:dyDescent="0.25">
      <c r="A169" s="434" t="s">
        <v>292</v>
      </c>
      <c r="B169" s="435"/>
      <c r="C169" s="436"/>
      <c r="D169" s="141"/>
      <c r="E169" s="141"/>
      <c r="F169" s="141"/>
      <c r="G169" s="141">
        <f>SUBTOTAL(9,G168)</f>
        <v>6113000</v>
      </c>
      <c r="I169" s="143"/>
    </row>
    <row r="170" spans="1:9" s="142" customFormat="1" x14ac:dyDescent="0.25">
      <c r="A170" s="296"/>
      <c r="B170" s="297"/>
      <c r="C170" s="298"/>
      <c r="D170" s="299"/>
      <c r="E170" s="300"/>
      <c r="F170" s="299"/>
      <c r="G170" s="301"/>
      <c r="I170" s="143"/>
    </row>
    <row r="171" spans="1:9" s="142" customFormat="1" x14ac:dyDescent="0.25">
      <c r="A171" s="181"/>
      <c r="B171" s="437" t="s">
        <v>294</v>
      </c>
      <c r="C171" s="437"/>
      <c r="D171" s="145"/>
      <c r="E171" s="145"/>
      <c r="F171" s="145"/>
      <c r="G171" s="145"/>
      <c r="I171" s="143"/>
    </row>
    <row r="172" spans="1:9" s="142" customFormat="1" x14ac:dyDescent="0.25">
      <c r="A172" s="422" t="s">
        <v>4</v>
      </c>
      <c r="B172" s="422" t="s">
        <v>5</v>
      </c>
      <c r="C172" s="424" t="s">
        <v>6</v>
      </c>
      <c r="D172" s="433" t="s">
        <v>7</v>
      </c>
      <c r="E172" s="433"/>
      <c r="F172" s="433" t="s">
        <v>8</v>
      </c>
      <c r="G172" s="433"/>
      <c r="I172" s="143"/>
    </row>
    <row r="173" spans="1:9" s="142" customFormat="1" x14ac:dyDescent="0.25">
      <c r="A173" s="423"/>
      <c r="B173" s="423"/>
      <c r="C173" s="425"/>
      <c r="D173" s="135" t="s">
        <v>100</v>
      </c>
      <c r="E173" s="135" t="s">
        <v>64</v>
      </c>
      <c r="F173" s="135" t="s">
        <v>100</v>
      </c>
      <c r="G173" s="135" t="s">
        <v>64</v>
      </c>
      <c r="I173" s="143"/>
    </row>
    <row r="174" spans="1:9" s="142" customFormat="1" x14ac:dyDescent="0.25">
      <c r="A174" s="180">
        <v>43744</v>
      </c>
      <c r="B174" s="117" t="s">
        <v>229</v>
      </c>
      <c r="C174" s="118" t="s">
        <v>284</v>
      </c>
      <c r="D174" s="119"/>
      <c r="E174" s="136"/>
      <c r="F174" s="119">
        <v>2750000</v>
      </c>
      <c r="G174" s="136"/>
      <c r="I174" s="143"/>
    </row>
    <row r="175" spans="1:9" s="142" customFormat="1" x14ac:dyDescent="0.25">
      <c r="A175" s="180">
        <v>43969</v>
      </c>
      <c r="B175" s="117" t="s">
        <v>229</v>
      </c>
      <c r="C175" s="118" t="s">
        <v>230</v>
      </c>
      <c r="D175" s="119"/>
      <c r="E175" s="136"/>
      <c r="F175" s="119">
        <v>3300000</v>
      </c>
      <c r="G175" s="138"/>
      <c r="I175" s="143"/>
    </row>
    <row r="176" spans="1:9" s="142" customFormat="1" x14ac:dyDescent="0.25">
      <c r="A176" s="180">
        <v>43969</v>
      </c>
      <c r="B176" s="117" t="s">
        <v>229</v>
      </c>
      <c r="C176" s="137" t="s">
        <v>231</v>
      </c>
      <c r="D176" s="119"/>
      <c r="E176" s="136"/>
      <c r="F176" s="119">
        <v>4500000</v>
      </c>
      <c r="G176" s="138"/>
      <c r="I176" s="143"/>
    </row>
    <row r="177" spans="1:9" s="142" customFormat="1" x14ac:dyDescent="0.25">
      <c r="A177" s="180">
        <v>43972</v>
      </c>
      <c r="B177" s="117" t="s">
        <v>229</v>
      </c>
      <c r="C177" s="118" t="s">
        <v>259</v>
      </c>
      <c r="D177" s="119"/>
      <c r="E177" s="136"/>
      <c r="F177" s="119">
        <v>10000000</v>
      </c>
      <c r="G177" s="138"/>
      <c r="I177" s="143"/>
    </row>
    <row r="178" spans="1:9" s="142" customFormat="1" x14ac:dyDescent="0.25">
      <c r="A178" s="180">
        <v>43982</v>
      </c>
      <c r="B178" s="117" t="s">
        <v>229</v>
      </c>
      <c r="C178" s="118" t="s">
        <v>314</v>
      </c>
      <c r="D178" s="119"/>
      <c r="E178" s="136"/>
      <c r="F178" s="119">
        <v>16000000</v>
      </c>
      <c r="G178" s="138"/>
      <c r="I178" s="143"/>
    </row>
    <row r="179" spans="1:9" s="142" customFormat="1" x14ac:dyDescent="0.25">
      <c r="A179" s="180">
        <v>43982</v>
      </c>
      <c r="B179" s="117" t="s">
        <v>229</v>
      </c>
      <c r="C179" s="118" t="s">
        <v>315</v>
      </c>
      <c r="D179" s="119"/>
      <c r="E179" s="136"/>
      <c r="F179" s="119">
        <v>50000000</v>
      </c>
      <c r="G179" s="138"/>
      <c r="I179" s="143"/>
    </row>
    <row r="180" spans="1:9" s="142" customFormat="1" x14ac:dyDescent="0.25">
      <c r="A180" s="180">
        <v>43982</v>
      </c>
      <c r="B180" s="117" t="s">
        <v>229</v>
      </c>
      <c r="C180" s="118" t="s">
        <v>316</v>
      </c>
      <c r="D180" s="119"/>
      <c r="E180" s="136"/>
      <c r="F180" s="119">
        <v>4500000</v>
      </c>
      <c r="G180" s="138"/>
      <c r="I180" s="143"/>
    </row>
    <row r="181" spans="1:9" s="142" customFormat="1" x14ac:dyDescent="0.25">
      <c r="A181" s="434" t="s">
        <v>292</v>
      </c>
      <c r="B181" s="435"/>
      <c r="C181" s="436"/>
      <c r="D181" s="141"/>
      <c r="E181" s="141"/>
      <c r="F181" s="141">
        <f>SUBTOTAL(9,F174:F180)</f>
        <v>91050000</v>
      </c>
      <c r="G181" s="141"/>
      <c r="I181" s="143"/>
    </row>
    <row r="182" spans="1:9" s="142" customFormat="1" x14ac:dyDescent="0.25">
      <c r="A182" s="181"/>
      <c r="B182" s="144"/>
      <c r="C182" s="144"/>
      <c r="D182" s="145"/>
      <c r="E182" s="145"/>
      <c r="F182" s="145"/>
      <c r="G182" s="145"/>
      <c r="I182" s="143"/>
    </row>
    <row r="183" spans="1:9" s="71" customFormat="1" x14ac:dyDescent="0.25">
      <c r="A183" s="182"/>
      <c r="B183" s="110" t="s">
        <v>193</v>
      </c>
      <c r="C183" s="73"/>
      <c r="E183" s="110" t="s">
        <v>14</v>
      </c>
      <c r="F183" s="73"/>
      <c r="G183" s="73"/>
      <c r="H183" s="73"/>
      <c r="I183" s="73"/>
    </row>
    <row r="184" spans="1:9" s="71" customFormat="1" x14ac:dyDescent="0.25">
      <c r="A184" s="182"/>
      <c r="B184" s="4" t="s">
        <v>15</v>
      </c>
      <c r="C184" s="5"/>
      <c r="E184" s="4" t="s">
        <v>16</v>
      </c>
      <c r="F184" s="5"/>
      <c r="G184" s="5"/>
      <c r="H184" s="5"/>
      <c r="I184" s="5"/>
    </row>
    <row r="187" spans="1:9" x14ac:dyDescent="0.25">
      <c r="B187" s="110"/>
      <c r="C187" s="110"/>
      <c r="D187" s="157"/>
    </row>
  </sheetData>
  <autoFilter ref="A6:G74">
    <filterColumn colId="3" hiddenButton="1" showButton="0"/>
    <filterColumn colId="5" hiddenButton="1" showButton="0"/>
  </autoFilter>
  <mergeCells count="69">
    <mergeCell ref="A163:C163"/>
    <mergeCell ref="A169:C169"/>
    <mergeCell ref="A181:C181"/>
    <mergeCell ref="B78:C78"/>
    <mergeCell ref="B85:C85"/>
    <mergeCell ref="B111:C111"/>
    <mergeCell ref="B130:C130"/>
    <mergeCell ref="B142:C142"/>
    <mergeCell ref="B156:C156"/>
    <mergeCell ref="B165:C165"/>
    <mergeCell ref="B171:C171"/>
    <mergeCell ref="A83:C83"/>
    <mergeCell ref="A109:C109"/>
    <mergeCell ref="A128:C128"/>
    <mergeCell ref="A140:C140"/>
    <mergeCell ref="A154:C154"/>
    <mergeCell ref="A172:A173"/>
    <mergeCell ref="B172:B173"/>
    <mergeCell ref="C172:C173"/>
    <mergeCell ref="D172:E172"/>
    <mergeCell ref="F172:G172"/>
    <mergeCell ref="A166:A167"/>
    <mergeCell ref="B166:B167"/>
    <mergeCell ref="C166:C167"/>
    <mergeCell ref="D166:E166"/>
    <mergeCell ref="F166:G166"/>
    <mergeCell ref="A157:A158"/>
    <mergeCell ref="B157:B158"/>
    <mergeCell ref="C157:C158"/>
    <mergeCell ref="D157:E157"/>
    <mergeCell ref="F157:G157"/>
    <mergeCell ref="A143:A144"/>
    <mergeCell ref="B143:B144"/>
    <mergeCell ref="C143:C144"/>
    <mergeCell ref="D143:E143"/>
    <mergeCell ref="F143:G143"/>
    <mergeCell ref="A131:A132"/>
    <mergeCell ref="B131:B132"/>
    <mergeCell ref="C131:C132"/>
    <mergeCell ref="D131:E131"/>
    <mergeCell ref="F131:G131"/>
    <mergeCell ref="A112:A113"/>
    <mergeCell ref="B112:B113"/>
    <mergeCell ref="C112:C113"/>
    <mergeCell ref="D112:E112"/>
    <mergeCell ref="F112:G112"/>
    <mergeCell ref="A86:A87"/>
    <mergeCell ref="B86:B87"/>
    <mergeCell ref="C86:C87"/>
    <mergeCell ref="D86:E86"/>
    <mergeCell ref="F86:G86"/>
    <mergeCell ref="A76:B76"/>
    <mergeCell ref="A74:C74"/>
    <mergeCell ref="A4:G4"/>
    <mergeCell ref="A6:A7"/>
    <mergeCell ref="B6:B7"/>
    <mergeCell ref="C6:C7"/>
    <mergeCell ref="D6:E6"/>
    <mergeCell ref="F6:G6"/>
    <mergeCell ref="A79:A80"/>
    <mergeCell ref="B79:B80"/>
    <mergeCell ref="C79:C80"/>
    <mergeCell ref="D79:E79"/>
    <mergeCell ref="F79:G79"/>
    <mergeCell ref="I4:K4"/>
    <mergeCell ref="K6:K7"/>
    <mergeCell ref="I26:J26"/>
    <mergeCell ref="I6:I7"/>
    <mergeCell ref="J6:J7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zoomScale="90" zoomScaleNormal="90" workbookViewId="0">
      <pane ySplit="8" topLeftCell="A80" activePane="bottomLeft" state="frozen"/>
      <selection pane="bottomLeft" activeCell="J99" sqref="J99"/>
    </sheetView>
  </sheetViews>
  <sheetFormatPr defaultColWidth="9.109375" defaultRowHeight="12" x14ac:dyDescent="0.3"/>
  <cols>
    <col min="1" max="1" width="4.88671875" style="374" customWidth="1"/>
    <col min="2" max="2" width="8.6640625" style="387" customWidth="1"/>
    <col min="3" max="3" width="7.109375" style="374" customWidth="1"/>
    <col min="4" max="4" width="8.33203125" style="374" customWidth="1"/>
    <col min="5" max="5" width="9.88671875" style="374" customWidth="1"/>
    <col min="6" max="6" width="9.109375" style="374"/>
    <col min="7" max="7" width="5.88671875" style="374" customWidth="1"/>
    <col min="8" max="8" width="9.109375" style="393" customWidth="1"/>
    <col min="9" max="9" width="12" style="393" customWidth="1"/>
    <col min="10" max="10" width="8.5546875" style="393" customWidth="1"/>
    <col min="11" max="11" width="6.109375" style="394" customWidth="1"/>
    <col min="12" max="12" width="12.33203125" style="393" customWidth="1"/>
    <col min="13" max="14" width="10.44140625" style="393" customWidth="1"/>
    <col min="15" max="15" width="11.109375" style="393" customWidth="1"/>
    <col min="16" max="16" width="8.109375" style="374" customWidth="1"/>
    <col min="17" max="16384" width="9.109375" style="374"/>
  </cols>
  <sheetData>
    <row r="1" spans="1:16" s="364" customFormat="1" x14ac:dyDescent="0.3">
      <c r="A1" s="455" t="s">
        <v>0</v>
      </c>
      <c r="B1" s="455"/>
      <c r="C1" s="455"/>
      <c r="D1" s="455"/>
      <c r="E1" s="455"/>
      <c r="H1" s="365"/>
      <c r="I1" s="365"/>
      <c r="J1" s="365"/>
      <c r="K1" s="366"/>
      <c r="L1" s="365"/>
      <c r="M1" s="365"/>
      <c r="N1" s="367"/>
      <c r="O1" s="365"/>
    </row>
    <row r="2" spans="1:16" s="364" customFormat="1" x14ac:dyDescent="0.3">
      <c r="A2" s="401" t="s">
        <v>2</v>
      </c>
      <c r="B2" s="402"/>
      <c r="C2" s="401"/>
      <c r="D2" s="401"/>
      <c r="E2" s="401"/>
      <c r="H2" s="365"/>
      <c r="I2" s="365"/>
      <c r="J2" s="365"/>
      <c r="K2" s="366"/>
      <c r="L2" s="365"/>
      <c r="M2" s="365"/>
      <c r="N2" s="368"/>
      <c r="O2" s="365"/>
    </row>
    <row r="3" spans="1:16" s="364" customFormat="1" x14ac:dyDescent="0.3">
      <c r="A3" s="456" t="s">
        <v>46</v>
      </c>
      <c r="B3" s="456"/>
      <c r="C3" s="456"/>
      <c r="D3" s="456"/>
      <c r="E3" s="456"/>
      <c r="F3" s="456"/>
      <c r="G3" s="456"/>
      <c r="H3" s="456"/>
      <c r="I3" s="456"/>
      <c r="J3" s="456"/>
      <c r="K3" s="456"/>
      <c r="L3" s="456"/>
      <c r="M3" s="456"/>
      <c r="N3" s="456"/>
      <c r="O3" s="456"/>
      <c r="P3" s="456"/>
    </row>
    <row r="4" spans="1:16" s="364" customFormat="1" x14ac:dyDescent="0.3">
      <c r="A4" s="456" t="s">
        <v>125</v>
      </c>
      <c r="B4" s="456"/>
      <c r="C4" s="456"/>
      <c r="D4" s="456"/>
      <c r="E4" s="456"/>
      <c r="F4" s="456"/>
      <c r="G4" s="456"/>
      <c r="H4" s="456"/>
      <c r="I4" s="456"/>
      <c r="J4" s="456"/>
      <c r="K4" s="456"/>
      <c r="L4" s="456"/>
      <c r="M4" s="456"/>
      <c r="N4" s="456"/>
      <c r="O4" s="456"/>
      <c r="P4" s="456"/>
    </row>
    <row r="5" spans="1:16" s="364" customFormat="1" x14ac:dyDescent="0.25">
      <c r="A5" s="456"/>
      <c r="B5" s="456"/>
      <c r="C5" s="456"/>
      <c r="D5" s="456"/>
      <c r="E5" s="456"/>
      <c r="F5" s="456"/>
      <c r="G5" s="456"/>
      <c r="H5" s="456"/>
      <c r="I5" s="456"/>
      <c r="J5" s="456"/>
      <c r="K5" s="457"/>
      <c r="L5" s="457"/>
      <c r="M5" s="365"/>
      <c r="N5" s="365"/>
      <c r="O5" s="365"/>
    </row>
    <row r="6" spans="1:16" s="364" customFormat="1" ht="42" customHeight="1" x14ac:dyDescent="0.3">
      <c r="A6" s="452" t="s">
        <v>95</v>
      </c>
      <c r="B6" s="458" t="s">
        <v>27</v>
      </c>
      <c r="C6" s="452" t="s">
        <v>28</v>
      </c>
      <c r="D6" s="460" t="s">
        <v>47</v>
      </c>
      <c r="E6" s="460"/>
      <c r="F6" s="461" t="s">
        <v>29</v>
      </c>
      <c r="G6" s="461"/>
      <c r="H6" s="461"/>
      <c r="I6" s="461"/>
      <c r="J6" s="461"/>
      <c r="K6" s="461"/>
      <c r="L6" s="461"/>
      <c r="M6" s="462"/>
      <c r="N6" s="462"/>
      <c r="O6" s="462"/>
      <c r="P6" s="463" t="s">
        <v>20</v>
      </c>
    </row>
    <row r="7" spans="1:16" s="364" customFormat="1" ht="38.25" customHeight="1" x14ac:dyDescent="0.3">
      <c r="A7" s="453"/>
      <c r="B7" s="459"/>
      <c r="C7" s="453"/>
      <c r="D7" s="452" t="s">
        <v>48</v>
      </c>
      <c r="E7" s="452" t="s">
        <v>49</v>
      </c>
      <c r="F7" s="452" t="s">
        <v>31</v>
      </c>
      <c r="G7" s="452" t="s">
        <v>32</v>
      </c>
      <c r="H7" s="450" t="s">
        <v>33</v>
      </c>
      <c r="I7" s="450" t="s">
        <v>51</v>
      </c>
      <c r="J7" s="454" t="s">
        <v>35</v>
      </c>
      <c r="K7" s="454"/>
      <c r="L7" s="450" t="s">
        <v>52</v>
      </c>
      <c r="M7" s="450" t="s">
        <v>53</v>
      </c>
      <c r="N7" s="450" t="s">
        <v>54</v>
      </c>
      <c r="O7" s="450" t="s">
        <v>55</v>
      </c>
      <c r="P7" s="464"/>
    </row>
    <row r="8" spans="1:16" s="364" customFormat="1" x14ac:dyDescent="0.3">
      <c r="A8" s="453"/>
      <c r="B8" s="459"/>
      <c r="C8" s="453"/>
      <c r="D8" s="453"/>
      <c r="E8" s="453"/>
      <c r="F8" s="453"/>
      <c r="G8" s="453"/>
      <c r="H8" s="451"/>
      <c r="I8" s="451"/>
      <c r="J8" s="369" t="s">
        <v>112</v>
      </c>
      <c r="K8" s="370" t="s">
        <v>56</v>
      </c>
      <c r="L8" s="451"/>
      <c r="M8" s="451"/>
      <c r="N8" s="451"/>
      <c r="O8" s="451"/>
      <c r="P8" s="464"/>
    </row>
    <row r="9" spans="1:16" x14ac:dyDescent="0.3">
      <c r="A9" s="438">
        <v>461</v>
      </c>
      <c r="B9" s="465">
        <v>43951</v>
      </c>
      <c r="C9" s="438" t="s">
        <v>107</v>
      </c>
      <c r="D9" s="438" t="s">
        <v>106</v>
      </c>
      <c r="E9" s="438" t="s">
        <v>108</v>
      </c>
      <c r="F9" s="371" t="s">
        <v>36</v>
      </c>
      <c r="G9" s="371">
        <v>4</v>
      </c>
      <c r="H9" s="372">
        <v>455000</v>
      </c>
      <c r="I9" s="372">
        <f t="shared" ref="I9:I48" si="0">H9*G9</f>
        <v>1820000</v>
      </c>
      <c r="J9" s="372"/>
      <c r="K9" s="373">
        <v>0.41</v>
      </c>
      <c r="L9" s="372">
        <f t="shared" ref="L9:L49" si="1">I9*(1-K9)</f>
        <v>1073800.0000000002</v>
      </c>
      <c r="M9" s="372"/>
      <c r="N9" s="372">
        <f>L9</f>
        <v>1073800.0000000002</v>
      </c>
      <c r="O9" s="372"/>
      <c r="P9" s="371" t="s">
        <v>168</v>
      </c>
    </row>
    <row r="10" spans="1:16" x14ac:dyDescent="0.3">
      <c r="A10" s="445"/>
      <c r="B10" s="466"/>
      <c r="C10" s="445"/>
      <c r="D10" s="445"/>
      <c r="E10" s="445"/>
      <c r="F10" s="371" t="s">
        <v>37</v>
      </c>
      <c r="G10" s="371">
        <v>2</v>
      </c>
      <c r="H10" s="372">
        <v>465000</v>
      </c>
      <c r="I10" s="372">
        <f t="shared" si="0"/>
        <v>930000</v>
      </c>
      <c r="J10" s="372"/>
      <c r="K10" s="373">
        <v>0.41</v>
      </c>
      <c r="L10" s="372">
        <f t="shared" si="1"/>
        <v>548700.00000000012</v>
      </c>
      <c r="M10" s="372"/>
      <c r="N10" s="372">
        <f t="shared" ref="N10:N12" si="2">L10</f>
        <v>548700.00000000012</v>
      </c>
      <c r="O10" s="372"/>
      <c r="P10" s="371" t="s">
        <v>168</v>
      </c>
    </row>
    <row r="11" spans="1:16" x14ac:dyDescent="0.3">
      <c r="A11" s="439"/>
      <c r="B11" s="467"/>
      <c r="C11" s="439"/>
      <c r="D11" s="439"/>
      <c r="E11" s="439"/>
      <c r="F11" s="371" t="s">
        <v>40</v>
      </c>
      <c r="G11" s="371">
        <v>1</v>
      </c>
      <c r="H11" s="372">
        <v>475000</v>
      </c>
      <c r="I11" s="372">
        <f t="shared" si="0"/>
        <v>475000</v>
      </c>
      <c r="J11" s="372"/>
      <c r="K11" s="373">
        <v>0.41</v>
      </c>
      <c r="L11" s="372">
        <f t="shared" si="1"/>
        <v>280250.00000000006</v>
      </c>
      <c r="M11" s="372"/>
      <c r="N11" s="372">
        <f t="shared" si="2"/>
        <v>280250.00000000006</v>
      </c>
      <c r="O11" s="372"/>
      <c r="P11" s="371" t="s">
        <v>168</v>
      </c>
    </row>
    <row r="12" spans="1:16" x14ac:dyDescent="0.3">
      <c r="A12" s="371">
        <v>462</v>
      </c>
      <c r="B12" s="375">
        <v>43951</v>
      </c>
      <c r="C12" s="371" t="s">
        <v>107</v>
      </c>
      <c r="D12" s="371" t="s">
        <v>107</v>
      </c>
      <c r="E12" s="371" t="s">
        <v>103</v>
      </c>
      <c r="F12" s="371" t="s">
        <v>40</v>
      </c>
      <c r="G12" s="371">
        <v>1</v>
      </c>
      <c r="H12" s="372">
        <v>475000</v>
      </c>
      <c r="I12" s="372">
        <f t="shared" si="0"/>
        <v>475000</v>
      </c>
      <c r="J12" s="372"/>
      <c r="K12" s="373">
        <v>0.41</v>
      </c>
      <c r="L12" s="372">
        <f t="shared" si="1"/>
        <v>280250.00000000006</v>
      </c>
      <c r="M12" s="372"/>
      <c r="N12" s="372">
        <f t="shared" si="2"/>
        <v>280250.00000000006</v>
      </c>
      <c r="O12" s="372"/>
      <c r="P12" s="371" t="s">
        <v>168</v>
      </c>
    </row>
    <row r="13" spans="1:16" x14ac:dyDescent="0.3">
      <c r="A13" s="376">
        <v>1145</v>
      </c>
      <c r="B13" s="377">
        <v>43953</v>
      </c>
      <c r="C13" s="376" t="s">
        <v>122</v>
      </c>
      <c r="D13" s="376" t="s">
        <v>122</v>
      </c>
      <c r="E13" s="376" t="s">
        <v>103</v>
      </c>
      <c r="F13" s="371" t="s">
        <v>38</v>
      </c>
      <c r="G13" s="371">
        <v>2</v>
      </c>
      <c r="H13" s="372">
        <v>550000</v>
      </c>
      <c r="I13" s="372">
        <f t="shared" si="0"/>
        <v>1100000</v>
      </c>
      <c r="J13" s="378"/>
      <c r="K13" s="373">
        <v>0.41</v>
      </c>
      <c r="L13" s="378">
        <f t="shared" si="1"/>
        <v>649000.00000000012</v>
      </c>
      <c r="M13" s="378"/>
      <c r="N13" s="372">
        <f>L13</f>
        <v>649000.00000000012</v>
      </c>
      <c r="O13" s="372"/>
      <c r="P13" s="379"/>
    </row>
    <row r="14" spans="1:16" x14ac:dyDescent="0.3">
      <c r="A14" s="438">
        <v>464</v>
      </c>
      <c r="B14" s="465">
        <v>43955</v>
      </c>
      <c r="C14" s="438" t="s">
        <v>105</v>
      </c>
      <c r="D14" s="447" t="s">
        <v>121</v>
      </c>
      <c r="E14" s="447" t="s">
        <v>120</v>
      </c>
      <c r="F14" s="371" t="s">
        <v>36</v>
      </c>
      <c r="G14" s="371">
        <v>109</v>
      </c>
      <c r="H14" s="380">
        <v>455000</v>
      </c>
      <c r="I14" s="372">
        <f t="shared" si="0"/>
        <v>49595000</v>
      </c>
      <c r="J14" s="378"/>
      <c r="K14" s="373">
        <v>0.5</v>
      </c>
      <c r="L14" s="378">
        <f t="shared" si="1"/>
        <v>24797500</v>
      </c>
      <c r="M14" s="378"/>
      <c r="N14" s="372"/>
      <c r="O14" s="372">
        <f t="shared" ref="O14:O21" si="3">L14</f>
        <v>24797500</v>
      </c>
      <c r="P14" s="379"/>
    </row>
    <row r="15" spans="1:16" x14ac:dyDescent="0.3">
      <c r="A15" s="445"/>
      <c r="B15" s="466"/>
      <c r="C15" s="445"/>
      <c r="D15" s="448"/>
      <c r="E15" s="448"/>
      <c r="F15" s="371" t="s">
        <v>37</v>
      </c>
      <c r="G15" s="371">
        <v>2</v>
      </c>
      <c r="H15" s="380">
        <v>465000</v>
      </c>
      <c r="I15" s="372">
        <f t="shared" si="0"/>
        <v>930000</v>
      </c>
      <c r="J15" s="378"/>
      <c r="K15" s="373">
        <v>0.5</v>
      </c>
      <c r="L15" s="378">
        <f t="shared" si="1"/>
        <v>465000</v>
      </c>
      <c r="M15" s="378"/>
      <c r="N15" s="372"/>
      <c r="O15" s="372">
        <f t="shared" si="3"/>
        <v>465000</v>
      </c>
      <c r="P15" s="379"/>
    </row>
    <row r="16" spans="1:16" x14ac:dyDescent="0.3">
      <c r="A16" s="445"/>
      <c r="B16" s="466"/>
      <c r="C16" s="445"/>
      <c r="D16" s="448"/>
      <c r="E16" s="448"/>
      <c r="F16" s="371" t="s">
        <v>40</v>
      </c>
      <c r="G16" s="371">
        <v>8</v>
      </c>
      <c r="H16" s="380">
        <v>475000</v>
      </c>
      <c r="I16" s="372">
        <f t="shared" si="0"/>
        <v>3800000</v>
      </c>
      <c r="J16" s="378"/>
      <c r="K16" s="373">
        <v>0.5</v>
      </c>
      <c r="L16" s="378">
        <f t="shared" si="1"/>
        <v>1900000</v>
      </c>
      <c r="M16" s="378"/>
      <c r="N16" s="372"/>
      <c r="O16" s="372">
        <f t="shared" si="3"/>
        <v>1900000</v>
      </c>
      <c r="P16" s="379"/>
    </row>
    <row r="17" spans="1:16" x14ac:dyDescent="0.3">
      <c r="A17" s="445"/>
      <c r="B17" s="466"/>
      <c r="C17" s="445"/>
      <c r="D17" s="448"/>
      <c r="E17" s="448"/>
      <c r="F17" s="371" t="s">
        <v>42</v>
      </c>
      <c r="G17" s="371">
        <v>7</v>
      </c>
      <c r="H17" s="380">
        <v>485000</v>
      </c>
      <c r="I17" s="372">
        <f t="shared" si="0"/>
        <v>3395000</v>
      </c>
      <c r="J17" s="378"/>
      <c r="K17" s="373">
        <v>0.5</v>
      </c>
      <c r="L17" s="378">
        <f t="shared" si="1"/>
        <v>1697500</v>
      </c>
      <c r="M17" s="378"/>
      <c r="N17" s="372"/>
      <c r="O17" s="372">
        <f t="shared" si="3"/>
        <v>1697500</v>
      </c>
      <c r="P17" s="379"/>
    </row>
    <row r="18" spans="1:16" x14ac:dyDescent="0.3">
      <c r="A18" s="445"/>
      <c r="B18" s="466"/>
      <c r="C18" s="445"/>
      <c r="D18" s="448"/>
      <c r="E18" s="448"/>
      <c r="F18" s="371" t="s">
        <v>41</v>
      </c>
      <c r="G18" s="371">
        <v>75</v>
      </c>
      <c r="H18" s="380">
        <v>485000</v>
      </c>
      <c r="I18" s="372">
        <f t="shared" si="0"/>
        <v>36375000</v>
      </c>
      <c r="J18" s="378"/>
      <c r="K18" s="373">
        <v>0.5</v>
      </c>
      <c r="L18" s="378">
        <f t="shared" si="1"/>
        <v>18187500</v>
      </c>
      <c r="M18" s="378"/>
      <c r="N18" s="372"/>
      <c r="O18" s="372">
        <f t="shared" si="3"/>
        <v>18187500</v>
      </c>
      <c r="P18" s="379"/>
    </row>
    <row r="19" spans="1:16" x14ac:dyDescent="0.3">
      <c r="A19" s="445"/>
      <c r="B19" s="466"/>
      <c r="C19" s="445"/>
      <c r="D19" s="448"/>
      <c r="E19" s="448"/>
      <c r="F19" s="371" t="s">
        <v>38</v>
      </c>
      <c r="G19" s="371">
        <v>68</v>
      </c>
      <c r="H19" s="380">
        <v>550000</v>
      </c>
      <c r="I19" s="372">
        <f t="shared" si="0"/>
        <v>37400000</v>
      </c>
      <c r="J19" s="378"/>
      <c r="K19" s="373">
        <v>0.5</v>
      </c>
      <c r="L19" s="378">
        <f t="shared" si="1"/>
        <v>18700000</v>
      </c>
      <c r="M19" s="378"/>
      <c r="N19" s="372"/>
      <c r="O19" s="372">
        <f t="shared" si="3"/>
        <v>18700000</v>
      </c>
      <c r="P19" s="379"/>
    </row>
    <row r="20" spans="1:16" x14ac:dyDescent="0.3">
      <c r="A20" s="445"/>
      <c r="B20" s="466"/>
      <c r="C20" s="445"/>
      <c r="D20" s="448"/>
      <c r="E20" s="448"/>
      <c r="F20" s="371" t="s">
        <v>39</v>
      </c>
      <c r="G20" s="371">
        <v>101</v>
      </c>
      <c r="H20" s="380">
        <v>455000</v>
      </c>
      <c r="I20" s="372">
        <f t="shared" si="0"/>
        <v>45955000</v>
      </c>
      <c r="J20" s="378"/>
      <c r="K20" s="373">
        <v>0.5</v>
      </c>
      <c r="L20" s="378">
        <f t="shared" si="1"/>
        <v>22977500</v>
      </c>
      <c r="M20" s="378"/>
      <c r="N20" s="372"/>
      <c r="O20" s="372">
        <f t="shared" si="3"/>
        <v>22977500</v>
      </c>
      <c r="P20" s="379"/>
    </row>
    <row r="21" spans="1:16" x14ac:dyDescent="0.3">
      <c r="A21" s="439"/>
      <c r="B21" s="467"/>
      <c r="C21" s="439"/>
      <c r="D21" s="449"/>
      <c r="E21" s="449"/>
      <c r="F21" s="371" t="s">
        <v>67</v>
      </c>
      <c r="G21" s="371">
        <v>37</v>
      </c>
      <c r="H21" s="380">
        <v>455000</v>
      </c>
      <c r="I21" s="372">
        <f t="shared" si="0"/>
        <v>16835000</v>
      </c>
      <c r="J21" s="378"/>
      <c r="K21" s="373">
        <v>0.5</v>
      </c>
      <c r="L21" s="378">
        <f t="shared" si="1"/>
        <v>8417500</v>
      </c>
      <c r="M21" s="378"/>
      <c r="N21" s="372"/>
      <c r="O21" s="372">
        <f t="shared" si="3"/>
        <v>8417500</v>
      </c>
      <c r="P21" s="379"/>
    </row>
    <row r="22" spans="1:16" x14ac:dyDescent="0.3">
      <c r="A22" s="438">
        <v>466</v>
      </c>
      <c r="B22" s="465">
        <v>43955</v>
      </c>
      <c r="C22" s="438" t="s">
        <v>105</v>
      </c>
      <c r="D22" s="438" t="s">
        <v>111</v>
      </c>
      <c r="E22" s="438" t="s">
        <v>69</v>
      </c>
      <c r="F22" s="371" t="s">
        <v>36</v>
      </c>
      <c r="G22" s="371">
        <v>1</v>
      </c>
      <c r="H22" s="372">
        <v>455000</v>
      </c>
      <c r="I22" s="372">
        <f t="shared" si="0"/>
        <v>455000</v>
      </c>
      <c r="J22" s="470">
        <v>395000</v>
      </c>
      <c r="K22" s="373">
        <v>0</v>
      </c>
      <c r="L22" s="440">
        <f>I22+I23+I24-J22</f>
        <v>1000000</v>
      </c>
      <c r="M22" s="440">
        <f>L22</f>
        <v>1000000</v>
      </c>
      <c r="N22" s="372"/>
      <c r="O22" s="372"/>
      <c r="P22" s="379"/>
    </row>
    <row r="23" spans="1:16" x14ac:dyDescent="0.3">
      <c r="A23" s="445"/>
      <c r="B23" s="466"/>
      <c r="C23" s="445"/>
      <c r="D23" s="445"/>
      <c r="E23" s="445"/>
      <c r="F23" s="371" t="s">
        <v>37</v>
      </c>
      <c r="G23" s="371">
        <v>1</v>
      </c>
      <c r="H23" s="372">
        <v>465000</v>
      </c>
      <c r="I23" s="372">
        <f t="shared" si="0"/>
        <v>465000</v>
      </c>
      <c r="J23" s="471"/>
      <c r="K23" s="373">
        <v>0</v>
      </c>
      <c r="L23" s="441"/>
      <c r="M23" s="441"/>
      <c r="N23" s="372"/>
      <c r="O23" s="372"/>
      <c r="P23" s="371"/>
    </row>
    <row r="24" spans="1:16" x14ac:dyDescent="0.3">
      <c r="A24" s="439"/>
      <c r="B24" s="467"/>
      <c r="C24" s="439"/>
      <c r="D24" s="439"/>
      <c r="E24" s="439"/>
      <c r="F24" s="371" t="s">
        <v>40</v>
      </c>
      <c r="G24" s="371">
        <v>1</v>
      </c>
      <c r="H24" s="372">
        <v>475000</v>
      </c>
      <c r="I24" s="372">
        <f t="shared" si="0"/>
        <v>475000</v>
      </c>
      <c r="J24" s="472"/>
      <c r="K24" s="373">
        <v>0</v>
      </c>
      <c r="L24" s="442"/>
      <c r="M24" s="442"/>
      <c r="N24" s="372"/>
      <c r="O24" s="372"/>
      <c r="P24" s="371"/>
    </row>
    <row r="25" spans="1:16" x14ac:dyDescent="0.3">
      <c r="A25" s="438">
        <v>468</v>
      </c>
      <c r="B25" s="465">
        <v>43956</v>
      </c>
      <c r="C25" s="438" t="s">
        <v>105</v>
      </c>
      <c r="D25" s="438" t="s">
        <v>113</v>
      </c>
      <c r="E25" s="447" t="s">
        <v>114</v>
      </c>
      <c r="F25" s="371" t="s">
        <v>36</v>
      </c>
      <c r="G25" s="371">
        <v>24</v>
      </c>
      <c r="H25" s="372">
        <v>455000</v>
      </c>
      <c r="I25" s="372">
        <f t="shared" si="0"/>
        <v>10920000</v>
      </c>
      <c r="J25" s="470">
        <v>200000</v>
      </c>
      <c r="K25" s="373">
        <v>0.41</v>
      </c>
      <c r="L25" s="372">
        <f>I25*(1-K25)-J25</f>
        <v>6242800.0000000009</v>
      </c>
      <c r="M25" s="372"/>
      <c r="N25" s="372"/>
      <c r="O25" s="372">
        <f>L25</f>
        <v>6242800.0000000009</v>
      </c>
      <c r="P25" s="371"/>
    </row>
    <row r="26" spans="1:16" x14ac:dyDescent="0.3">
      <c r="A26" s="445"/>
      <c r="B26" s="466"/>
      <c r="C26" s="445"/>
      <c r="D26" s="445"/>
      <c r="E26" s="448"/>
      <c r="F26" s="371" t="s">
        <v>42</v>
      </c>
      <c r="G26" s="371">
        <v>12</v>
      </c>
      <c r="H26" s="372">
        <v>485000</v>
      </c>
      <c r="I26" s="372">
        <f t="shared" si="0"/>
        <v>5820000</v>
      </c>
      <c r="J26" s="471"/>
      <c r="K26" s="373">
        <v>0.41</v>
      </c>
      <c r="L26" s="372">
        <f t="shared" si="1"/>
        <v>3433800.0000000005</v>
      </c>
      <c r="M26" s="372"/>
      <c r="N26" s="372"/>
      <c r="O26" s="372">
        <f t="shared" ref="O26:O27" si="4">L26</f>
        <v>3433800.0000000005</v>
      </c>
      <c r="P26" s="371"/>
    </row>
    <row r="27" spans="1:16" x14ac:dyDescent="0.3">
      <c r="A27" s="439"/>
      <c r="B27" s="467"/>
      <c r="C27" s="439"/>
      <c r="D27" s="439"/>
      <c r="E27" s="449"/>
      <c r="F27" s="371" t="s">
        <v>41</v>
      </c>
      <c r="G27" s="371">
        <v>12</v>
      </c>
      <c r="H27" s="372">
        <v>485000</v>
      </c>
      <c r="I27" s="372">
        <f t="shared" si="0"/>
        <v>5820000</v>
      </c>
      <c r="J27" s="472"/>
      <c r="K27" s="373">
        <v>0.41</v>
      </c>
      <c r="L27" s="372">
        <f t="shared" si="1"/>
        <v>3433800.0000000005</v>
      </c>
      <c r="M27" s="372"/>
      <c r="N27" s="372"/>
      <c r="O27" s="372">
        <f t="shared" si="4"/>
        <v>3433800.0000000005</v>
      </c>
      <c r="P27" s="371"/>
    </row>
    <row r="28" spans="1:16" x14ac:dyDescent="0.3">
      <c r="A28" s="381">
        <v>1147</v>
      </c>
      <c r="B28" s="382">
        <v>43956</v>
      </c>
      <c r="C28" s="381" t="s">
        <v>107</v>
      </c>
      <c r="D28" s="381" t="s">
        <v>107</v>
      </c>
      <c r="E28" s="383" t="s">
        <v>103</v>
      </c>
      <c r="F28" s="371" t="s">
        <v>39</v>
      </c>
      <c r="G28" s="371">
        <v>1</v>
      </c>
      <c r="H28" s="372">
        <v>455000</v>
      </c>
      <c r="I28" s="372">
        <f t="shared" si="0"/>
        <v>455000</v>
      </c>
      <c r="J28" s="384"/>
      <c r="K28" s="373">
        <v>0.41</v>
      </c>
      <c r="L28" s="372">
        <f>I28*(1-K28)</f>
        <v>268450.00000000006</v>
      </c>
      <c r="M28" s="372"/>
      <c r="N28" s="372">
        <f>L28</f>
        <v>268450.00000000006</v>
      </c>
      <c r="O28" s="372"/>
      <c r="P28" s="371" t="s">
        <v>168</v>
      </c>
    </row>
    <row r="29" spans="1:16" ht="36" x14ac:dyDescent="0.3">
      <c r="A29" s="371">
        <v>469</v>
      </c>
      <c r="B29" s="375">
        <v>43956</v>
      </c>
      <c r="C29" s="371" t="s">
        <v>105</v>
      </c>
      <c r="D29" s="371" t="s">
        <v>115</v>
      </c>
      <c r="E29" s="379" t="s">
        <v>116</v>
      </c>
      <c r="F29" s="371" t="s">
        <v>38</v>
      </c>
      <c r="G29" s="371">
        <v>1</v>
      </c>
      <c r="H29" s="372">
        <v>550000</v>
      </c>
      <c r="I29" s="372">
        <f t="shared" si="0"/>
        <v>550000</v>
      </c>
      <c r="J29" s="372"/>
      <c r="K29" s="373">
        <v>0</v>
      </c>
      <c r="L29" s="372">
        <f t="shared" si="1"/>
        <v>550000</v>
      </c>
      <c r="M29" s="372"/>
      <c r="N29" s="372">
        <f>L29</f>
        <v>550000</v>
      </c>
      <c r="O29" s="372"/>
      <c r="P29" s="379" t="s">
        <v>253</v>
      </c>
    </row>
    <row r="30" spans="1:16" x14ac:dyDescent="0.3">
      <c r="A30" s="438">
        <v>1150</v>
      </c>
      <c r="B30" s="443" t="s">
        <v>135</v>
      </c>
      <c r="C30" s="438" t="s">
        <v>105</v>
      </c>
      <c r="D30" s="438" t="s">
        <v>127</v>
      </c>
      <c r="E30" s="447" t="s">
        <v>132</v>
      </c>
      <c r="F30" s="371" t="s">
        <v>39</v>
      </c>
      <c r="G30" s="371">
        <v>12</v>
      </c>
      <c r="H30" s="372">
        <v>455000</v>
      </c>
      <c r="I30" s="372">
        <f t="shared" si="0"/>
        <v>5460000</v>
      </c>
      <c r="J30" s="372"/>
      <c r="K30" s="373">
        <v>0.35</v>
      </c>
      <c r="L30" s="372">
        <f t="shared" si="1"/>
        <v>3549000</v>
      </c>
      <c r="M30" s="372"/>
      <c r="N30" s="372"/>
      <c r="O30" s="372">
        <f>L30</f>
        <v>3549000</v>
      </c>
      <c r="P30" s="371"/>
    </row>
    <row r="31" spans="1:16" x14ac:dyDescent="0.3">
      <c r="A31" s="439"/>
      <c r="B31" s="467"/>
      <c r="C31" s="439"/>
      <c r="D31" s="439"/>
      <c r="E31" s="449"/>
      <c r="F31" s="371" t="s">
        <v>67</v>
      </c>
      <c r="G31" s="371">
        <v>12</v>
      </c>
      <c r="H31" s="372">
        <v>455000</v>
      </c>
      <c r="I31" s="372">
        <f t="shared" si="0"/>
        <v>5460000</v>
      </c>
      <c r="J31" s="372"/>
      <c r="K31" s="373">
        <v>0.35</v>
      </c>
      <c r="L31" s="372">
        <f t="shared" si="1"/>
        <v>3549000</v>
      </c>
      <c r="M31" s="372"/>
      <c r="N31" s="372"/>
      <c r="O31" s="372">
        <f>L31</f>
        <v>3549000</v>
      </c>
      <c r="P31" s="371"/>
    </row>
    <row r="32" spans="1:16" x14ac:dyDescent="0.3">
      <c r="A32" s="438">
        <v>502</v>
      </c>
      <c r="B32" s="465">
        <v>43956</v>
      </c>
      <c r="C32" s="438" t="s">
        <v>105</v>
      </c>
      <c r="D32" s="447" t="s">
        <v>133</v>
      </c>
      <c r="E32" s="438"/>
      <c r="F32" s="371" t="s">
        <v>36</v>
      </c>
      <c r="G32" s="371">
        <v>1</v>
      </c>
      <c r="H32" s="372">
        <v>455000</v>
      </c>
      <c r="I32" s="372">
        <f t="shared" ref="I32:I37" si="5">G32*H32</f>
        <v>455000</v>
      </c>
      <c r="J32" s="372"/>
      <c r="K32" s="373">
        <v>1</v>
      </c>
      <c r="L32" s="372">
        <f t="shared" ref="L32:L37" si="6">I32*(1-K32)</f>
        <v>0</v>
      </c>
      <c r="M32" s="372"/>
      <c r="N32" s="372"/>
      <c r="O32" s="372">
        <f t="shared" ref="O32:O37" si="7">L32</f>
        <v>0</v>
      </c>
      <c r="P32" s="371"/>
    </row>
    <row r="33" spans="1:16" x14ac:dyDescent="0.3">
      <c r="A33" s="445"/>
      <c r="B33" s="466"/>
      <c r="C33" s="445"/>
      <c r="D33" s="448"/>
      <c r="E33" s="445"/>
      <c r="F33" s="371" t="s">
        <v>37</v>
      </c>
      <c r="G33" s="371">
        <v>1</v>
      </c>
      <c r="H33" s="372">
        <v>465000</v>
      </c>
      <c r="I33" s="372">
        <f t="shared" si="5"/>
        <v>465000</v>
      </c>
      <c r="J33" s="372"/>
      <c r="K33" s="373">
        <v>1</v>
      </c>
      <c r="L33" s="372">
        <f t="shared" si="6"/>
        <v>0</v>
      </c>
      <c r="M33" s="372"/>
      <c r="N33" s="372"/>
      <c r="O33" s="372">
        <f t="shared" si="7"/>
        <v>0</v>
      </c>
      <c r="P33" s="371"/>
    </row>
    <row r="34" spans="1:16" x14ac:dyDescent="0.3">
      <c r="A34" s="445"/>
      <c r="B34" s="466"/>
      <c r="C34" s="445"/>
      <c r="D34" s="448"/>
      <c r="E34" s="445"/>
      <c r="F34" s="371" t="s">
        <v>40</v>
      </c>
      <c r="G34" s="371">
        <v>1</v>
      </c>
      <c r="H34" s="372">
        <v>475000</v>
      </c>
      <c r="I34" s="372">
        <f t="shared" si="5"/>
        <v>475000</v>
      </c>
      <c r="J34" s="372"/>
      <c r="K34" s="373">
        <v>1</v>
      </c>
      <c r="L34" s="372">
        <f t="shared" si="6"/>
        <v>0</v>
      </c>
      <c r="M34" s="372"/>
      <c r="N34" s="372"/>
      <c r="O34" s="372">
        <f t="shared" si="7"/>
        <v>0</v>
      </c>
      <c r="P34" s="371"/>
    </row>
    <row r="35" spans="1:16" x14ac:dyDescent="0.3">
      <c r="A35" s="445"/>
      <c r="B35" s="466"/>
      <c r="C35" s="445"/>
      <c r="D35" s="448"/>
      <c r="E35" s="445"/>
      <c r="F35" s="371" t="s">
        <v>42</v>
      </c>
      <c r="G35" s="371">
        <v>1</v>
      </c>
      <c r="H35" s="372">
        <v>485000</v>
      </c>
      <c r="I35" s="372">
        <f t="shared" si="5"/>
        <v>485000</v>
      </c>
      <c r="J35" s="372"/>
      <c r="K35" s="373">
        <v>1</v>
      </c>
      <c r="L35" s="372">
        <f t="shared" si="6"/>
        <v>0</v>
      </c>
      <c r="M35" s="372"/>
      <c r="N35" s="372"/>
      <c r="O35" s="372">
        <f t="shared" si="7"/>
        <v>0</v>
      </c>
      <c r="P35" s="371"/>
    </row>
    <row r="36" spans="1:16" x14ac:dyDescent="0.3">
      <c r="A36" s="445"/>
      <c r="B36" s="466"/>
      <c r="C36" s="445"/>
      <c r="D36" s="448"/>
      <c r="E36" s="445"/>
      <c r="F36" s="371" t="s">
        <v>41</v>
      </c>
      <c r="G36" s="371">
        <v>1</v>
      </c>
      <c r="H36" s="372">
        <v>485000</v>
      </c>
      <c r="I36" s="372">
        <f t="shared" si="5"/>
        <v>485000</v>
      </c>
      <c r="J36" s="372"/>
      <c r="K36" s="373">
        <v>1</v>
      </c>
      <c r="L36" s="372">
        <f t="shared" si="6"/>
        <v>0</v>
      </c>
      <c r="M36" s="372"/>
      <c r="N36" s="372"/>
      <c r="O36" s="372">
        <f t="shared" si="7"/>
        <v>0</v>
      </c>
      <c r="P36" s="371"/>
    </row>
    <row r="37" spans="1:16" x14ac:dyDescent="0.3">
      <c r="A37" s="439"/>
      <c r="B37" s="467"/>
      <c r="C37" s="439"/>
      <c r="D37" s="449"/>
      <c r="E37" s="439"/>
      <c r="F37" s="371" t="s">
        <v>38</v>
      </c>
      <c r="G37" s="371">
        <v>1</v>
      </c>
      <c r="H37" s="372">
        <v>550000</v>
      </c>
      <c r="I37" s="372">
        <f t="shared" si="5"/>
        <v>550000</v>
      </c>
      <c r="J37" s="372"/>
      <c r="K37" s="373">
        <v>1</v>
      </c>
      <c r="L37" s="372">
        <f t="shared" si="6"/>
        <v>0</v>
      </c>
      <c r="M37" s="372"/>
      <c r="N37" s="372"/>
      <c r="O37" s="372">
        <f t="shared" si="7"/>
        <v>0</v>
      </c>
      <c r="P37" s="371"/>
    </row>
    <row r="38" spans="1:16" x14ac:dyDescent="0.3">
      <c r="A38" s="371">
        <v>470</v>
      </c>
      <c r="B38" s="375">
        <v>43957</v>
      </c>
      <c r="C38" s="371" t="s">
        <v>105</v>
      </c>
      <c r="D38" s="371" t="s">
        <v>113</v>
      </c>
      <c r="E38" s="371" t="s">
        <v>114</v>
      </c>
      <c r="F38" s="371" t="s">
        <v>117</v>
      </c>
      <c r="G38" s="371">
        <v>24</v>
      </c>
      <c r="H38" s="372">
        <v>225000</v>
      </c>
      <c r="I38" s="372">
        <f t="shared" si="0"/>
        <v>5400000</v>
      </c>
      <c r="J38" s="372">
        <v>50000</v>
      </c>
      <c r="K38" s="373">
        <v>0.41</v>
      </c>
      <c r="L38" s="372">
        <f>I38*(1-K38)-J38</f>
        <v>3136000.0000000005</v>
      </c>
      <c r="M38" s="372"/>
      <c r="N38" s="372"/>
      <c r="O38" s="372">
        <f>L38</f>
        <v>3136000.0000000005</v>
      </c>
      <c r="P38" s="371"/>
    </row>
    <row r="39" spans="1:16" x14ac:dyDescent="0.3">
      <c r="A39" s="438">
        <v>513</v>
      </c>
      <c r="B39" s="465">
        <v>43987</v>
      </c>
      <c r="C39" s="438" t="s">
        <v>105</v>
      </c>
      <c r="D39" s="447" t="s">
        <v>140</v>
      </c>
      <c r="E39" s="438" t="s">
        <v>103</v>
      </c>
      <c r="F39" s="371" t="s">
        <v>42</v>
      </c>
      <c r="G39" s="371">
        <v>1</v>
      </c>
      <c r="H39" s="372">
        <v>485000</v>
      </c>
      <c r="I39" s="372">
        <f t="shared" ref="I39:I40" si="8">G39*H39</f>
        <v>485000</v>
      </c>
      <c r="J39" s="372"/>
      <c r="K39" s="373">
        <v>1</v>
      </c>
      <c r="L39" s="372">
        <f>I39*(1-K39)</f>
        <v>0</v>
      </c>
      <c r="M39" s="372"/>
      <c r="N39" s="372"/>
      <c r="O39" s="372">
        <f t="shared" ref="O39:O40" si="9">L39</f>
        <v>0</v>
      </c>
      <c r="P39" s="371"/>
    </row>
    <row r="40" spans="1:16" x14ac:dyDescent="0.3">
      <c r="A40" s="439"/>
      <c r="B40" s="467"/>
      <c r="C40" s="439"/>
      <c r="D40" s="449"/>
      <c r="E40" s="439"/>
      <c r="F40" s="371" t="s">
        <v>38</v>
      </c>
      <c r="G40" s="371">
        <v>2</v>
      </c>
      <c r="H40" s="372">
        <v>550000</v>
      </c>
      <c r="I40" s="372">
        <f t="shared" si="8"/>
        <v>1100000</v>
      </c>
      <c r="J40" s="372"/>
      <c r="K40" s="373">
        <v>1</v>
      </c>
      <c r="L40" s="372">
        <f>I40*(1-K40)</f>
        <v>0</v>
      </c>
      <c r="M40" s="372"/>
      <c r="N40" s="372"/>
      <c r="O40" s="372">
        <f t="shared" si="9"/>
        <v>0</v>
      </c>
      <c r="P40" s="371"/>
    </row>
    <row r="41" spans="1:16" x14ac:dyDescent="0.3">
      <c r="A41" s="371">
        <v>512</v>
      </c>
      <c r="B41" s="385" t="s">
        <v>138</v>
      </c>
      <c r="C41" s="371" t="s">
        <v>107</v>
      </c>
      <c r="D41" s="371" t="s">
        <v>139</v>
      </c>
      <c r="E41" s="371"/>
      <c r="F41" s="371" t="s">
        <v>36</v>
      </c>
      <c r="G41" s="371">
        <v>3</v>
      </c>
      <c r="H41" s="372">
        <v>455000</v>
      </c>
      <c r="I41" s="372">
        <f>G41*H41</f>
        <v>1365000</v>
      </c>
      <c r="J41" s="372"/>
      <c r="K41" s="373">
        <v>0.5</v>
      </c>
      <c r="L41" s="372">
        <f>I41*(1-K41)</f>
        <v>682500</v>
      </c>
      <c r="M41" s="372"/>
      <c r="N41" s="372">
        <f>L41</f>
        <v>682500</v>
      </c>
      <c r="O41" s="372"/>
      <c r="P41" s="371" t="s">
        <v>168</v>
      </c>
    </row>
    <row r="42" spans="1:16" x14ac:dyDescent="0.3">
      <c r="A42" s="376">
        <v>529</v>
      </c>
      <c r="B42" s="386">
        <v>43959</v>
      </c>
      <c r="C42" s="376" t="s">
        <v>107</v>
      </c>
      <c r="D42" s="376" t="s">
        <v>107</v>
      </c>
      <c r="E42" s="376" t="s">
        <v>103</v>
      </c>
      <c r="F42" s="371" t="s">
        <v>39</v>
      </c>
      <c r="G42" s="371">
        <v>1</v>
      </c>
      <c r="H42" s="372">
        <v>455000</v>
      </c>
      <c r="I42" s="372">
        <f>G42*H42</f>
        <v>455000</v>
      </c>
      <c r="J42" s="372"/>
      <c r="K42" s="373">
        <v>0.41</v>
      </c>
      <c r="L42" s="372">
        <f>I42*(1-K42)</f>
        <v>268450.00000000006</v>
      </c>
      <c r="M42" s="372"/>
      <c r="N42" s="372">
        <f>L42</f>
        <v>268450.00000000006</v>
      </c>
      <c r="O42" s="372"/>
      <c r="P42" s="371" t="s">
        <v>168</v>
      </c>
    </row>
    <row r="43" spans="1:16" x14ac:dyDescent="0.3">
      <c r="A43" s="438">
        <v>472</v>
      </c>
      <c r="B43" s="465">
        <v>43960</v>
      </c>
      <c r="C43" s="438" t="s">
        <v>105</v>
      </c>
      <c r="D43" s="438" t="s">
        <v>118</v>
      </c>
      <c r="E43" s="438"/>
      <c r="F43" s="371" t="s">
        <v>36</v>
      </c>
      <c r="G43" s="371">
        <v>5</v>
      </c>
      <c r="H43" s="372">
        <v>455000</v>
      </c>
      <c r="I43" s="372">
        <f t="shared" si="0"/>
        <v>2275000</v>
      </c>
      <c r="J43" s="372"/>
      <c r="K43" s="373">
        <v>1</v>
      </c>
      <c r="L43" s="372">
        <f t="shared" si="1"/>
        <v>0</v>
      </c>
      <c r="M43" s="372"/>
      <c r="N43" s="372"/>
      <c r="O43" s="372"/>
      <c r="P43" s="371"/>
    </row>
    <row r="44" spans="1:16" x14ac:dyDescent="0.3">
      <c r="A44" s="445"/>
      <c r="B44" s="466"/>
      <c r="C44" s="445"/>
      <c r="D44" s="445"/>
      <c r="E44" s="445"/>
      <c r="F44" s="371" t="s">
        <v>42</v>
      </c>
      <c r="G44" s="371">
        <v>10</v>
      </c>
      <c r="H44" s="372">
        <v>485000</v>
      </c>
      <c r="I44" s="372">
        <f t="shared" si="0"/>
        <v>4850000</v>
      </c>
      <c r="J44" s="372"/>
      <c r="K44" s="373">
        <v>1</v>
      </c>
      <c r="L44" s="372">
        <f t="shared" si="1"/>
        <v>0</v>
      </c>
      <c r="M44" s="372"/>
      <c r="N44" s="372"/>
      <c r="O44" s="372"/>
      <c r="P44" s="371"/>
    </row>
    <row r="45" spans="1:16" x14ac:dyDescent="0.3">
      <c r="A45" s="439"/>
      <c r="B45" s="467"/>
      <c r="C45" s="439"/>
      <c r="D45" s="439"/>
      <c r="E45" s="439"/>
      <c r="F45" s="371" t="s">
        <v>39</v>
      </c>
      <c r="G45" s="371">
        <v>3</v>
      </c>
      <c r="H45" s="372">
        <v>455000</v>
      </c>
      <c r="I45" s="372">
        <f t="shared" si="0"/>
        <v>1365000</v>
      </c>
      <c r="J45" s="372"/>
      <c r="K45" s="373">
        <v>1</v>
      </c>
      <c r="L45" s="372">
        <f t="shared" si="1"/>
        <v>0</v>
      </c>
      <c r="M45" s="372"/>
      <c r="N45" s="372"/>
      <c r="O45" s="372"/>
      <c r="P45" s="371"/>
    </row>
    <row r="46" spans="1:16" x14ac:dyDescent="0.3">
      <c r="A46" s="438">
        <v>473</v>
      </c>
      <c r="B46" s="465">
        <v>43960</v>
      </c>
      <c r="C46" s="438" t="s">
        <v>105</v>
      </c>
      <c r="D46" s="447" t="s">
        <v>124</v>
      </c>
      <c r="E46" s="438" t="s">
        <v>119</v>
      </c>
      <c r="F46" s="371" t="s">
        <v>117</v>
      </c>
      <c r="G46" s="371">
        <v>24</v>
      </c>
      <c r="H46" s="372">
        <v>225000</v>
      </c>
      <c r="I46" s="372">
        <f t="shared" si="0"/>
        <v>5400000</v>
      </c>
      <c r="J46" s="372"/>
      <c r="K46" s="373">
        <v>0.38</v>
      </c>
      <c r="L46" s="372">
        <f t="shared" si="1"/>
        <v>3348000</v>
      </c>
      <c r="M46" s="372"/>
      <c r="N46" s="372"/>
      <c r="O46" s="372">
        <f t="shared" ref="O46:O68" si="10">L46</f>
        <v>3348000</v>
      </c>
      <c r="P46" s="371"/>
    </row>
    <row r="47" spans="1:16" x14ac:dyDescent="0.3">
      <c r="A47" s="439"/>
      <c r="B47" s="467"/>
      <c r="C47" s="439"/>
      <c r="D47" s="449"/>
      <c r="E47" s="439"/>
      <c r="F47" s="371" t="s">
        <v>36</v>
      </c>
      <c r="G47" s="371">
        <v>24</v>
      </c>
      <c r="H47" s="372">
        <v>455000</v>
      </c>
      <c r="I47" s="372">
        <f t="shared" si="0"/>
        <v>10920000</v>
      </c>
      <c r="J47" s="372"/>
      <c r="K47" s="373">
        <v>0.38</v>
      </c>
      <c r="L47" s="372">
        <f t="shared" si="1"/>
        <v>6770400</v>
      </c>
      <c r="M47" s="372"/>
      <c r="N47" s="372"/>
      <c r="O47" s="372">
        <f t="shared" si="10"/>
        <v>6770400</v>
      </c>
      <c r="P47" s="371"/>
    </row>
    <row r="48" spans="1:16" ht="24" x14ac:dyDescent="0.3">
      <c r="A48" s="371">
        <v>475</v>
      </c>
      <c r="B48" s="375">
        <v>43960</v>
      </c>
      <c r="C48" s="371" t="s">
        <v>105</v>
      </c>
      <c r="D48" s="379" t="s">
        <v>123</v>
      </c>
      <c r="E48" s="371" t="s">
        <v>69</v>
      </c>
      <c r="F48" s="371" t="s">
        <v>117</v>
      </c>
      <c r="G48" s="371">
        <v>24</v>
      </c>
      <c r="H48" s="372">
        <v>225000</v>
      </c>
      <c r="I48" s="372">
        <f t="shared" si="0"/>
        <v>5400000</v>
      </c>
      <c r="J48" s="372"/>
      <c r="K48" s="373">
        <v>0.5</v>
      </c>
      <c r="L48" s="372">
        <f t="shared" si="1"/>
        <v>2700000</v>
      </c>
      <c r="M48" s="372">
        <f>L48</f>
        <v>2700000</v>
      </c>
      <c r="N48" s="372" t="s">
        <v>104</v>
      </c>
      <c r="O48" s="372"/>
      <c r="P48" s="371"/>
    </row>
    <row r="49" spans="1:16" x14ac:dyDescent="0.3">
      <c r="A49" s="438">
        <v>508</v>
      </c>
      <c r="B49" s="443" t="s">
        <v>134</v>
      </c>
      <c r="C49" s="438" t="s">
        <v>107</v>
      </c>
      <c r="D49" s="438" t="s">
        <v>106</v>
      </c>
      <c r="E49" s="438" t="s">
        <v>108</v>
      </c>
      <c r="F49" s="371" t="s">
        <v>36</v>
      </c>
      <c r="G49" s="371">
        <v>2</v>
      </c>
      <c r="H49" s="372">
        <v>455000</v>
      </c>
      <c r="I49" s="372">
        <f t="shared" ref="I49:I100" si="11">G49*H49</f>
        <v>910000</v>
      </c>
      <c r="J49" s="372"/>
      <c r="K49" s="373">
        <v>0.41</v>
      </c>
      <c r="L49" s="372">
        <f t="shared" si="1"/>
        <v>536900.00000000012</v>
      </c>
      <c r="M49" s="372"/>
      <c r="N49" s="372">
        <f>L49</f>
        <v>536900.00000000012</v>
      </c>
      <c r="O49" s="372"/>
      <c r="P49" s="371" t="s">
        <v>168</v>
      </c>
    </row>
    <row r="50" spans="1:16" x14ac:dyDescent="0.3">
      <c r="A50" s="439"/>
      <c r="B50" s="444"/>
      <c r="C50" s="439"/>
      <c r="D50" s="439"/>
      <c r="E50" s="439"/>
      <c r="F50" s="371" t="s">
        <v>37</v>
      </c>
      <c r="G50" s="371">
        <v>5</v>
      </c>
      <c r="H50" s="372">
        <v>465000</v>
      </c>
      <c r="I50" s="372">
        <f t="shared" si="11"/>
        <v>2325000</v>
      </c>
      <c r="J50" s="372"/>
      <c r="K50" s="373">
        <v>0.41</v>
      </c>
      <c r="L50" s="372">
        <f>I50*(1-K50)</f>
        <v>1371750.0000000002</v>
      </c>
      <c r="M50" s="372"/>
      <c r="N50" s="372">
        <f>L50</f>
        <v>1371750.0000000002</v>
      </c>
      <c r="O50" s="372"/>
      <c r="P50" s="371" t="s">
        <v>168</v>
      </c>
    </row>
    <row r="51" spans="1:16" x14ac:dyDescent="0.3">
      <c r="A51" s="371">
        <v>509</v>
      </c>
      <c r="B51" s="385">
        <v>43960</v>
      </c>
      <c r="C51" s="371" t="s">
        <v>107</v>
      </c>
      <c r="D51" s="371" t="s">
        <v>136</v>
      </c>
      <c r="E51" s="371" t="s">
        <v>137</v>
      </c>
      <c r="F51" s="371" t="s">
        <v>42</v>
      </c>
      <c r="G51" s="371">
        <v>12</v>
      </c>
      <c r="H51" s="372">
        <v>485000</v>
      </c>
      <c r="I51" s="372">
        <f t="shared" si="11"/>
        <v>5820000</v>
      </c>
      <c r="J51" s="372"/>
      <c r="K51" s="373">
        <v>0.41</v>
      </c>
      <c r="L51" s="372">
        <f t="shared" ref="L51:L100" si="12">I51*(1-K51)</f>
        <v>3433800.0000000005</v>
      </c>
      <c r="M51" s="372"/>
      <c r="N51" s="372">
        <f>L51</f>
        <v>3433800.0000000005</v>
      </c>
      <c r="O51" s="372"/>
      <c r="P51" s="371" t="s">
        <v>168</v>
      </c>
    </row>
    <row r="52" spans="1:16" x14ac:dyDescent="0.3">
      <c r="A52" s="371">
        <v>514</v>
      </c>
      <c r="B52" s="385" t="s">
        <v>134</v>
      </c>
      <c r="C52" s="371" t="s">
        <v>107</v>
      </c>
      <c r="D52" s="371" t="s">
        <v>107</v>
      </c>
      <c r="E52" s="371" t="s">
        <v>103</v>
      </c>
      <c r="F52" s="371" t="s">
        <v>42</v>
      </c>
      <c r="G52" s="371">
        <v>1</v>
      </c>
      <c r="H52" s="372">
        <v>485000</v>
      </c>
      <c r="I52" s="372">
        <f t="shared" si="11"/>
        <v>485000</v>
      </c>
      <c r="J52" s="372"/>
      <c r="K52" s="373">
        <v>0.41</v>
      </c>
      <c r="L52" s="372">
        <f t="shared" si="12"/>
        <v>286150.00000000006</v>
      </c>
      <c r="M52" s="372"/>
      <c r="N52" s="372"/>
      <c r="O52" s="372">
        <f t="shared" si="10"/>
        <v>286150.00000000006</v>
      </c>
      <c r="P52" s="371"/>
    </row>
    <row r="53" spans="1:16" x14ac:dyDescent="0.3">
      <c r="A53" s="438">
        <v>521</v>
      </c>
      <c r="B53" s="443">
        <v>43961</v>
      </c>
      <c r="C53" s="438" t="s">
        <v>105</v>
      </c>
      <c r="D53" s="447" t="s">
        <v>156</v>
      </c>
      <c r="E53" s="438" t="s">
        <v>103</v>
      </c>
      <c r="F53" s="371" t="s">
        <v>36</v>
      </c>
      <c r="G53" s="371">
        <v>1</v>
      </c>
      <c r="H53" s="372">
        <v>455000</v>
      </c>
      <c r="I53" s="372">
        <f t="shared" si="11"/>
        <v>455000</v>
      </c>
      <c r="J53" s="372"/>
      <c r="K53" s="373">
        <v>1</v>
      </c>
      <c r="L53" s="372">
        <f t="shared" si="12"/>
        <v>0</v>
      </c>
      <c r="M53" s="372"/>
      <c r="N53" s="372"/>
      <c r="O53" s="372">
        <f t="shared" si="10"/>
        <v>0</v>
      </c>
      <c r="P53" s="371"/>
    </row>
    <row r="54" spans="1:16" x14ac:dyDescent="0.3">
      <c r="A54" s="445"/>
      <c r="B54" s="446"/>
      <c r="C54" s="445"/>
      <c r="D54" s="448"/>
      <c r="E54" s="445"/>
      <c r="F54" s="371" t="s">
        <v>37</v>
      </c>
      <c r="G54" s="371">
        <v>2</v>
      </c>
      <c r="H54" s="372">
        <v>465000</v>
      </c>
      <c r="I54" s="372">
        <f t="shared" si="11"/>
        <v>930000</v>
      </c>
      <c r="J54" s="372"/>
      <c r="K54" s="373">
        <v>1</v>
      </c>
      <c r="L54" s="372">
        <f t="shared" si="12"/>
        <v>0</v>
      </c>
      <c r="M54" s="372"/>
      <c r="N54" s="372"/>
      <c r="O54" s="372">
        <f t="shared" si="10"/>
        <v>0</v>
      </c>
      <c r="P54" s="371"/>
    </row>
    <row r="55" spans="1:16" x14ac:dyDescent="0.3">
      <c r="A55" s="445"/>
      <c r="B55" s="446"/>
      <c r="C55" s="445"/>
      <c r="D55" s="448"/>
      <c r="E55" s="445"/>
      <c r="F55" s="371" t="s">
        <v>40</v>
      </c>
      <c r="G55" s="371">
        <v>1</v>
      </c>
      <c r="H55" s="372">
        <v>475000</v>
      </c>
      <c r="I55" s="372">
        <f t="shared" si="11"/>
        <v>475000</v>
      </c>
      <c r="J55" s="372"/>
      <c r="K55" s="373">
        <v>1</v>
      </c>
      <c r="L55" s="372">
        <f t="shared" si="12"/>
        <v>0</v>
      </c>
      <c r="M55" s="372"/>
      <c r="N55" s="372"/>
      <c r="O55" s="372">
        <f t="shared" si="10"/>
        <v>0</v>
      </c>
      <c r="P55" s="371"/>
    </row>
    <row r="56" spans="1:16" x14ac:dyDescent="0.3">
      <c r="A56" s="445"/>
      <c r="B56" s="446"/>
      <c r="C56" s="445"/>
      <c r="D56" s="448"/>
      <c r="E56" s="445"/>
      <c r="F56" s="371" t="s">
        <v>42</v>
      </c>
      <c r="G56" s="371">
        <v>1</v>
      </c>
      <c r="H56" s="372">
        <v>485000</v>
      </c>
      <c r="I56" s="372">
        <f t="shared" si="11"/>
        <v>485000</v>
      </c>
      <c r="J56" s="372"/>
      <c r="K56" s="373">
        <v>1</v>
      </c>
      <c r="L56" s="372">
        <f t="shared" si="12"/>
        <v>0</v>
      </c>
      <c r="M56" s="372"/>
      <c r="N56" s="372"/>
      <c r="O56" s="372">
        <f t="shared" si="10"/>
        <v>0</v>
      </c>
      <c r="P56" s="371"/>
    </row>
    <row r="57" spans="1:16" x14ac:dyDescent="0.3">
      <c r="A57" s="445"/>
      <c r="B57" s="446"/>
      <c r="C57" s="445"/>
      <c r="D57" s="448"/>
      <c r="E57" s="445"/>
      <c r="F57" s="371" t="s">
        <v>41</v>
      </c>
      <c r="G57" s="371">
        <v>1</v>
      </c>
      <c r="H57" s="372">
        <v>485000</v>
      </c>
      <c r="I57" s="372">
        <f t="shared" si="11"/>
        <v>485000</v>
      </c>
      <c r="J57" s="372"/>
      <c r="K57" s="373">
        <v>1</v>
      </c>
      <c r="L57" s="372">
        <f t="shared" si="12"/>
        <v>0</v>
      </c>
      <c r="M57" s="372"/>
      <c r="N57" s="372"/>
      <c r="O57" s="372">
        <f t="shared" si="10"/>
        <v>0</v>
      </c>
      <c r="P57" s="371"/>
    </row>
    <row r="58" spans="1:16" x14ac:dyDescent="0.3">
      <c r="A58" s="439"/>
      <c r="B58" s="444"/>
      <c r="C58" s="439"/>
      <c r="D58" s="449"/>
      <c r="E58" s="439"/>
      <c r="F58" s="371" t="s">
        <v>38</v>
      </c>
      <c r="G58" s="371">
        <v>2</v>
      </c>
      <c r="H58" s="372">
        <v>550000</v>
      </c>
      <c r="I58" s="372">
        <f t="shared" si="11"/>
        <v>1100000</v>
      </c>
      <c r="J58" s="372"/>
      <c r="K58" s="373">
        <v>1</v>
      </c>
      <c r="L58" s="372">
        <f t="shared" si="12"/>
        <v>0</v>
      </c>
      <c r="M58" s="372"/>
      <c r="N58" s="372"/>
      <c r="O58" s="372">
        <f t="shared" si="10"/>
        <v>0</v>
      </c>
      <c r="P58" s="371"/>
    </row>
    <row r="59" spans="1:16" x14ac:dyDescent="0.3">
      <c r="A59" s="438">
        <v>515</v>
      </c>
      <c r="B59" s="443">
        <v>43962</v>
      </c>
      <c r="C59" s="438" t="s">
        <v>105</v>
      </c>
      <c r="D59" s="438" t="s">
        <v>150</v>
      </c>
      <c r="E59" s="371"/>
      <c r="F59" s="371" t="s">
        <v>36</v>
      </c>
      <c r="G59" s="371">
        <v>24</v>
      </c>
      <c r="H59" s="372">
        <v>45500</v>
      </c>
      <c r="I59" s="372">
        <f t="shared" si="11"/>
        <v>1092000</v>
      </c>
      <c r="J59" s="372"/>
      <c r="K59" s="373">
        <v>0.35</v>
      </c>
      <c r="L59" s="372">
        <f t="shared" si="12"/>
        <v>709800</v>
      </c>
      <c r="M59" s="372"/>
      <c r="N59" s="372"/>
      <c r="O59" s="372">
        <f t="shared" si="10"/>
        <v>709800</v>
      </c>
      <c r="P59" s="371"/>
    </row>
    <row r="60" spans="1:16" x14ac:dyDescent="0.3">
      <c r="A60" s="439"/>
      <c r="B60" s="444"/>
      <c r="C60" s="439"/>
      <c r="D60" s="439"/>
      <c r="E60" s="371"/>
      <c r="F60" s="371" t="s">
        <v>37</v>
      </c>
      <c r="G60" s="371">
        <v>24</v>
      </c>
      <c r="H60" s="372">
        <v>465000</v>
      </c>
      <c r="I60" s="372">
        <f t="shared" si="11"/>
        <v>11160000</v>
      </c>
      <c r="J60" s="372"/>
      <c r="K60" s="373">
        <v>0.35</v>
      </c>
      <c r="L60" s="372">
        <f t="shared" si="12"/>
        <v>7254000</v>
      </c>
      <c r="M60" s="372"/>
      <c r="N60" s="372"/>
      <c r="O60" s="372">
        <f t="shared" si="10"/>
        <v>7254000</v>
      </c>
      <c r="P60" s="371"/>
    </row>
    <row r="61" spans="1:16" x14ac:dyDescent="0.3">
      <c r="A61" s="371">
        <v>517</v>
      </c>
      <c r="B61" s="385">
        <v>43962</v>
      </c>
      <c r="C61" s="371" t="s">
        <v>151</v>
      </c>
      <c r="D61" s="371" t="s">
        <v>152</v>
      </c>
      <c r="E61" s="371" t="s">
        <v>153</v>
      </c>
      <c r="F61" s="371" t="s">
        <v>42</v>
      </c>
      <c r="G61" s="371">
        <v>12</v>
      </c>
      <c r="H61" s="372">
        <v>485000</v>
      </c>
      <c r="I61" s="372">
        <f t="shared" si="11"/>
        <v>5820000</v>
      </c>
      <c r="J61" s="372"/>
      <c r="K61" s="373">
        <v>0.41</v>
      </c>
      <c r="L61" s="372">
        <f t="shared" si="12"/>
        <v>3433800.0000000005</v>
      </c>
      <c r="M61" s="372"/>
      <c r="N61" s="372">
        <f>L61</f>
        <v>3433800.0000000005</v>
      </c>
      <c r="O61" s="372"/>
      <c r="P61" s="371" t="s">
        <v>168</v>
      </c>
    </row>
    <row r="62" spans="1:16" x14ac:dyDescent="0.3">
      <c r="A62" s="371">
        <v>518</v>
      </c>
      <c r="B62" s="385">
        <v>43963</v>
      </c>
      <c r="C62" s="371" t="s">
        <v>105</v>
      </c>
      <c r="D62" s="371" t="s">
        <v>154</v>
      </c>
      <c r="E62" s="371" t="s">
        <v>155</v>
      </c>
      <c r="F62" s="371" t="s">
        <v>37</v>
      </c>
      <c r="G62" s="371">
        <v>1</v>
      </c>
      <c r="H62" s="372">
        <v>465000</v>
      </c>
      <c r="I62" s="372">
        <f t="shared" si="11"/>
        <v>465000</v>
      </c>
      <c r="J62" s="372"/>
      <c r="K62" s="373">
        <v>0</v>
      </c>
      <c r="L62" s="372">
        <f t="shared" si="12"/>
        <v>465000</v>
      </c>
      <c r="M62" s="372"/>
      <c r="N62" s="372">
        <f>L62</f>
        <v>465000</v>
      </c>
      <c r="O62" s="372"/>
      <c r="P62" s="371"/>
    </row>
    <row r="63" spans="1:16" x14ac:dyDescent="0.3">
      <c r="A63" s="438">
        <v>525</v>
      </c>
      <c r="B63" s="443">
        <v>43965</v>
      </c>
      <c r="C63" s="438" t="s">
        <v>157</v>
      </c>
      <c r="D63" s="438" t="s">
        <v>157</v>
      </c>
      <c r="E63" s="438" t="s">
        <v>103</v>
      </c>
      <c r="F63" s="371" t="s">
        <v>36</v>
      </c>
      <c r="G63" s="371">
        <v>2</v>
      </c>
      <c r="H63" s="372">
        <v>455000</v>
      </c>
      <c r="I63" s="372">
        <f t="shared" si="11"/>
        <v>910000</v>
      </c>
      <c r="J63" s="372"/>
      <c r="K63" s="373">
        <v>0.41</v>
      </c>
      <c r="L63" s="372">
        <f t="shared" si="12"/>
        <v>536900.00000000012</v>
      </c>
      <c r="M63" s="372"/>
      <c r="N63" s="372">
        <f>L63</f>
        <v>536900.00000000012</v>
      </c>
      <c r="O63" s="372"/>
      <c r="P63" s="371" t="s">
        <v>168</v>
      </c>
    </row>
    <row r="64" spans="1:16" x14ac:dyDescent="0.3">
      <c r="A64" s="439"/>
      <c r="B64" s="444"/>
      <c r="C64" s="439"/>
      <c r="D64" s="439"/>
      <c r="E64" s="439"/>
      <c r="F64" s="371" t="s">
        <v>37</v>
      </c>
      <c r="G64" s="371">
        <v>1</v>
      </c>
      <c r="H64" s="372">
        <v>465000</v>
      </c>
      <c r="I64" s="372">
        <f t="shared" si="11"/>
        <v>465000</v>
      </c>
      <c r="J64" s="372"/>
      <c r="K64" s="373">
        <v>0.41</v>
      </c>
      <c r="L64" s="372">
        <f t="shared" si="12"/>
        <v>274350.00000000006</v>
      </c>
      <c r="M64" s="372"/>
      <c r="N64" s="372">
        <f>L64</f>
        <v>274350.00000000006</v>
      </c>
      <c r="O64" s="372"/>
      <c r="P64" s="371" t="s">
        <v>168</v>
      </c>
    </row>
    <row r="65" spans="1:16" x14ac:dyDescent="0.3">
      <c r="A65" s="438">
        <v>526</v>
      </c>
      <c r="B65" s="443">
        <v>43965</v>
      </c>
      <c r="C65" s="438" t="s">
        <v>105</v>
      </c>
      <c r="D65" s="438" t="s">
        <v>158</v>
      </c>
      <c r="E65" s="438" t="s">
        <v>159</v>
      </c>
      <c r="F65" s="371" t="s">
        <v>36</v>
      </c>
      <c r="G65" s="371">
        <v>12</v>
      </c>
      <c r="H65" s="372">
        <v>455000</v>
      </c>
      <c r="I65" s="372">
        <f t="shared" si="11"/>
        <v>5460000</v>
      </c>
      <c r="J65" s="372"/>
      <c r="K65" s="373">
        <v>0.43</v>
      </c>
      <c r="L65" s="372">
        <f t="shared" si="12"/>
        <v>3112200.0000000005</v>
      </c>
      <c r="M65" s="372"/>
      <c r="N65" s="372"/>
      <c r="O65" s="372">
        <f t="shared" si="10"/>
        <v>3112200.0000000005</v>
      </c>
      <c r="P65" s="371"/>
    </row>
    <row r="66" spans="1:16" x14ac:dyDescent="0.3">
      <c r="A66" s="445"/>
      <c r="B66" s="446"/>
      <c r="C66" s="445"/>
      <c r="D66" s="445"/>
      <c r="E66" s="445"/>
      <c r="F66" s="371" t="s">
        <v>41</v>
      </c>
      <c r="G66" s="371">
        <v>12</v>
      </c>
      <c r="H66" s="372">
        <v>485000</v>
      </c>
      <c r="I66" s="372">
        <f t="shared" si="11"/>
        <v>5820000</v>
      </c>
      <c r="J66" s="372"/>
      <c r="K66" s="373">
        <v>0.43</v>
      </c>
      <c r="L66" s="372">
        <f t="shared" si="12"/>
        <v>3317400.0000000005</v>
      </c>
      <c r="M66" s="372"/>
      <c r="N66" s="372"/>
      <c r="O66" s="372">
        <f t="shared" si="10"/>
        <v>3317400.0000000005</v>
      </c>
      <c r="P66" s="371"/>
    </row>
    <row r="67" spans="1:16" x14ac:dyDescent="0.3">
      <c r="A67" s="445"/>
      <c r="B67" s="446"/>
      <c r="C67" s="445"/>
      <c r="D67" s="445"/>
      <c r="E67" s="445"/>
      <c r="F67" s="371" t="s">
        <v>39</v>
      </c>
      <c r="G67" s="371">
        <v>24</v>
      </c>
      <c r="H67" s="372">
        <v>455000</v>
      </c>
      <c r="I67" s="372">
        <f t="shared" si="11"/>
        <v>10920000</v>
      </c>
      <c r="J67" s="372"/>
      <c r="K67" s="373">
        <v>0.43</v>
      </c>
      <c r="L67" s="372">
        <f t="shared" si="12"/>
        <v>6224400.0000000009</v>
      </c>
      <c r="M67" s="372"/>
      <c r="N67" s="372"/>
      <c r="O67" s="372">
        <f t="shared" si="10"/>
        <v>6224400.0000000009</v>
      </c>
      <c r="P67" s="371"/>
    </row>
    <row r="68" spans="1:16" x14ac:dyDescent="0.3">
      <c r="A68" s="439"/>
      <c r="B68" s="444"/>
      <c r="C68" s="439"/>
      <c r="D68" s="439"/>
      <c r="E68" s="439"/>
      <c r="F68" s="371" t="s">
        <v>67</v>
      </c>
      <c r="G68" s="371">
        <v>12</v>
      </c>
      <c r="H68" s="372">
        <v>455000</v>
      </c>
      <c r="I68" s="372">
        <f t="shared" si="11"/>
        <v>5460000</v>
      </c>
      <c r="J68" s="372"/>
      <c r="K68" s="373">
        <v>0.43</v>
      </c>
      <c r="L68" s="372">
        <f t="shared" si="12"/>
        <v>3112200.0000000005</v>
      </c>
      <c r="M68" s="372"/>
      <c r="N68" s="372"/>
      <c r="O68" s="372">
        <f t="shared" si="10"/>
        <v>3112200.0000000005</v>
      </c>
      <c r="P68" s="371"/>
    </row>
    <row r="69" spans="1:16" x14ac:dyDescent="0.3">
      <c r="A69" s="438">
        <v>527</v>
      </c>
      <c r="B69" s="443">
        <v>43967</v>
      </c>
      <c r="C69" s="438" t="s">
        <v>107</v>
      </c>
      <c r="D69" s="438" t="s">
        <v>106</v>
      </c>
      <c r="E69" s="438" t="s">
        <v>108</v>
      </c>
      <c r="F69" s="371" t="s">
        <v>36</v>
      </c>
      <c r="G69" s="371">
        <v>10</v>
      </c>
      <c r="H69" s="372">
        <v>455000</v>
      </c>
      <c r="I69" s="372">
        <f t="shared" si="11"/>
        <v>4550000</v>
      </c>
      <c r="J69" s="440">
        <v>150000</v>
      </c>
      <c r="K69" s="373">
        <v>0.41</v>
      </c>
      <c r="L69" s="372">
        <f>I69*(1-K69)-J69</f>
        <v>2534500.0000000005</v>
      </c>
      <c r="M69" s="372"/>
      <c r="N69" s="372">
        <f>L69</f>
        <v>2534500.0000000005</v>
      </c>
      <c r="O69" s="372"/>
      <c r="P69" s="371"/>
    </row>
    <row r="70" spans="1:16" x14ac:dyDescent="0.3">
      <c r="A70" s="445"/>
      <c r="B70" s="446"/>
      <c r="C70" s="445"/>
      <c r="D70" s="445"/>
      <c r="E70" s="445"/>
      <c r="F70" s="371" t="s">
        <v>37</v>
      </c>
      <c r="G70" s="371">
        <v>16</v>
      </c>
      <c r="H70" s="372">
        <v>465000</v>
      </c>
      <c r="I70" s="372">
        <f t="shared" si="11"/>
        <v>7440000</v>
      </c>
      <c r="J70" s="441"/>
      <c r="K70" s="373">
        <v>0.41</v>
      </c>
      <c r="L70" s="372">
        <f t="shared" si="12"/>
        <v>4389600.0000000009</v>
      </c>
      <c r="M70" s="372"/>
      <c r="N70" s="372">
        <f t="shared" ref="N70:N71" si="13">L70</f>
        <v>4389600.0000000009</v>
      </c>
      <c r="O70" s="372"/>
      <c r="P70" s="371"/>
    </row>
    <row r="71" spans="1:16" x14ac:dyDescent="0.3">
      <c r="A71" s="439"/>
      <c r="B71" s="444"/>
      <c r="C71" s="439"/>
      <c r="D71" s="439"/>
      <c r="E71" s="439"/>
      <c r="F71" s="371" t="s">
        <v>38</v>
      </c>
      <c r="G71" s="371">
        <v>6</v>
      </c>
      <c r="H71" s="372">
        <v>550000</v>
      </c>
      <c r="I71" s="372">
        <f t="shared" si="11"/>
        <v>3300000</v>
      </c>
      <c r="J71" s="442"/>
      <c r="K71" s="373">
        <v>0.41</v>
      </c>
      <c r="L71" s="372">
        <f t="shared" si="12"/>
        <v>1947000.0000000002</v>
      </c>
      <c r="M71" s="372"/>
      <c r="N71" s="372">
        <f t="shared" si="13"/>
        <v>1947000.0000000002</v>
      </c>
      <c r="O71" s="372"/>
      <c r="P71" s="371"/>
    </row>
    <row r="72" spans="1:16" x14ac:dyDescent="0.3">
      <c r="A72" s="371">
        <v>528</v>
      </c>
      <c r="B72" s="385">
        <v>43967</v>
      </c>
      <c r="C72" s="371" t="s">
        <v>105</v>
      </c>
      <c r="D72" s="371" t="s">
        <v>160</v>
      </c>
      <c r="E72" s="371" t="s">
        <v>161</v>
      </c>
      <c r="F72" s="371" t="s">
        <v>42</v>
      </c>
      <c r="G72" s="371">
        <v>12</v>
      </c>
      <c r="H72" s="372">
        <v>485000</v>
      </c>
      <c r="I72" s="372">
        <f t="shared" si="11"/>
        <v>5820000</v>
      </c>
      <c r="J72" s="372"/>
      <c r="K72" s="373">
        <v>0.41</v>
      </c>
      <c r="L72" s="372">
        <f t="shared" si="12"/>
        <v>3433800.0000000005</v>
      </c>
      <c r="M72" s="372"/>
      <c r="N72" s="372"/>
      <c r="O72" s="372">
        <f>L72</f>
        <v>3433800.0000000005</v>
      </c>
      <c r="P72" s="371"/>
    </row>
    <row r="73" spans="1:16" x14ac:dyDescent="0.3">
      <c r="A73" s="438">
        <v>530</v>
      </c>
      <c r="B73" s="443">
        <v>43968</v>
      </c>
      <c r="C73" s="438" t="s">
        <v>105</v>
      </c>
      <c r="D73" s="447" t="s">
        <v>113</v>
      </c>
      <c r="E73" s="447" t="s">
        <v>114</v>
      </c>
      <c r="F73" s="371" t="s">
        <v>36</v>
      </c>
      <c r="G73" s="371">
        <v>36</v>
      </c>
      <c r="H73" s="372">
        <v>455000</v>
      </c>
      <c r="I73" s="372">
        <f t="shared" si="11"/>
        <v>16380000</v>
      </c>
      <c r="J73" s="440">
        <v>350000</v>
      </c>
      <c r="K73" s="373">
        <v>0.41</v>
      </c>
      <c r="L73" s="372">
        <f>I73*(1-K73)-J73</f>
        <v>9314200.0000000019</v>
      </c>
      <c r="M73" s="372"/>
      <c r="N73" s="372"/>
      <c r="O73" s="372">
        <f>L73</f>
        <v>9314200.0000000019</v>
      </c>
      <c r="P73" s="371"/>
    </row>
    <row r="74" spans="1:16" x14ac:dyDescent="0.3">
      <c r="A74" s="445"/>
      <c r="B74" s="446"/>
      <c r="C74" s="445"/>
      <c r="D74" s="448"/>
      <c r="E74" s="448"/>
      <c r="F74" s="371" t="s">
        <v>37</v>
      </c>
      <c r="G74" s="371">
        <v>24</v>
      </c>
      <c r="H74" s="372">
        <v>465000</v>
      </c>
      <c r="I74" s="372">
        <f t="shared" si="11"/>
        <v>11160000</v>
      </c>
      <c r="J74" s="441"/>
      <c r="K74" s="373">
        <v>0.41</v>
      </c>
      <c r="L74" s="372">
        <f t="shared" si="12"/>
        <v>6584400.0000000009</v>
      </c>
      <c r="M74" s="372"/>
      <c r="N74" s="372"/>
      <c r="O74" s="372">
        <f t="shared" ref="O74:O76" si="14">L74</f>
        <v>6584400.0000000009</v>
      </c>
      <c r="P74" s="371"/>
    </row>
    <row r="75" spans="1:16" x14ac:dyDescent="0.3">
      <c r="A75" s="445"/>
      <c r="B75" s="446"/>
      <c r="C75" s="445"/>
      <c r="D75" s="448"/>
      <c r="E75" s="448"/>
      <c r="F75" s="371" t="s">
        <v>42</v>
      </c>
      <c r="G75" s="371">
        <v>12</v>
      </c>
      <c r="H75" s="372">
        <v>485000</v>
      </c>
      <c r="I75" s="372">
        <f t="shared" si="11"/>
        <v>5820000</v>
      </c>
      <c r="J75" s="441"/>
      <c r="K75" s="373">
        <v>0.41</v>
      </c>
      <c r="L75" s="372">
        <f t="shared" si="12"/>
        <v>3433800.0000000005</v>
      </c>
      <c r="M75" s="372"/>
      <c r="N75" s="372"/>
      <c r="O75" s="372">
        <f t="shared" si="14"/>
        <v>3433800.0000000005</v>
      </c>
      <c r="P75" s="371"/>
    </row>
    <row r="76" spans="1:16" x14ac:dyDescent="0.3">
      <c r="A76" s="439"/>
      <c r="B76" s="444"/>
      <c r="C76" s="439"/>
      <c r="D76" s="449"/>
      <c r="E76" s="449"/>
      <c r="F76" s="371" t="s">
        <v>41</v>
      </c>
      <c r="G76" s="371">
        <v>12</v>
      </c>
      <c r="H76" s="372">
        <v>485000</v>
      </c>
      <c r="I76" s="372">
        <f t="shared" si="11"/>
        <v>5820000</v>
      </c>
      <c r="J76" s="442"/>
      <c r="K76" s="373">
        <v>0.41</v>
      </c>
      <c r="L76" s="372">
        <f t="shared" si="12"/>
        <v>3433800.0000000005</v>
      </c>
      <c r="M76" s="372"/>
      <c r="N76" s="372"/>
      <c r="O76" s="372">
        <f t="shared" si="14"/>
        <v>3433800.0000000005</v>
      </c>
      <c r="P76" s="371"/>
    </row>
    <row r="77" spans="1:16" x14ac:dyDescent="0.3">
      <c r="A77" s="371">
        <v>531</v>
      </c>
      <c r="B77" s="385">
        <v>43968</v>
      </c>
      <c r="C77" s="371" t="s">
        <v>107</v>
      </c>
      <c r="D77" s="371" t="s">
        <v>107</v>
      </c>
      <c r="E77" s="371" t="s">
        <v>103</v>
      </c>
      <c r="F77" s="371" t="s">
        <v>37</v>
      </c>
      <c r="G77" s="371">
        <v>1</v>
      </c>
      <c r="H77" s="372">
        <v>465000</v>
      </c>
      <c r="I77" s="372">
        <f t="shared" si="11"/>
        <v>465000</v>
      </c>
      <c r="J77" s="372"/>
      <c r="K77" s="373">
        <v>0.41</v>
      </c>
      <c r="L77" s="372">
        <f t="shared" si="12"/>
        <v>274350.00000000006</v>
      </c>
      <c r="M77" s="372"/>
      <c r="N77" s="372">
        <f>L77</f>
        <v>274350.00000000006</v>
      </c>
      <c r="O77" s="372"/>
      <c r="P77" s="371" t="s">
        <v>168</v>
      </c>
    </row>
    <row r="78" spans="1:16" x14ac:dyDescent="0.3">
      <c r="A78" s="438">
        <v>532</v>
      </c>
      <c r="B78" s="443">
        <v>43969</v>
      </c>
      <c r="C78" s="438" t="s">
        <v>107</v>
      </c>
      <c r="D78" s="438" t="s">
        <v>106</v>
      </c>
      <c r="E78" s="438" t="s">
        <v>108</v>
      </c>
      <c r="F78" s="371" t="s">
        <v>117</v>
      </c>
      <c r="G78" s="371">
        <v>2</v>
      </c>
      <c r="H78" s="372">
        <v>255000</v>
      </c>
      <c r="I78" s="372">
        <f t="shared" si="11"/>
        <v>510000</v>
      </c>
      <c r="J78" s="372"/>
      <c r="K78" s="373">
        <v>0.41</v>
      </c>
      <c r="L78" s="372">
        <f t="shared" si="12"/>
        <v>300900.00000000006</v>
      </c>
      <c r="M78" s="372"/>
      <c r="N78" s="372">
        <f t="shared" ref="N78:N79" si="15">L78</f>
        <v>300900.00000000006</v>
      </c>
      <c r="O78" s="372"/>
      <c r="P78" s="371" t="s">
        <v>168</v>
      </c>
    </row>
    <row r="79" spans="1:16" x14ac:dyDescent="0.3">
      <c r="A79" s="439"/>
      <c r="B79" s="444"/>
      <c r="C79" s="439"/>
      <c r="D79" s="439"/>
      <c r="E79" s="439"/>
      <c r="F79" s="371" t="s">
        <v>40</v>
      </c>
      <c r="G79" s="371">
        <v>1</v>
      </c>
      <c r="H79" s="372">
        <v>475000</v>
      </c>
      <c r="I79" s="372">
        <f t="shared" si="11"/>
        <v>475000</v>
      </c>
      <c r="J79" s="372"/>
      <c r="K79" s="373">
        <v>0.41</v>
      </c>
      <c r="L79" s="372">
        <f t="shared" si="12"/>
        <v>280250.00000000006</v>
      </c>
      <c r="M79" s="372"/>
      <c r="N79" s="372">
        <f t="shared" si="15"/>
        <v>280250.00000000006</v>
      </c>
      <c r="O79" s="372"/>
      <c r="P79" s="371" t="s">
        <v>168</v>
      </c>
    </row>
    <row r="80" spans="1:16" x14ac:dyDescent="0.3">
      <c r="A80" s="438">
        <v>533</v>
      </c>
      <c r="B80" s="443">
        <v>43969</v>
      </c>
      <c r="C80" s="438" t="s">
        <v>107</v>
      </c>
      <c r="D80" s="438" t="s">
        <v>162</v>
      </c>
      <c r="E80" s="438" t="s">
        <v>163</v>
      </c>
      <c r="F80" s="371" t="s">
        <v>37</v>
      </c>
      <c r="G80" s="371">
        <v>1</v>
      </c>
      <c r="H80" s="372">
        <v>465000</v>
      </c>
      <c r="I80" s="372">
        <f t="shared" si="11"/>
        <v>465000</v>
      </c>
      <c r="J80" s="372"/>
      <c r="K80" s="373">
        <v>0.41</v>
      </c>
      <c r="L80" s="372">
        <f t="shared" si="12"/>
        <v>274350.00000000006</v>
      </c>
      <c r="M80" s="372"/>
      <c r="N80" s="372">
        <f t="shared" ref="N80:N85" si="16">L80</f>
        <v>274350.00000000006</v>
      </c>
      <c r="O80" s="372"/>
      <c r="P80" s="371" t="s">
        <v>168</v>
      </c>
    </row>
    <row r="81" spans="1:16" x14ac:dyDescent="0.3">
      <c r="A81" s="439"/>
      <c r="B81" s="444"/>
      <c r="C81" s="439"/>
      <c r="D81" s="439"/>
      <c r="E81" s="439"/>
      <c r="F81" s="371" t="s">
        <v>40</v>
      </c>
      <c r="G81" s="371">
        <v>1</v>
      </c>
      <c r="H81" s="372">
        <v>475000</v>
      </c>
      <c r="I81" s="372">
        <f t="shared" si="11"/>
        <v>475000</v>
      </c>
      <c r="J81" s="372"/>
      <c r="K81" s="373">
        <v>0.41</v>
      </c>
      <c r="L81" s="372">
        <f t="shared" si="12"/>
        <v>280250.00000000006</v>
      </c>
      <c r="M81" s="372"/>
      <c r="N81" s="372">
        <f t="shared" si="16"/>
        <v>280250.00000000006</v>
      </c>
      <c r="O81" s="372"/>
      <c r="P81" s="371" t="s">
        <v>168</v>
      </c>
    </row>
    <row r="82" spans="1:16" x14ac:dyDescent="0.3">
      <c r="A82" s="371">
        <v>535</v>
      </c>
      <c r="B82" s="385">
        <v>43969</v>
      </c>
      <c r="C82" s="371" t="s">
        <v>105</v>
      </c>
      <c r="D82" s="371" t="s">
        <v>164</v>
      </c>
      <c r="E82" s="371" t="s">
        <v>165</v>
      </c>
      <c r="F82" s="371" t="s">
        <v>67</v>
      </c>
      <c r="G82" s="371">
        <v>5</v>
      </c>
      <c r="H82" s="372">
        <v>455000</v>
      </c>
      <c r="I82" s="372">
        <f t="shared" si="11"/>
        <v>2275000</v>
      </c>
      <c r="J82" s="372"/>
      <c r="K82" s="373">
        <v>0.41</v>
      </c>
      <c r="L82" s="372">
        <f t="shared" si="12"/>
        <v>1342250.0000000002</v>
      </c>
      <c r="M82" s="372"/>
      <c r="N82" s="372">
        <f t="shared" si="16"/>
        <v>1342250.0000000002</v>
      </c>
      <c r="O82" s="372"/>
      <c r="P82" s="371"/>
    </row>
    <row r="83" spans="1:16" x14ac:dyDescent="0.3">
      <c r="A83" s="371">
        <v>536</v>
      </c>
      <c r="B83" s="385">
        <v>43969</v>
      </c>
      <c r="C83" s="371" t="s">
        <v>105</v>
      </c>
      <c r="D83" s="371" t="s">
        <v>166</v>
      </c>
      <c r="E83" s="371" t="s">
        <v>167</v>
      </c>
      <c r="F83" s="371" t="s">
        <v>36</v>
      </c>
      <c r="G83" s="371">
        <v>12</v>
      </c>
      <c r="H83" s="372">
        <v>455000</v>
      </c>
      <c r="I83" s="372">
        <f t="shared" si="11"/>
        <v>5460000</v>
      </c>
      <c r="J83" s="372" t="s">
        <v>248</v>
      </c>
      <c r="K83" s="373">
        <v>0.35</v>
      </c>
      <c r="L83" s="372">
        <f t="shared" si="12"/>
        <v>3549000</v>
      </c>
      <c r="M83" s="372"/>
      <c r="N83" s="372">
        <f t="shared" si="16"/>
        <v>3549000</v>
      </c>
      <c r="O83" s="372"/>
      <c r="P83" s="371"/>
    </row>
    <row r="84" spans="1:16" x14ac:dyDescent="0.3">
      <c r="A84" s="371">
        <v>537</v>
      </c>
      <c r="B84" s="385">
        <v>43970</v>
      </c>
      <c r="C84" s="371" t="s">
        <v>122</v>
      </c>
      <c r="D84" s="371" t="s">
        <v>122</v>
      </c>
      <c r="E84" s="371" t="s">
        <v>103</v>
      </c>
      <c r="F84" s="371" t="s">
        <v>38</v>
      </c>
      <c r="G84" s="371">
        <v>1</v>
      </c>
      <c r="H84" s="372">
        <v>550000</v>
      </c>
      <c r="I84" s="372">
        <f t="shared" si="11"/>
        <v>550000</v>
      </c>
      <c r="J84" s="372"/>
      <c r="K84" s="373">
        <v>0.41</v>
      </c>
      <c r="L84" s="372">
        <f t="shared" si="12"/>
        <v>324500.00000000006</v>
      </c>
      <c r="M84" s="372"/>
      <c r="N84" s="372">
        <f t="shared" si="16"/>
        <v>324500.00000000006</v>
      </c>
      <c r="O84" s="372"/>
      <c r="P84" s="371" t="s">
        <v>168</v>
      </c>
    </row>
    <row r="85" spans="1:16" x14ac:dyDescent="0.3">
      <c r="A85" s="371">
        <v>540</v>
      </c>
      <c r="B85" s="385">
        <v>43971</v>
      </c>
      <c r="C85" s="371" t="s">
        <v>107</v>
      </c>
      <c r="D85" s="371" t="s">
        <v>107</v>
      </c>
      <c r="E85" s="371" t="s">
        <v>103</v>
      </c>
      <c r="F85" s="371" t="s">
        <v>36</v>
      </c>
      <c r="G85" s="371">
        <v>2</v>
      </c>
      <c r="H85" s="372">
        <v>455000</v>
      </c>
      <c r="I85" s="372">
        <f t="shared" si="11"/>
        <v>910000</v>
      </c>
      <c r="J85" s="372"/>
      <c r="K85" s="373">
        <v>0.41</v>
      </c>
      <c r="L85" s="372">
        <f t="shared" si="12"/>
        <v>536900.00000000012</v>
      </c>
      <c r="M85" s="372"/>
      <c r="N85" s="372">
        <f t="shared" si="16"/>
        <v>536900.00000000012</v>
      </c>
      <c r="O85" s="372"/>
      <c r="P85" s="371" t="s">
        <v>168</v>
      </c>
    </row>
    <row r="86" spans="1:16" x14ac:dyDescent="0.3">
      <c r="A86" s="438">
        <v>541</v>
      </c>
      <c r="B86" s="465">
        <v>43971</v>
      </c>
      <c r="C86" s="438" t="s">
        <v>105</v>
      </c>
      <c r="D86" s="438" t="s">
        <v>249</v>
      </c>
      <c r="E86" s="438" t="s">
        <v>250</v>
      </c>
      <c r="F86" s="371" t="s">
        <v>36</v>
      </c>
      <c r="G86" s="371">
        <v>1</v>
      </c>
      <c r="H86" s="372">
        <v>455000</v>
      </c>
      <c r="I86" s="372">
        <f t="shared" si="11"/>
        <v>455000</v>
      </c>
      <c r="J86" s="372"/>
      <c r="K86" s="373">
        <v>0.5</v>
      </c>
      <c r="L86" s="372">
        <f t="shared" si="12"/>
        <v>227500</v>
      </c>
      <c r="M86" s="372">
        <f>L86</f>
        <v>227500</v>
      </c>
      <c r="N86" s="372"/>
      <c r="O86" s="372"/>
      <c r="P86" s="371"/>
    </row>
    <row r="87" spans="1:16" x14ac:dyDescent="0.3">
      <c r="A87" s="445"/>
      <c r="B87" s="466"/>
      <c r="C87" s="445"/>
      <c r="D87" s="445"/>
      <c r="E87" s="445"/>
      <c r="F87" s="371" t="s">
        <v>37</v>
      </c>
      <c r="G87" s="371">
        <v>1</v>
      </c>
      <c r="H87" s="372">
        <v>465000</v>
      </c>
      <c r="I87" s="372">
        <f t="shared" si="11"/>
        <v>465000</v>
      </c>
      <c r="J87" s="372"/>
      <c r="K87" s="373">
        <v>0.5</v>
      </c>
      <c r="L87" s="372">
        <f t="shared" si="12"/>
        <v>232500</v>
      </c>
      <c r="M87" s="372">
        <f t="shared" ref="M87:M92" si="17">L87</f>
        <v>232500</v>
      </c>
      <c r="N87" s="372"/>
      <c r="O87" s="372"/>
      <c r="P87" s="371"/>
    </row>
    <row r="88" spans="1:16" x14ac:dyDescent="0.3">
      <c r="A88" s="445"/>
      <c r="B88" s="466"/>
      <c r="C88" s="445"/>
      <c r="D88" s="445"/>
      <c r="E88" s="445"/>
      <c r="F88" s="371" t="s">
        <v>40</v>
      </c>
      <c r="G88" s="371">
        <v>1</v>
      </c>
      <c r="H88" s="372">
        <v>475000</v>
      </c>
      <c r="I88" s="372">
        <f t="shared" si="11"/>
        <v>475000</v>
      </c>
      <c r="J88" s="372"/>
      <c r="K88" s="373">
        <v>0.5</v>
      </c>
      <c r="L88" s="372">
        <f t="shared" si="12"/>
        <v>237500</v>
      </c>
      <c r="M88" s="372">
        <f t="shared" si="17"/>
        <v>237500</v>
      </c>
      <c r="N88" s="372"/>
      <c r="O88" s="372"/>
      <c r="P88" s="371"/>
    </row>
    <row r="89" spans="1:16" x14ac:dyDescent="0.3">
      <c r="A89" s="445"/>
      <c r="B89" s="466"/>
      <c r="C89" s="445"/>
      <c r="D89" s="445"/>
      <c r="E89" s="445"/>
      <c r="F89" s="371" t="s">
        <v>42</v>
      </c>
      <c r="G89" s="371">
        <v>1</v>
      </c>
      <c r="H89" s="372">
        <v>485000</v>
      </c>
      <c r="I89" s="372">
        <f t="shared" si="11"/>
        <v>485000</v>
      </c>
      <c r="J89" s="372"/>
      <c r="K89" s="373">
        <v>0.5</v>
      </c>
      <c r="L89" s="372">
        <f t="shared" si="12"/>
        <v>242500</v>
      </c>
      <c r="M89" s="372">
        <f t="shared" si="17"/>
        <v>242500</v>
      </c>
      <c r="N89" s="372"/>
      <c r="O89" s="372"/>
      <c r="P89" s="371"/>
    </row>
    <row r="90" spans="1:16" x14ac:dyDescent="0.3">
      <c r="A90" s="445"/>
      <c r="B90" s="466"/>
      <c r="C90" s="445"/>
      <c r="D90" s="445"/>
      <c r="E90" s="445"/>
      <c r="F90" s="371" t="s">
        <v>131</v>
      </c>
      <c r="G90" s="371">
        <v>1</v>
      </c>
      <c r="H90" s="372">
        <v>285000</v>
      </c>
      <c r="I90" s="372">
        <f t="shared" si="11"/>
        <v>285000</v>
      </c>
      <c r="J90" s="372"/>
      <c r="K90" s="373">
        <v>0.5</v>
      </c>
      <c r="L90" s="372">
        <f t="shared" si="12"/>
        <v>142500</v>
      </c>
      <c r="M90" s="372">
        <f t="shared" si="17"/>
        <v>142500</v>
      </c>
      <c r="N90" s="372"/>
      <c r="O90" s="372"/>
      <c r="P90" s="371"/>
    </row>
    <row r="91" spans="1:16" x14ac:dyDescent="0.3">
      <c r="A91" s="445"/>
      <c r="B91" s="466"/>
      <c r="C91" s="445"/>
      <c r="D91" s="445"/>
      <c r="E91" s="445"/>
      <c r="F91" s="371" t="s">
        <v>38</v>
      </c>
      <c r="G91" s="371">
        <v>1</v>
      </c>
      <c r="H91" s="372">
        <v>550000</v>
      </c>
      <c r="I91" s="372">
        <f t="shared" si="11"/>
        <v>550000</v>
      </c>
      <c r="J91" s="372"/>
      <c r="K91" s="373">
        <v>0.5</v>
      </c>
      <c r="L91" s="372">
        <f t="shared" si="12"/>
        <v>275000</v>
      </c>
      <c r="M91" s="372">
        <f t="shared" si="17"/>
        <v>275000</v>
      </c>
      <c r="N91" s="372"/>
      <c r="O91" s="372"/>
      <c r="P91" s="371"/>
    </row>
    <row r="92" spans="1:16" x14ac:dyDescent="0.3">
      <c r="A92" s="439"/>
      <c r="B92" s="467"/>
      <c r="C92" s="439"/>
      <c r="D92" s="439"/>
      <c r="E92" s="439"/>
      <c r="F92" s="371" t="s">
        <v>39</v>
      </c>
      <c r="G92" s="371">
        <v>1</v>
      </c>
      <c r="H92" s="372">
        <v>455000</v>
      </c>
      <c r="I92" s="372">
        <f t="shared" si="11"/>
        <v>455000</v>
      </c>
      <c r="J92" s="372"/>
      <c r="K92" s="373">
        <v>0.5</v>
      </c>
      <c r="L92" s="372">
        <f t="shared" si="12"/>
        <v>227500</v>
      </c>
      <c r="M92" s="372">
        <f t="shared" si="17"/>
        <v>227500</v>
      </c>
      <c r="N92" s="372"/>
      <c r="O92" s="372"/>
      <c r="P92" s="371"/>
    </row>
    <row r="93" spans="1:16" x14ac:dyDescent="0.3">
      <c r="A93" s="371">
        <v>543</v>
      </c>
      <c r="B93" s="375">
        <v>43972</v>
      </c>
      <c r="C93" s="371" t="s">
        <v>107</v>
      </c>
      <c r="D93" s="371" t="s">
        <v>251</v>
      </c>
      <c r="E93" s="371"/>
      <c r="F93" s="371" t="s">
        <v>252</v>
      </c>
      <c r="G93" s="371">
        <v>1</v>
      </c>
      <c r="H93" s="372">
        <v>450000</v>
      </c>
      <c r="I93" s="372">
        <f t="shared" si="11"/>
        <v>450000</v>
      </c>
      <c r="J93" s="372"/>
      <c r="K93" s="373">
        <v>1</v>
      </c>
      <c r="L93" s="372">
        <f t="shared" si="12"/>
        <v>0</v>
      </c>
      <c r="M93" s="372"/>
      <c r="N93" s="372"/>
      <c r="O93" s="372"/>
      <c r="P93" s="371"/>
    </row>
    <row r="94" spans="1:16" x14ac:dyDescent="0.3">
      <c r="A94" s="438">
        <v>549</v>
      </c>
      <c r="B94" s="465">
        <v>43974</v>
      </c>
      <c r="C94" s="438" t="s">
        <v>105</v>
      </c>
      <c r="D94" s="438" t="s">
        <v>267</v>
      </c>
      <c r="E94" s="438" t="s">
        <v>268</v>
      </c>
      <c r="F94" s="371" t="s">
        <v>40</v>
      </c>
      <c r="G94" s="371">
        <v>6</v>
      </c>
      <c r="H94" s="372">
        <v>475000</v>
      </c>
      <c r="I94" s="372">
        <f t="shared" si="11"/>
        <v>2850000</v>
      </c>
      <c r="J94" s="372"/>
      <c r="K94" s="373">
        <v>0.41</v>
      </c>
      <c r="L94" s="372">
        <f t="shared" si="12"/>
        <v>1681500.0000000002</v>
      </c>
      <c r="M94" s="372">
        <f>L94</f>
        <v>1681500.0000000002</v>
      </c>
      <c r="N94" s="372"/>
      <c r="O94" s="372"/>
      <c r="P94" s="371"/>
    </row>
    <row r="95" spans="1:16" x14ac:dyDescent="0.3">
      <c r="A95" s="439"/>
      <c r="B95" s="467"/>
      <c r="C95" s="439"/>
      <c r="D95" s="439"/>
      <c r="E95" s="439"/>
      <c r="F95" s="371" t="s">
        <v>42</v>
      </c>
      <c r="G95" s="371">
        <v>6</v>
      </c>
      <c r="H95" s="372">
        <v>485000</v>
      </c>
      <c r="I95" s="372">
        <f t="shared" si="11"/>
        <v>2910000</v>
      </c>
      <c r="J95" s="372"/>
      <c r="K95" s="373">
        <v>0.41</v>
      </c>
      <c r="L95" s="372">
        <f t="shared" si="12"/>
        <v>1716900.0000000002</v>
      </c>
      <c r="M95" s="372">
        <f>L95</f>
        <v>1716900.0000000002</v>
      </c>
      <c r="N95" s="372"/>
      <c r="O95" s="372"/>
      <c r="P95" s="371"/>
    </row>
    <row r="96" spans="1:16" x14ac:dyDescent="0.3">
      <c r="A96" s="438">
        <v>565</v>
      </c>
      <c r="B96" s="465">
        <v>43976</v>
      </c>
      <c r="C96" s="438" t="s">
        <v>105</v>
      </c>
      <c r="D96" s="438" t="s">
        <v>271</v>
      </c>
      <c r="E96" s="438"/>
      <c r="F96" s="371" t="s">
        <v>36</v>
      </c>
      <c r="G96" s="371">
        <v>60</v>
      </c>
      <c r="H96" s="372">
        <v>455000</v>
      </c>
      <c r="I96" s="372">
        <f t="shared" si="11"/>
        <v>27300000</v>
      </c>
      <c r="J96" s="372"/>
      <c r="K96" s="373">
        <v>0.38</v>
      </c>
      <c r="L96" s="372">
        <f t="shared" si="12"/>
        <v>16926000</v>
      </c>
      <c r="M96" s="372"/>
      <c r="N96" s="372"/>
      <c r="O96" s="372">
        <f>L96</f>
        <v>16926000</v>
      </c>
      <c r="P96" s="371"/>
    </row>
    <row r="97" spans="1:16" x14ac:dyDescent="0.3">
      <c r="A97" s="445"/>
      <c r="B97" s="466"/>
      <c r="C97" s="445"/>
      <c r="D97" s="445"/>
      <c r="E97" s="445"/>
      <c r="F97" s="371" t="s">
        <v>37</v>
      </c>
      <c r="G97" s="371">
        <v>48</v>
      </c>
      <c r="H97" s="372">
        <v>465000</v>
      </c>
      <c r="I97" s="372">
        <f t="shared" si="11"/>
        <v>22320000</v>
      </c>
      <c r="J97" s="372"/>
      <c r="K97" s="373">
        <v>0.38</v>
      </c>
      <c r="L97" s="372">
        <f t="shared" si="12"/>
        <v>13838400</v>
      </c>
      <c r="M97" s="372"/>
      <c r="N97" s="372"/>
      <c r="O97" s="372">
        <f t="shared" ref="O97:O98" si="18">L97</f>
        <v>13838400</v>
      </c>
      <c r="P97" s="371"/>
    </row>
    <row r="98" spans="1:16" x14ac:dyDescent="0.3">
      <c r="A98" s="439"/>
      <c r="B98" s="467"/>
      <c r="C98" s="439"/>
      <c r="D98" s="439"/>
      <c r="E98" s="439"/>
      <c r="F98" s="371" t="s">
        <v>40</v>
      </c>
      <c r="G98" s="371">
        <v>36</v>
      </c>
      <c r="H98" s="372">
        <v>475000</v>
      </c>
      <c r="I98" s="372">
        <f t="shared" si="11"/>
        <v>17100000</v>
      </c>
      <c r="J98" s="372"/>
      <c r="K98" s="373">
        <v>0.38</v>
      </c>
      <c r="L98" s="372">
        <f t="shared" si="12"/>
        <v>10602000</v>
      </c>
      <c r="M98" s="372"/>
      <c r="N98" s="372"/>
      <c r="O98" s="372">
        <f t="shared" si="18"/>
        <v>10602000</v>
      </c>
      <c r="P98" s="371"/>
    </row>
    <row r="99" spans="1:16" x14ac:dyDescent="0.3">
      <c r="A99" s="371">
        <v>555</v>
      </c>
      <c r="B99" s="375">
        <v>43976</v>
      </c>
      <c r="C99" s="371" t="s">
        <v>105</v>
      </c>
      <c r="D99" s="371" t="s">
        <v>272</v>
      </c>
      <c r="E99" s="371" t="s">
        <v>108</v>
      </c>
      <c r="F99" s="371" t="s">
        <v>117</v>
      </c>
      <c r="G99" s="371">
        <v>24</v>
      </c>
      <c r="H99" s="372">
        <v>225000</v>
      </c>
      <c r="I99" s="372">
        <f t="shared" si="11"/>
        <v>5400000</v>
      </c>
      <c r="J99" s="372">
        <v>100000</v>
      </c>
      <c r="K99" s="373">
        <v>0.41</v>
      </c>
      <c r="L99" s="372">
        <f>I99*(1-K99)-J99</f>
        <v>3086000.0000000005</v>
      </c>
      <c r="M99" s="372"/>
      <c r="N99" s="372"/>
      <c r="O99" s="372">
        <f>L99</f>
        <v>3086000.0000000005</v>
      </c>
      <c r="P99" s="371"/>
    </row>
    <row r="100" spans="1:16" x14ac:dyDescent="0.25">
      <c r="A100" s="371"/>
      <c r="B100" s="375"/>
      <c r="C100" s="371"/>
      <c r="D100" s="371"/>
      <c r="E100" s="371"/>
      <c r="F100" s="371" t="s">
        <v>39</v>
      </c>
      <c r="G100" s="371">
        <v>12</v>
      </c>
      <c r="H100" s="372">
        <v>455000</v>
      </c>
      <c r="I100" s="372">
        <f t="shared" si="11"/>
        <v>5460000</v>
      </c>
      <c r="J100" s="372"/>
      <c r="K100" s="373">
        <v>0.41</v>
      </c>
      <c r="L100" s="372">
        <f t="shared" si="12"/>
        <v>3221400.0000000005</v>
      </c>
      <c r="M100" s="372"/>
      <c r="N100" s="372"/>
      <c r="O100" s="372">
        <f>L100</f>
        <v>3221400.0000000005</v>
      </c>
      <c r="P100" s="371"/>
    </row>
    <row r="101" spans="1:16" s="176" customFormat="1" ht="11.4" x14ac:dyDescent="0.3">
      <c r="A101" s="461" t="s">
        <v>96</v>
      </c>
      <c r="B101" s="461"/>
      <c r="C101" s="461"/>
      <c r="D101" s="461"/>
      <c r="E101" s="461"/>
      <c r="F101" s="461"/>
      <c r="G101" s="171">
        <f>SUM(G9:G100)</f>
        <v>1127</v>
      </c>
      <c r="H101" s="172"/>
      <c r="I101" s="173">
        <f>SUM(I9:I100)</f>
        <v>496772000</v>
      </c>
      <c r="J101" s="174"/>
      <c r="K101" s="173"/>
      <c r="L101" s="175">
        <f>SUM(L9:L100)</f>
        <v>267866400</v>
      </c>
      <c r="M101" s="172"/>
      <c r="N101" s="172"/>
      <c r="O101" s="172"/>
      <c r="P101" s="469"/>
    </row>
    <row r="102" spans="1:16" s="176" customFormat="1" ht="11.4" x14ac:dyDescent="0.3">
      <c r="A102" s="468" t="s">
        <v>126</v>
      </c>
      <c r="B102" s="468"/>
      <c r="C102" s="468"/>
      <c r="D102" s="468"/>
      <c r="E102" s="468"/>
      <c r="F102" s="468"/>
      <c r="G102" s="171">
        <f>G101</f>
        <v>1127</v>
      </c>
      <c r="H102" s="174"/>
      <c r="I102" s="173"/>
      <c r="J102" s="174"/>
      <c r="K102" s="173"/>
      <c r="L102" s="175">
        <f>L101</f>
        <v>267866400</v>
      </c>
      <c r="M102" s="174"/>
      <c r="N102" s="174"/>
      <c r="O102" s="174"/>
      <c r="P102" s="469"/>
    </row>
    <row r="103" spans="1:16" s="176" customFormat="1" ht="11.4" x14ac:dyDescent="0.3">
      <c r="A103" s="468" t="s">
        <v>97</v>
      </c>
      <c r="B103" s="468"/>
      <c r="C103" s="468"/>
      <c r="D103" s="468"/>
      <c r="E103" s="468"/>
      <c r="F103" s="468"/>
      <c r="G103" s="363" t="s">
        <v>57</v>
      </c>
      <c r="H103" s="174"/>
      <c r="I103" s="174"/>
      <c r="J103" s="174"/>
      <c r="K103" s="174"/>
      <c r="L103" s="175">
        <f>SUM(M9:M100)</f>
        <v>8683400</v>
      </c>
      <c r="M103" s="174"/>
      <c r="N103" s="174"/>
      <c r="O103" s="174"/>
    </row>
    <row r="104" spans="1:16" s="176" customFormat="1" ht="11.4" x14ac:dyDescent="0.3">
      <c r="A104" s="468" t="s">
        <v>98</v>
      </c>
      <c r="B104" s="468"/>
      <c r="C104" s="468"/>
      <c r="D104" s="468"/>
      <c r="E104" s="468"/>
      <c r="F104" s="468"/>
      <c r="G104" s="363"/>
      <c r="H104" s="174"/>
      <c r="I104" s="172"/>
      <c r="J104" s="174"/>
      <c r="K104" s="173"/>
      <c r="L104" s="175">
        <f>SUM(N9:N100)</f>
        <v>30687750</v>
      </c>
      <c r="M104" s="174"/>
      <c r="N104" s="174"/>
      <c r="O104" s="174"/>
    </row>
    <row r="105" spans="1:16" s="176" customFormat="1" ht="11.4" x14ac:dyDescent="0.3">
      <c r="A105" s="468" t="s">
        <v>99</v>
      </c>
      <c r="B105" s="468"/>
      <c r="C105" s="468"/>
      <c r="D105" s="468"/>
      <c r="E105" s="468"/>
      <c r="F105" s="468"/>
      <c r="G105" s="363"/>
      <c r="H105" s="174"/>
      <c r="I105" s="172"/>
      <c r="J105" s="174"/>
      <c r="K105" s="173"/>
      <c r="L105" s="175">
        <f>SUM(O9:O100)</f>
        <v>228495250</v>
      </c>
      <c r="M105" s="174"/>
      <c r="N105" s="174"/>
      <c r="O105" s="174"/>
    </row>
    <row r="108" spans="1:16" x14ac:dyDescent="0.3">
      <c r="C108" s="388"/>
      <c r="E108" s="388" t="s">
        <v>193</v>
      </c>
      <c r="F108" s="388"/>
      <c r="G108" s="388"/>
      <c r="H108" s="389"/>
      <c r="I108" s="389"/>
      <c r="J108" s="390"/>
      <c r="K108" s="390"/>
      <c r="L108" s="388" t="s">
        <v>14</v>
      </c>
      <c r="M108" s="390"/>
      <c r="N108" s="390"/>
      <c r="O108" s="390"/>
    </row>
    <row r="109" spans="1:16" x14ac:dyDescent="0.3">
      <c r="C109" s="391"/>
      <c r="E109" s="391" t="s">
        <v>15</v>
      </c>
      <c r="F109" s="391"/>
      <c r="G109" s="391"/>
      <c r="H109" s="392"/>
      <c r="I109" s="392"/>
      <c r="J109" s="390"/>
      <c r="K109" s="390"/>
      <c r="L109" s="391" t="s">
        <v>16</v>
      </c>
      <c r="M109" s="390"/>
      <c r="N109" s="390"/>
      <c r="O109" s="390"/>
    </row>
    <row r="110" spans="1:16" x14ac:dyDescent="0.25">
      <c r="L110" s="399"/>
    </row>
    <row r="111" spans="1:16" x14ac:dyDescent="0.25">
      <c r="L111" s="399"/>
    </row>
    <row r="112" spans="1:16" s="395" customFormat="1" x14ac:dyDescent="0.25">
      <c r="B112" s="396"/>
      <c r="C112" s="388"/>
      <c r="E112" s="388"/>
      <c r="F112" s="397"/>
      <c r="G112" s="397"/>
      <c r="H112" s="398"/>
      <c r="I112" s="398"/>
      <c r="J112" s="398"/>
      <c r="K112" s="398"/>
      <c r="L112" s="400"/>
      <c r="M112" s="398"/>
      <c r="N112" s="398"/>
      <c r="O112" s="398"/>
    </row>
  </sheetData>
  <mergeCells count="138">
    <mergeCell ref="A94:A95"/>
    <mergeCell ref="B94:B95"/>
    <mergeCell ref="C94:C95"/>
    <mergeCell ref="D94:D95"/>
    <mergeCell ref="E94:E95"/>
    <mergeCell ref="A96:A98"/>
    <mergeCell ref="B96:B98"/>
    <mergeCell ref="C96:C98"/>
    <mergeCell ref="D96:D98"/>
    <mergeCell ref="E96:E98"/>
    <mergeCell ref="A86:A92"/>
    <mergeCell ref="B86:B92"/>
    <mergeCell ref="C86:C92"/>
    <mergeCell ref="D86:D92"/>
    <mergeCell ref="E86:E92"/>
    <mergeCell ref="A102:F102"/>
    <mergeCell ref="A103:F103"/>
    <mergeCell ref="J22:J24"/>
    <mergeCell ref="L22:L24"/>
    <mergeCell ref="B46:B47"/>
    <mergeCell ref="C46:C47"/>
    <mergeCell ref="D46:D47"/>
    <mergeCell ref="E46:E47"/>
    <mergeCell ref="A30:A31"/>
    <mergeCell ref="B30:B31"/>
    <mergeCell ref="C30:C31"/>
    <mergeCell ref="D30:D31"/>
    <mergeCell ref="A65:A68"/>
    <mergeCell ref="B65:B68"/>
    <mergeCell ref="C65:C68"/>
    <mergeCell ref="D65:D68"/>
    <mergeCell ref="E65:E68"/>
    <mergeCell ref="A63:A64"/>
    <mergeCell ref="B63:B64"/>
    <mergeCell ref="M22:M24"/>
    <mergeCell ref="A22:A24"/>
    <mergeCell ref="B22:B24"/>
    <mergeCell ref="J25:J27"/>
    <mergeCell ref="A25:A27"/>
    <mergeCell ref="B25:B27"/>
    <mergeCell ref="C22:C24"/>
    <mergeCell ref="D22:D24"/>
    <mergeCell ref="E22:E24"/>
    <mergeCell ref="C25:C27"/>
    <mergeCell ref="D25:D27"/>
    <mergeCell ref="A104:F104"/>
    <mergeCell ref="A105:F105"/>
    <mergeCell ref="A101:F101"/>
    <mergeCell ref="P101:P102"/>
    <mergeCell ref="A46:A47"/>
    <mergeCell ref="A32:A37"/>
    <mergeCell ref="B32:B37"/>
    <mergeCell ref="C32:C37"/>
    <mergeCell ref="D32:D37"/>
    <mergeCell ref="E32:E37"/>
    <mergeCell ref="A39:A40"/>
    <mergeCell ref="B39:B40"/>
    <mergeCell ref="C39:C40"/>
    <mergeCell ref="D39:D40"/>
    <mergeCell ref="E39:E40"/>
    <mergeCell ref="A49:A50"/>
    <mergeCell ref="B49:B50"/>
    <mergeCell ref="C49:C50"/>
    <mergeCell ref="D49:D50"/>
    <mergeCell ref="E49:E50"/>
    <mergeCell ref="E53:E58"/>
    <mergeCell ref="C63:C64"/>
    <mergeCell ref="D63:D64"/>
    <mergeCell ref="E63:E64"/>
    <mergeCell ref="A9:A11"/>
    <mergeCell ref="B9:B11"/>
    <mergeCell ref="C9:C11"/>
    <mergeCell ref="D9:D11"/>
    <mergeCell ref="E9:E11"/>
    <mergeCell ref="E25:E27"/>
    <mergeCell ref="A43:A45"/>
    <mergeCell ref="B43:B45"/>
    <mergeCell ref="C43:C45"/>
    <mergeCell ref="D43:D45"/>
    <mergeCell ref="E43:E45"/>
    <mergeCell ref="A14:A21"/>
    <mergeCell ref="D14:D21"/>
    <mergeCell ref="E14:E21"/>
    <mergeCell ref="C14:C21"/>
    <mergeCell ref="B14:B21"/>
    <mergeCell ref="E30:E31"/>
    <mergeCell ref="H7:H8"/>
    <mergeCell ref="E7:E8"/>
    <mergeCell ref="I7:I8"/>
    <mergeCell ref="J7:K7"/>
    <mergeCell ref="F7:F8"/>
    <mergeCell ref="G7:G8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A59:A60"/>
    <mergeCell ref="B59:B60"/>
    <mergeCell ref="C59:C60"/>
    <mergeCell ref="D59:D60"/>
    <mergeCell ref="A53:A58"/>
    <mergeCell ref="D53:D58"/>
    <mergeCell ref="C53:C58"/>
    <mergeCell ref="B53:B58"/>
    <mergeCell ref="A80:A81"/>
    <mergeCell ref="B80:B81"/>
    <mergeCell ref="C80:C81"/>
    <mergeCell ref="D80:D81"/>
    <mergeCell ref="E80:E81"/>
    <mergeCell ref="J69:J71"/>
    <mergeCell ref="A78:A79"/>
    <mergeCell ref="B78:B79"/>
    <mergeCell ref="C78:C79"/>
    <mergeCell ref="D78:D79"/>
    <mergeCell ref="E78:E79"/>
    <mergeCell ref="J73:J76"/>
    <mergeCell ref="A73:A76"/>
    <mergeCell ref="B73:B76"/>
    <mergeCell ref="C73:C76"/>
    <mergeCell ref="D73:D76"/>
    <mergeCell ref="E73:E76"/>
    <mergeCell ref="A69:A71"/>
    <mergeCell ref="B69:B71"/>
    <mergeCell ref="C69:C71"/>
    <mergeCell ref="D69:D71"/>
    <mergeCell ref="E69:E71"/>
  </mergeCells>
  <pageMargins left="0.25" right="0.27" top="0.53" bottom="0.39" header="0.3" footer="0.3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E25" sqref="E25"/>
    </sheetView>
  </sheetViews>
  <sheetFormatPr defaultColWidth="9.109375" defaultRowHeight="13.8" x14ac:dyDescent="0.25"/>
  <cols>
    <col min="1" max="1" width="9.5546875" style="1" customWidth="1"/>
    <col min="2" max="2" width="53.88671875" style="1" customWidth="1"/>
    <col min="3" max="3" width="16.33203125" style="1" customWidth="1"/>
    <col min="4" max="4" width="19.88671875" style="32" customWidth="1"/>
    <col min="5" max="5" width="26.109375" style="1" customWidth="1"/>
    <col min="6" max="16384" width="9.109375" style="1"/>
  </cols>
  <sheetData>
    <row r="1" spans="1:7" ht="16.8" x14ac:dyDescent="0.3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6" x14ac:dyDescent="0.25">
      <c r="A2" s="11" t="s">
        <v>2</v>
      </c>
      <c r="B2" s="12"/>
      <c r="C2" s="13"/>
      <c r="D2" s="14" t="s">
        <v>3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399999999999999" x14ac:dyDescent="0.35">
      <c r="A4" s="473" t="s">
        <v>17</v>
      </c>
      <c r="B4" s="473"/>
      <c r="C4" s="473"/>
      <c r="D4" s="473"/>
      <c r="E4" s="473"/>
      <c r="F4" s="18"/>
      <c r="G4" s="18"/>
    </row>
    <row r="5" spans="1:7" x14ac:dyDescent="0.25">
      <c r="A5" s="474" t="s">
        <v>142</v>
      </c>
      <c r="B5" s="474"/>
      <c r="C5" s="474"/>
      <c r="D5" s="474"/>
      <c r="E5" s="474"/>
      <c r="F5" s="3"/>
      <c r="G5" s="3"/>
    </row>
    <row r="6" spans="1:7" s="71" customFormat="1" ht="15" x14ac:dyDescent="0.25">
      <c r="A6" s="76"/>
      <c r="B6" s="76"/>
      <c r="C6" s="76"/>
      <c r="D6" s="76"/>
      <c r="E6" s="76"/>
      <c r="F6" s="73"/>
      <c r="G6" s="73"/>
    </row>
    <row r="7" spans="1:7" ht="15.6" x14ac:dyDescent="0.25">
      <c r="A7" s="74" t="s">
        <v>18</v>
      </c>
      <c r="B7" s="74" t="s">
        <v>19</v>
      </c>
      <c r="C7" s="74" t="s">
        <v>59</v>
      </c>
      <c r="D7" s="75" t="s">
        <v>58</v>
      </c>
      <c r="E7" s="74" t="s">
        <v>20</v>
      </c>
      <c r="F7" s="72"/>
      <c r="G7" s="72"/>
    </row>
    <row r="8" spans="1:7" ht="15.6" x14ac:dyDescent="0.3">
      <c r="A8" s="77">
        <v>1</v>
      </c>
      <c r="B8" s="78" t="s">
        <v>60</v>
      </c>
      <c r="C8" s="69">
        <f>'DOANH THU'!G102</f>
        <v>1127</v>
      </c>
      <c r="D8" s="79">
        <f>'DOANH THU'!L102</f>
        <v>267866400</v>
      </c>
      <c r="E8" s="78"/>
      <c r="F8" s="70"/>
      <c r="G8" s="70"/>
    </row>
    <row r="9" spans="1:7" ht="15.6" x14ac:dyDescent="0.3">
      <c r="A9" s="80">
        <v>2</v>
      </c>
      <c r="B9" s="81" t="s">
        <v>61</v>
      </c>
      <c r="C9" s="81"/>
      <c r="D9" s="82">
        <f>'DOANH THU'!L103</f>
        <v>8683400</v>
      </c>
      <c r="E9" s="81"/>
      <c r="F9" s="70"/>
      <c r="G9" s="70"/>
    </row>
    <row r="10" spans="1:7" ht="15.6" x14ac:dyDescent="0.3">
      <c r="A10" s="80">
        <v>3</v>
      </c>
      <c r="B10" s="81" t="s">
        <v>62</v>
      </c>
      <c r="C10" s="81"/>
      <c r="D10" s="82">
        <f>'DOANH THU'!L104</f>
        <v>30687750</v>
      </c>
      <c r="E10" s="81"/>
      <c r="F10" s="70"/>
      <c r="G10" s="70"/>
    </row>
    <row r="11" spans="1:7" s="71" customFormat="1" ht="15.6" x14ac:dyDescent="0.3">
      <c r="A11" s="147"/>
      <c r="B11" s="154" t="s">
        <v>102</v>
      </c>
      <c r="C11" s="156"/>
      <c r="D11" s="155">
        <f>'Hàng khách trả'!K22</f>
        <v>93174950</v>
      </c>
      <c r="E11" s="148"/>
      <c r="F11" s="70"/>
      <c r="G11" s="70"/>
    </row>
    <row r="12" spans="1:7" s="71" customFormat="1" ht="15.6" x14ac:dyDescent="0.3">
      <c r="A12" s="83"/>
      <c r="B12" s="85" t="s">
        <v>63</v>
      </c>
      <c r="C12" s="86"/>
      <c r="D12" s="87">
        <f>D8-D9-D10</f>
        <v>228495250</v>
      </c>
      <c r="E12" s="84"/>
      <c r="F12" s="70"/>
      <c r="G12" s="70"/>
    </row>
    <row r="13" spans="1:7" ht="15" x14ac:dyDescent="0.25">
      <c r="A13" s="36"/>
      <c r="B13" s="36"/>
      <c r="C13" s="36"/>
      <c r="D13" s="1"/>
      <c r="E13" s="36"/>
      <c r="F13" s="3"/>
      <c r="G13" s="3"/>
    </row>
    <row r="14" spans="1:7" ht="15" x14ac:dyDescent="0.25">
      <c r="A14" s="36"/>
      <c r="B14" s="36"/>
      <c r="C14" s="36"/>
      <c r="D14" s="36"/>
      <c r="E14" s="36"/>
      <c r="F14" s="3"/>
      <c r="G14" s="3"/>
    </row>
    <row r="15" spans="1:7" s="25" customFormat="1" x14ac:dyDescent="0.25">
      <c r="A15" s="19" t="s">
        <v>18</v>
      </c>
      <c r="B15" s="19" t="s">
        <v>19</v>
      </c>
      <c r="C15" s="23" t="s">
        <v>21</v>
      </c>
      <c r="D15" s="24" t="s">
        <v>22</v>
      </c>
      <c r="E15" s="23" t="s">
        <v>20</v>
      </c>
    </row>
    <row r="16" spans="1:7" x14ac:dyDescent="0.25">
      <c r="A16" s="26">
        <v>1</v>
      </c>
      <c r="B16" s="27" t="s">
        <v>23</v>
      </c>
      <c r="C16" s="28">
        <f>'THU CHI'!D128+'THU CHI'!E128</f>
        <v>146585604.15384614</v>
      </c>
      <c r="D16" s="310"/>
      <c r="E16" s="33"/>
    </row>
    <row r="17" spans="1:5" s="71" customFormat="1" x14ac:dyDescent="0.25">
      <c r="A17" s="26"/>
      <c r="B17" s="307" t="s">
        <v>293</v>
      </c>
      <c r="C17" s="308"/>
      <c r="D17" s="311">
        <f>'THU CHI'!F83</f>
        <v>15150000</v>
      </c>
      <c r="E17" s="309"/>
    </row>
    <row r="18" spans="1:5" x14ac:dyDescent="0.25">
      <c r="A18" s="26">
        <v>3</v>
      </c>
      <c r="B18" s="21" t="s">
        <v>9</v>
      </c>
      <c r="C18" s="21"/>
      <c r="D18" s="311">
        <f>'THU CHI'!G109</f>
        <v>4743350</v>
      </c>
      <c r="E18" s="34"/>
    </row>
    <row r="19" spans="1:5" x14ac:dyDescent="0.25">
      <c r="A19" s="20">
        <v>4</v>
      </c>
      <c r="B19" s="21" t="s">
        <v>11</v>
      </c>
      <c r="C19" s="21"/>
      <c r="D19" s="311">
        <f>'THU CHI'!F140+'THU CHI'!G140</f>
        <v>18407604.153846152</v>
      </c>
      <c r="E19" s="34"/>
    </row>
    <row r="20" spans="1:5" x14ac:dyDescent="0.25">
      <c r="A20" s="26">
        <v>5</v>
      </c>
      <c r="B20" s="21" t="s">
        <v>302</v>
      </c>
      <c r="C20" s="21"/>
      <c r="D20" s="311">
        <f>'THU CHI'!F154+'THU CHI'!G154</f>
        <v>12730920</v>
      </c>
      <c r="E20" s="34"/>
    </row>
    <row r="21" spans="1:5" x14ac:dyDescent="0.25">
      <c r="A21" s="26">
        <v>7</v>
      </c>
      <c r="B21" s="21" t="s">
        <v>12</v>
      </c>
      <c r="C21" s="21"/>
      <c r="D21" s="311">
        <f>'THU CHI'!G169</f>
        <v>6113000</v>
      </c>
      <c r="E21" s="34"/>
    </row>
    <row r="22" spans="1:5" x14ac:dyDescent="0.25">
      <c r="A22" s="20">
        <v>8</v>
      </c>
      <c r="B22" s="21" t="s">
        <v>13</v>
      </c>
      <c r="C22" s="21"/>
      <c r="D22" s="311">
        <f>'THU CHI'!G163</f>
        <v>710000</v>
      </c>
      <c r="E22" s="34"/>
    </row>
    <row r="23" spans="1:5" x14ac:dyDescent="0.25">
      <c r="A23" s="26">
        <v>9</v>
      </c>
      <c r="B23" s="22" t="s">
        <v>24</v>
      </c>
      <c r="C23" s="22"/>
      <c r="D23" s="312">
        <f>'THU CHI'!F181</f>
        <v>91050000</v>
      </c>
      <c r="E23" s="35"/>
    </row>
    <row r="24" spans="1:5" ht="15.6" x14ac:dyDescent="0.3">
      <c r="A24" s="29"/>
      <c r="B24" s="30" t="s">
        <v>25</v>
      </c>
      <c r="C24" s="31">
        <f>SUM(C16:C23)</f>
        <v>146585604.15384614</v>
      </c>
      <c r="D24" s="313">
        <f>SUM(D16:D23)</f>
        <v>148904874.15384614</v>
      </c>
      <c r="E24" s="29"/>
    </row>
    <row r="25" spans="1:5" x14ac:dyDescent="0.25">
      <c r="A25" s="475" t="s">
        <v>26</v>
      </c>
      <c r="B25" s="475"/>
      <c r="C25" s="29"/>
      <c r="D25" s="313">
        <f>C24-D24</f>
        <v>-2319270</v>
      </c>
      <c r="E25" s="29"/>
    </row>
    <row r="28" spans="1:5" x14ac:dyDescent="0.25">
      <c r="B28" s="2" t="s">
        <v>193</v>
      </c>
      <c r="C28" s="3"/>
      <c r="D28" s="2" t="s">
        <v>14</v>
      </c>
      <c r="E28" s="3"/>
    </row>
    <row r="29" spans="1:5" x14ac:dyDescent="0.25">
      <c r="B29" s="4" t="s">
        <v>15</v>
      </c>
      <c r="C29" s="5"/>
      <c r="D29" s="4" t="s">
        <v>16</v>
      </c>
      <c r="E29" s="5"/>
    </row>
    <row r="32" spans="1:5" s="25" customFormat="1" x14ac:dyDescent="0.25">
      <c r="B32" s="110"/>
      <c r="C32" s="110"/>
      <c r="D32" s="157" t="s">
        <v>45</v>
      </c>
    </row>
  </sheetData>
  <mergeCells count="3">
    <mergeCell ref="A4:E4"/>
    <mergeCell ref="A5:E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tabSelected="1" topLeftCell="A48" zoomScale="85" zoomScaleNormal="85" workbookViewId="0">
      <selection activeCell="L73" sqref="L73"/>
    </sheetView>
  </sheetViews>
  <sheetFormatPr defaultColWidth="9.109375" defaultRowHeight="15.6" x14ac:dyDescent="0.3"/>
  <cols>
    <col min="1" max="1" width="5.33203125" style="72" customWidth="1"/>
    <col min="2" max="2" width="10.109375" style="114" customWidth="1"/>
    <col min="3" max="3" width="5.109375" style="14" customWidth="1"/>
    <col min="4" max="4" width="9.109375" style="14" customWidth="1"/>
    <col min="5" max="5" width="9.44140625" style="14" customWidth="1"/>
    <col min="6" max="6" width="8.33203125" style="14" customWidth="1"/>
    <col min="7" max="7" width="5.44140625" style="14" customWidth="1"/>
    <col min="8" max="8" width="10.33203125" style="14" customWidth="1"/>
    <col min="9" max="9" width="14.33203125" style="14" customWidth="1"/>
    <col min="10" max="10" width="10" style="14" customWidth="1"/>
    <col min="11" max="11" width="8.109375" style="14" customWidth="1"/>
    <col min="12" max="12" width="13.5546875" style="14" customWidth="1"/>
    <col min="13" max="13" width="6.109375" style="14" customWidth="1"/>
    <col min="14" max="14" width="12.88671875" style="14" customWidth="1"/>
    <col min="15" max="15" width="14.33203125" style="14" customWidth="1"/>
    <col min="16" max="16384" width="9.109375" style="14"/>
  </cols>
  <sheetData>
    <row r="1" spans="1:15" x14ac:dyDescent="0.3">
      <c r="A1" s="495" t="s">
        <v>0</v>
      </c>
      <c r="B1" s="495"/>
      <c r="C1" s="495"/>
      <c r="D1" s="495"/>
      <c r="E1" s="495"/>
      <c r="F1" s="72"/>
      <c r="G1" s="72"/>
      <c r="H1" s="72"/>
      <c r="I1" s="72"/>
    </row>
    <row r="2" spans="1:15" x14ac:dyDescent="0.3">
      <c r="A2" s="38" t="s">
        <v>2</v>
      </c>
      <c r="B2" s="38"/>
      <c r="C2" s="38"/>
      <c r="D2" s="38"/>
      <c r="E2" s="38"/>
      <c r="F2" s="72"/>
      <c r="G2" s="72"/>
      <c r="H2" s="72"/>
      <c r="I2" s="72"/>
    </row>
    <row r="3" spans="1:15" ht="15.75" x14ac:dyDescent="0.25">
      <c r="A3" s="39"/>
      <c r="B3" s="112"/>
      <c r="F3" s="72"/>
      <c r="G3" s="72"/>
      <c r="H3" s="72"/>
      <c r="I3" s="72"/>
    </row>
    <row r="4" spans="1:15" x14ac:dyDescent="0.3">
      <c r="A4" s="476" t="s">
        <v>169</v>
      </c>
      <c r="B4" s="476"/>
      <c r="C4" s="476"/>
      <c r="D4" s="476"/>
      <c r="E4" s="476"/>
      <c r="F4" s="476"/>
      <c r="G4" s="476"/>
      <c r="H4" s="476"/>
      <c r="I4" s="476"/>
      <c r="J4" s="476"/>
      <c r="K4" s="476"/>
      <c r="L4" s="476"/>
      <c r="M4" s="476"/>
      <c r="N4" s="476"/>
      <c r="O4" s="476"/>
    </row>
    <row r="5" spans="1:15" ht="19.5" customHeight="1" x14ac:dyDescent="0.3">
      <c r="A5" s="534" t="s">
        <v>262</v>
      </c>
      <c r="B5" s="534"/>
      <c r="C5" s="534"/>
      <c r="D5" s="534"/>
      <c r="E5" s="534"/>
      <c r="F5" s="534"/>
      <c r="G5" s="534"/>
      <c r="H5" s="534"/>
      <c r="I5" s="534"/>
      <c r="J5" s="534"/>
      <c r="K5" s="534"/>
      <c r="L5" s="534"/>
      <c r="M5" s="534"/>
      <c r="N5" s="534"/>
      <c r="O5" s="534"/>
    </row>
    <row r="6" spans="1:15" s="165" customFormat="1" ht="42" customHeight="1" x14ac:dyDescent="0.3">
      <c r="A6" s="494" t="s">
        <v>95</v>
      </c>
      <c r="B6" s="506" t="s">
        <v>27</v>
      </c>
      <c r="C6" s="494" t="s">
        <v>28</v>
      </c>
      <c r="D6" s="494" t="s">
        <v>47</v>
      </c>
      <c r="E6" s="494"/>
      <c r="F6" s="500" t="s">
        <v>29</v>
      </c>
      <c r="G6" s="500"/>
      <c r="H6" s="500"/>
      <c r="I6" s="500"/>
      <c r="J6" s="500"/>
      <c r="K6" s="500"/>
      <c r="L6" s="500"/>
      <c r="M6" s="497"/>
      <c r="N6" s="497"/>
      <c r="O6" s="497"/>
    </row>
    <row r="7" spans="1:15" s="165" customFormat="1" ht="38.25" customHeight="1" x14ac:dyDescent="0.3">
      <c r="A7" s="494"/>
      <c r="B7" s="506"/>
      <c r="C7" s="494"/>
      <c r="D7" s="494" t="s">
        <v>48</v>
      </c>
      <c r="E7" s="494" t="s">
        <v>49</v>
      </c>
      <c r="F7" s="494" t="s">
        <v>31</v>
      </c>
      <c r="G7" s="494" t="s">
        <v>32</v>
      </c>
      <c r="H7" s="496" t="s">
        <v>33</v>
      </c>
      <c r="I7" s="496" t="s">
        <v>51</v>
      </c>
      <c r="J7" s="498" t="s">
        <v>35</v>
      </c>
      <c r="K7" s="498"/>
      <c r="L7" s="496" t="s">
        <v>52</v>
      </c>
      <c r="M7" s="496" t="s">
        <v>53</v>
      </c>
      <c r="N7" s="496" t="s">
        <v>54</v>
      </c>
      <c r="O7" s="496" t="s">
        <v>55</v>
      </c>
    </row>
    <row r="8" spans="1:15" s="165" customFormat="1" ht="13.2" x14ac:dyDescent="0.3">
      <c r="A8" s="494"/>
      <c r="B8" s="506"/>
      <c r="C8" s="494"/>
      <c r="D8" s="494"/>
      <c r="E8" s="494"/>
      <c r="F8" s="494"/>
      <c r="G8" s="494"/>
      <c r="H8" s="496"/>
      <c r="I8" s="496"/>
      <c r="J8" s="204" t="s">
        <v>112</v>
      </c>
      <c r="K8" s="185" t="s">
        <v>56</v>
      </c>
      <c r="L8" s="496"/>
      <c r="M8" s="496"/>
      <c r="N8" s="496"/>
      <c r="O8" s="496"/>
    </row>
    <row r="9" spans="1:15" s="170" customFormat="1" ht="13.8" x14ac:dyDescent="0.3">
      <c r="A9" s="481">
        <v>461</v>
      </c>
      <c r="B9" s="501">
        <v>43951</v>
      </c>
      <c r="C9" s="481" t="s">
        <v>107</v>
      </c>
      <c r="D9" s="481" t="s">
        <v>106</v>
      </c>
      <c r="E9" s="481" t="s">
        <v>108</v>
      </c>
      <c r="F9" s="201" t="s">
        <v>36</v>
      </c>
      <c r="G9" s="201">
        <v>4</v>
      </c>
      <c r="H9" s="186">
        <v>455000</v>
      </c>
      <c r="I9" s="186">
        <v>1820000</v>
      </c>
      <c r="J9" s="186"/>
      <c r="K9" s="187">
        <v>0.41</v>
      </c>
      <c r="L9" s="186">
        <v>1073800.0000000002</v>
      </c>
      <c r="M9" s="186"/>
      <c r="N9" s="186"/>
      <c r="O9" s="186">
        <v>1073800.0000000002</v>
      </c>
    </row>
    <row r="10" spans="1:15" s="170" customFormat="1" ht="13.8" x14ac:dyDescent="0.3">
      <c r="A10" s="482"/>
      <c r="B10" s="502"/>
      <c r="C10" s="482"/>
      <c r="D10" s="482"/>
      <c r="E10" s="482"/>
      <c r="F10" s="202" t="s">
        <v>37</v>
      </c>
      <c r="G10" s="202">
        <v>2</v>
      </c>
      <c r="H10" s="188">
        <v>465000</v>
      </c>
      <c r="I10" s="188">
        <v>930000</v>
      </c>
      <c r="J10" s="188"/>
      <c r="K10" s="189">
        <v>0.41</v>
      </c>
      <c r="L10" s="188">
        <v>548700.00000000012</v>
      </c>
      <c r="M10" s="188"/>
      <c r="N10" s="188"/>
      <c r="O10" s="188">
        <v>548700.00000000012</v>
      </c>
    </row>
    <row r="11" spans="1:15" s="170" customFormat="1" ht="13.8" x14ac:dyDescent="0.3">
      <c r="A11" s="483"/>
      <c r="B11" s="503"/>
      <c r="C11" s="483"/>
      <c r="D11" s="483"/>
      <c r="E11" s="483"/>
      <c r="F11" s="203" t="s">
        <v>40</v>
      </c>
      <c r="G11" s="203">
        <v>1</v>
      </c>
      <c r="H11" s="190">
        <v>475000</v>
      </c>
      <c r="I11" s="190">
        <v>475000</v>
      </c>
      <c r="J11" s="190"/>
      <c r="K11" s="191">
        <v>0.41</v>
      </c>
      <c r="L11" s="190">
        <v>280250.00000000006</v>
      </c>
      <c r="M11" s="190"/>
      <c r="N11" s="190"/>
      <c r="O11" s="190">
        <v>280250.00000000006</v>
      </c>
    </row>
    <row r="12" spans="1:15" s="170" customFormat="1" ht="13.8" x14ac:dyDescent="0.3">
      <c r="A12" s="166">
        <v>462</v>
      </c>
      <c r="B12" s="167">
        <v>43951</v>
      </c>
      <c r="C12" s="166" t="s">
        <v>107</v>
      </c>
      <c r="D12" s="166" t="s">
        <v>107</v>
      </c>
      <c r="E12" s="166" t="s">
        <v>103</v>
      </c>
      <c r="F12" s="166" t="s">
        <v>40</v>
      </c>
      <c r="G12" s="166">
        <v>1</v>
      </c>
      <c r="H12" s="168">
        <v>475000</v>
      </c>
      <c r="I12" s="168">
        <v>475000</v>
      </c>
      <c r="J12" s="168"/>
      <c r="K12" s="169">
        <v>0.41</v>
      </c>
      <c r="L12" s="168">
        <v>280250.00000000006</v>
      </c>
      <c r="M12" s="168"/>
      <c r="N12" s="168"/>
      <c r="O12" s="168">
        <v>280250.00000000006</v>
      </c>
    </row>
    <row r="13" spans="1:15" s="170" customFormat="1" ht="13.8" x14ac:dyDescent="0.3">
      <c r="A13" s="196">
        <v>1147</v>
      </c>
      <c r="B13" s="197">
        <v>43956</v>
      </c>
      <c r="C13" s="196" t="s">
        <v>107</v>
      </c>
      <c r="D13" s="196" t="s">
        <v>107</v>
      </c>
      <c r="E13" s="198" t="s">
        <v>103</v>
      </c>
      <c r="F13" s="166" t="s">
        <v>39</v>
      </c>
      <c r="G13" s="166">
        <v>1</v>
      </c>
      <c r="H13" s="168">
        <v>455000</v>
      </c>
      <c r="I13" s="168">
        <v>455000</v>
      </c>
      <c r="J13" s="193"/>
      <c r="K13" s="169">
        <v>0.41</v>
      </c>
      <c r="L13" s="168">
        <v>268450.00000000006</v>
      </c>
      <c r="M13" s="168"/>
      <c r="N13" s="168"/>
      <c r="O13" s="168">
        <v>268450.00000000006</v>
      </c>
    </row>
    <row r="14" spans="1:15" s="170" customFormat="1" ht="13.8" x14ac:dyDescent="0.3">
      <c r="A14" s="166">
        <v>512</v>
      </c>
      <c r="B14" s="177" t="s">
        <v>138</v>
      </c>
      <c r="C14" s="166" t="s">
        <v>107</v>
      </c>
      <c r="D14" s="166" t="s">
        <v>139</v>
      </c>
      <c r="E14" s="166"/>
      <c r="F14" s="166" t="s">
        <v>36</v>
      </c>
      <c r="G14" s="166">
        <v>3</v>
      </c>
      <c r="H14" s="168">
        <v>455000</v>
      </c>
      <c r="I14" s="168">
        <v>1365000</v>
      </c>
      <c r="J14" s="168"/>
      <c r="K14" s="169">
        <v>0.5</v>
      </c>
      <c r="L14" s="168">
        <v>682500</v>
      </c>
      <c r="M14" s="168"/>
      <c r="N14" s="168"/>
      <c r="O14" s="168">
        <v>682500</v>
      </c>
    </row>
    <row r="15" spans="1:15" s="170" customFormat="1" ht="13.8" x14ac:dyDescent="0.3">
      <c r="A15" s="195">
        <v>529</v>
      </c>
      <c r="B15" s="199">
        <v>43959</v>
      </c>
      <c r="C15" s="195" t="s">
        <v>107</v>
      </c>
      <c r="D15" s="195" t="s">
        <v>107</v>
      </c>
      <c r="E15" s="195" t="s">
        <v>103</v>
      </c>
      <c r="F15" s="166" t="s">
        <v>39</v>
      </c>
      <c r="G15" s="166">
        <v>1</v>
      </c>
      <c r="H15" s="168">
        <v>455000</v>
      </c>
      <c r="I15" s="168">
        <v>455000</v>
      </c>
      <c r="J15" s="168"/>
      <c r="K15" s="169">
        <v>0.41</v>
      </c>
      <c r="L15" s="168">
        <v>268450.00000000006</v>
      </c>
      <c r="M15" s="168"/>
      <c r="N15" s="168"/>
      <c r="O15" s="168">
        <v>268450.00000000006</v>
      </c>
    </row>
    <row r="16" spans="1:15" s="170" customFormat="1" ht="13.8" x14ac:dyDescent="0.3">
      <c r="A16" s="504">
        <v>508</v>
      </c>
      <c r="B16" s="478" t="s">
        <v>134</v>
      </c>
      <c r="C16" s="481" t="s">
        <v>107</v>
      </c>
      <c r="D16" s="481" t="s">
        <v>106</v>
      </c>
      <c r="E16" s="481" t="s">
        <v>108</v>
      </c>
      <c r="F16" s="201" t="s">
        <v>36</v>
      </c>
      <c r="G16" s="201">
        <v>2</v>
      </c>
      <c r="H16" s="186">
        <v>455000</v>
      </c>
      <c r="I16" s="186">
        <v>910000</v>
      </c>
      <c r="J16" s="186"/>
      <c r="K16" s="187">
        <v>0.41</v>
      </c>
      <c r="L16" s="186">
        <v>536900.00000000012</v>
      </c>
      <c r="M16" s="186"/>
      <c r="N16" s="186"/>
      <c r="O16" s="186">
        <v>536900.00000000012</v>
      </c>
    </row>
    <row r="17" spans="1:15" s="170" customFormat="1" ht="13.8" x14ac:dyDescent="0.3">
      <c r="A17" s="505"/>
      <c r="B17" s="480"/>
      <c r="C17" s="483"/>
      <c r="D17" s="483"/>
      <c r="E17" s="483"/>
      <c r="F17" s="203" t="s">
        <v>37</v>
      </c>
      <c r="G17" s="203">
        <v>5</v>
      </c>
      <c r="H17" s="190">
        <v>465000</v>
      </c>
      <c r="I17" s="190">
        <v>2325000</v>
      </c>
      <c r="J17" s="190"/>
      <c r="K17" s="191">
        <v>0.41</v>
      </c>
      <c r="L17" s="190">
        <v>1371750.0000000002</v>
      </c>
      <c r="M17" s="190"/>
      <c r="N17" s="190"/>
      <c r="O17" s="190">
        <v>1371750.0000000002</v>
      </c>
    </row>
    <row r="18" spans="1:15" s="170" customFormat="1" ht="13.8" x14ac:dyDescent="0.3">
      <c r="A18" s="166">
        <v>509</v>
      </c>
      <c r="B18" s="177">
        <v>43960</v>
      </c>
      <c r="C18" s="166" t="s">
        <v>107</v>
      </c>
      <c r="D18" s="166" t="s">
        <v>136</v>
      </c>
      <c r="E18" s="166" t="s">
        <v>137</v>
      </c>
      <c r="F18" s="166" t="s">
        <v>42</v>
      </c>
      <c r="G18" s="166">
        <v>12</v>
      </c>
      <c r="H18" s="168">
        <v>485000</v>
      </c>
      <c r="I18" s="168">
        <v>5820000</v>
      </c>
      <c r="J18" s="168"/>
      <c r="K18" s="169">
        <v>0.41</v>
      </c>
      <c r="L18" s="168">
        <v>3433800.0000000005</v>
      </c>
      <c r="M18" s="168"/>
      <c r="N18" s="168"/>
      <c r="O18" s="168">
        <v>3433800.0000000005</v>
      </c>
    </row>
    <row r="19" spans="1:15" s="170" customFormat="1" ht="13.8" x14ac:dyDescent="0.3">
      <c r="A19" s="166">
        <v>514</v>
      </c>
      <c r="B19" s="177" t="s">
        <v>134</v>
      </c>
      <c r="C19" s="166" t="s">
        <v>107</v>
      </c>
      <c r="D19" s="166" t="s">
        <v>107</v>
      </c>
      <c r="E19" s="166" t="s">
        <v>103</v>
      </c>
      <c r="F19" s="166" t="s">
        <v>42</v>
      </c>
      <c r="G19" s="166">
        <v>1</v>
      </c>
      <c r="H19" s="168">
        <v>485000</v>
      </c>
      <c r="I19" s="168">
        <v>485000</v>
      </c>
      <c r="J19" s="168"/>
      <c r="K19" s="169">
        <v>0.41</v>
      </c>
      <c r="L19" s="168">
        <v>286150.00000000006</v>
      </c>
      <c r="M19" s="168"/>
      <c r="N19" s="168"/>
      <c r="O19" s="168">
        <v>286150.00000000006</v>
      </c>
    </row>
    <row r="20" spans="1:15" s="170" customFormat="1" ht="13.8" x14ac:dyDescent="0.3">
      <c r="A20" s="481">
        <v>527</v>
      </c>
      <c r="B20" s="478">
        <v>43967</v>
      </c>
      <c r="C20" s="481" t="s">
        <v>107</v>
      </c>
      <c r="D20" s="481" t="s">
        <v>106</v>
      </c>
      <c r="E20" s="481" t="s">
        <v>108</v>
      </c>
      <c r="F20" s="201" t="s">
        <v>36</v>
      </c>
      <c r="G20" s="201">
        <v>10</v>
      </c>
      <c r="H20" s="186">
        <v>455000</v>
      </c>
      <c r="I20" s="186">
        <v>4550000</v>
      </c>
      <c r="J20" s="507">
        <v>150000</v>
      </c>
      <c r="K20" s="187">
        <v>0.41</v>
      </c>
      <c r="L20" s="186">
        <v>2534500.0000000005</v>
      </c>
      <c r="M20" s="186"/>
      <c r="N20" s="186">
        <v>2534500.0000000005</v>
      </c>
      <c r="O20" s="186"/>
    </row>
    <row r="21" spans="1:15" s="170" customFormat="1" ht="13.8" x14ac:dyDescent="0.3">
      <c r="A21" s="482"/>
      <c r="B21" s="479"/>
      <c r="C21" s="482"/>
      <c r="D21" s="482"/>
      <c r="E21" s="482"/>
      <c r="F21" s="202" t="s">
        <v>37</v>
      </c>
      <c r="G21" s="202">
        <v>16</v>
      </c>
      <c r="H21" s="188">
        <v>465000</v>
      </c>
      <c r="I21" s="188">
        <v>7440000</v>
      </c>
      <c r="J21" s="508"/>
      <c r="K21" s="189">
        <v>0.41</v>
      </c>
      <c r="L21" s="188">
        <v>4389600.0000000009</v>
      </c>
      <c r="M21" s="188"/>
      <c r="N21" s="188">
        <v>4389600.0000000009</v>
      </c>
      <c r="O21" s="188"/>
    </row>
    <row r="22" spans="1:15" s="170" customFormat="1" ht="13.8" x14ac:dyDescent="0.3">
      <c r="A22" s="483"/>
      <c r="B22" s="480"/>
      <c r="C22" s="483"/>
      <c r="D22" s="483"/>
      <c r="E22" s="483"/>
      <c r="F22" s="203" t="s">
        <v>38</v>
      </c>
      <c r="G22" s="203">
        <v>6</v>
      </c>
      <c r="H22" s="190">
        <v>550000</v>
      </c>
      <c r="I22" s="190">
        <v>3300000</v>
      </c>
      <c r="J22" s="509"/>
      <c r="K22" s="191">
        <v>0.41</v>
      </c>
      <c r="L22" s="190">
        <v>1947000.0000000002</v>
      </c>
      <c r="M22" s="190"/>
      <c r="N22" s="190">
        <v>1947000.0000000002</v>
      </c>
      <c r="O22" s="190"/>
    </row>
    <row r="23" spans="1:15" s="170" customFormat="1" ht="13.8" x14ac:dyDescent="0.3">
      <c r="A23" s="166">
        <v>531</v>
      </c>
      <c r="B23" s="177">
        <v>43968</v>
      </c>
      <c r="C23" s="166" t="s">
        <v>107</v>
      </c>
      <c r="D23" s="166" t="s">
        <v>107</v>
      </c>
      <c r="E23" s="166" t="s">
        <v>103</v>
      </c>
      <c r="F23" s="166" t="s">
        <v>37</v>
      </c>
      <c r="G23" s="166">
        <v>1</v>
      </c>
      <c r="H23" s="168">
        <v>465000</v>
      </c>
      <c r="I23" s="168">
        <v>465000</v>
      </c>
      <c r="J23" s="168"/>
      <c r="K23" s="169">
        <v>0.41</v>
      </c>
      <c r="L23" s="168">
        <v>274350.00000000006</v>
      </c>
      <c r="M23" s="168"/>
      <c r="N23" s="168">
        <v>128900</v>
      </c>
      <c r="O23" s="168">
        <f>L23-N23</f>
        <v>145450.00000000006</v>
      </c>
    </row>
    <row r="24" spans="1:15" s="170" customFormat="1" ht="13.8" x14ac:dyDescent="0.3">
      <c r="A24" s="481">
        <v>532</v>
      </c>
      <c r="B24" s="478">
        <v>43969</v>
      </c>
      <c r="C24" s="481" t="s">
        <v>107</v>
      </c>
      <c r="D24" s="481" t="s">
        <v>106</v>
      </c>
      <c r="E24" s="481" t="s">
        <v>108</v>
      </c>
      <c r="F24" s="201" t="s">
        <v>117</v>
      </c>
      <c r="G24" s="201">
        <v>2</v>
      </c>
      <c r="H24" s="186">
        <v>255000</v>
      </c>
      <c r="I24" s="186">
        <v>510000</v>
      </c>
      <c r="J24" s="186"/>
      <c r="K24" s="187">
        <v>0.41</v>
      </c>
      <c r="L24" s="186">
        <v>300900.00000000006</v>
      </c>
      <c r="M24" s="186"/>
      <c r="N24" s="186"/>
      <c r="O24" s="186">
        <v>300900.00000000006</v>
      </c>
    </row>
    <row r="25" spans="1:15" s="170" customFormat="1" ht="13.8" x14ac:dyDescent="0.3">
      <c r="A25" s="483"/>
      <c r="B25" s="480"/>
      <c r="C25" s="483"/>
      <c r="D25" s="483"/>
      <c r="E25" s="483"/>
      <c r="F25" s="203" t="s">
        <v>40</v>
      </c>
      <c r="G25" s="203">
        <v>1</v>
      </c>
      <c r="H25" s="190">
        <v>475000</v>
      </c>
      <c r="I25" s="190">
        <v>475000</v>
      </c>
      <c r="J25" s="190"/>
      <c r="K25" s="191">
        <v>0.41</v>
      </c>
      <c r="L25" s="190">
        <v>280250.00000000006</v>
      </c>
      <c r="M25" s="190"/>
      <c r="N25" s="190"/>
      <c r="O25" s="190">
        <v>280250.00000000006</v>
      </c>
    </row>
    <row r="26" spans="1:15" s="170" customFormat="1" ht="13.8" x14ac:dyDescent="0.3">
      <c r="A26" s="481">
        <v>533</v>
      </c>
      <c r="B26" s="478">
        <v>43969</v>
      </c>
      <c r="C26" s="481" t="s">
        <v>107</v>
      </c>
      <c r="D26" s="481" t="s">
        <v>162</v>
      </c>
      <c r="E26" s="481" t="s">
        <v>163</v>
      </c>
      <c r="F26" s="201" t="s">
        <v>37</v>
      </c>
      <c r="G26" s="201">
        <v>1</v>
      </c>
      <c r="H26" s="186">
        <v>465000</v>
      </c>
      <c r="I26" s="186">
        <v>465000</v>
      </c>
      <c r="J26" s="186"/>
      <c r="K26" s="187">
        <v>0.41</v>
      </c>
      <c r="L26" s="186">
        <v>274350.00000000006</v>
      </c>
      <c r="M26" s="186"/>
      <c r="N26" s="186"/>
      <c r="O26" s="186">
        <v>274350.00000000006</v>
      </c>
    </row>
    <row r="27" spans="1:15" s="170" customFormat="1" ht="13.8" x14ac:dyDescent="0.3">
      <c r="A27" s="483"/>
      <c r="B27" s="480"/>
      <c r="C27" s="483"/>
      <c r="D27" s="483"/>
      <c r="E27" s="483"/>
      <c r="F27" s="203" t="s">
        <v>40</v>
      </c>
      <c r="G27" s="203">
        <v>1</v>
      </c>
      <c r="H27" s="190">
        <v>475000</v>
      </c>
      <c r="I27" s="190">
        <v>475000</v>
      </c>
      <c r="J27" s="190"/>
      <c r="K27" s="191">
        <v>0.41</v>
      </c>
      <c r="L27" s="190">
        <v>280250.00000000006</v>
      </c>
      <c r="M27" s="190"/>
      <c r="N27" s="190"/>
      <c r="O27" s="190">
        <v>280250.00000000006</v>
      </c>
    </row>
    <row r="28" spans="1:15" s="170" customFormat="1" ht="13.8" x14ac:dyDescent="0.3">
      <c r="A28" s="196">
        <v>540</v>
      </c>
      <c r="B28" s="200">
        <v>43971</v>
      </c>
      <c r="C28" s="196" t="s">
        <v>107</v>
      </c>
      <c r="D28" s="196" t="s">
        <v>107</v>
      </c>
      <c r="E28" s="196" t="s">
        <v>103</v>
      </c>
      <c r="F28" s="196" t="s">
        <v>36</v>
      </c>
      <c r="G28" s="196">
        <v>2</v>
      </c>
      <c r="H28" s="194">
        <v>455000</v>
      </c>
      <c r="I28" s="194">
        <f>H28*G28</f>
        <v>910000</v>
      </c>
      <c r="J28" s="194"/>
      <c r="K28" s="237">
        <v>0.41</v>
      </c>
      <c r="L28" s="194">
        <f>I28*(1-K28)</f>
        <v>536900.00000000012</v>
      </c>
      <c r="M28" s="194"/>
      <c r="N28" s="194"/>
      <c r="O28" s="194">
        <f>L28</f>
        <v>536900.00000000012</v>
      </c>
    </row>
    <row r="29" spans="1:15" s="170" customFormat="1" ht="15" hidden="1" x14ac:dyDescent="0.25">
      <c r="A29" s="196"/>
      <c r="B29" s="200"/>
      <c r="C29" s="196"/>
      <c r="D29" s="196"/>
      <c r="E29" s="196"/>
      <c r="F29" s="196"/>
      <c r="G29" s="196"/>
      <c r="H29" s="194"/>
      <c r="I29" s="194"/>
      <c r="J29" s="194"/>
      <c r="K29" s="237"/>
      <c r="L29" s="194"/>
      <c r="M29" s="194"/>
      <c r="N29" s="194"/>
      <c r="O29" s="194"/>
    </row>
    <row r="30" spans="1:15" s="170" customFormat="1" ht="15" hidden="1" x14ac:dyDescent="0.25">
      <c r="A30" s="196"/>
      <c r="B30" s="200"/>
      <c r="C30" s="196"/>
      <c r="D30" s="196"/>
      <c r="E30" s="196"/>
      <c r="F30" s="196"/>
      <c r="G30" s="196"/>
      <c r="H30" s="194"/>
      <c r="I30" s="194"/>
      <c r="J30" s="194"/>
      <c r="K30" s="237"/>
      <c r="L30" s="194"/>
      <c r="M30" s="194"/>
      <c r="N30" s="194"/>
      <c r="O30" s="194"/>
    </row>
    <row r="31" spans="1:15" s="170" customFormat="1" ht="15" hidden="1" x14ac:dyDescent="0.25">
      <c r="A31" s="196"/>
      <c r="B31" s="200"/>
      <c r="C31" s="196"/>
      <c r="D31" s="196"/>
      <c r="E31" s="196"/>
      <c r="F31" s="196"/>
      <c r="G31" s="196"/>
      <c r="H31" s="194"/>
      <c r="I31" s="194"/>
      <c r="J31" s="194"/>
      <c r="K31" s="237"/>
      <c r="L31" s="194"/>
      <c r="M31" s="194"/>
      <c r="N31" s="194"/>
      <c r="O31" s="194"/>
    </row>
    <row r="32" spans="1:15" s="239" customFormat="1" x14ac:dyDescent="0.3">
      <c r="A32" s="484" t="s">
        <v>43</v>
      </c>
      <c r="B32" s="485"/>
      <c r="C32" s="485"/>
      <c r="D32" s="485"/>
      <c r="E32" s="485"/>
      <c r="F32" s="485"/>
      <c r="G32" s="485"/>
      <c r="H32" s="486"/>
      <c r="I32" s="240">
        <f>SUM(I9:I31)</f>
        <v>34105000</v>
      </c>
      <c r="J32" s="241"/>
      <c r="K32" s="241"/>
      <c r="L32" s="240">
        <f>SUM(L9:L31)</f>
        <v>19849100.000000004</v>
      </c>
      <c r="M32" s="241"/>
      <c r="N32" s="240">
        <f>SUM(N9:N31)</f>
        <v>9000000.0000000019</v>
      </c>
      <c r="O32" s="240">
        <f>SUM(O9:O31)</f>
        <v>10849100.000000002</v>
      </c>
    </row>
    <row r="33" spans="1:15" s="248" customFormat="1" ht="15.75" x14ac:dyDescent="0.25">
      <c r="A33" s="246"/>
      <c r="B33" s="246"/>
      <c r="C33" s="246"/>
      <c r="D33" s="246"/>
      <c r="E33" s="246"/>
      <c r="F33" s="246"/>
      <c r="G33" s="246"/>
      <c r="H33" s="246"/>
      <c r="I33" s="247"/>
      <c r="L33" s="247"/>
      <c r="N33" s="247"/>
      <c r="O33" s="247"/>
    </row>
    <row r="34" spans="1:15" s="248" customFormat="1" x14ac:dyDescent="0.3">
      <c r="A34" s="246"/>
      <c r="B34" s="246"/>
      <c r="C34" s="476" t="s">
        <v>196</v>
      </c>
      <c r="D34" s="476"/>
      <c r="E34" s="476"/>
      <c r="F34" s="246"/>
      <c r="G34" s="246"/>
      <c r="H34" s="246"/>
      <c r="I34" s="247"/>
      <c r="L34" s="247"/>
      <c r="M34" s="477" t="s">
        <v>246</v>
      </c>
      <c r="N34" s="477"/>
      <c r="O34" s="247"/>
    </row>
    <row r="35" spans="1:15" s="248" customFormat="1" ht="15.75" x14ac:dyDescent="0.25">
      <c r="A35" s="246"/>
      <c r="B35" s="246"/>
      <c r="C35" s="246"/>
      <c r="D35" s="246"/>
      <c r="E35" s="246"/>
      <c r="F35" s="246"/>
      <c r="G35" s="246"/>
      <c r="H35" s="246"/>
      <c r="I35" s="247"/>
      <c r="L35" s="247"/>
      <c r="N35" s="247"/>
      <c r="O35" s="247"/>
    </row>
    <row r="36" spans="1:15" s="248" customFormat="1" ht="15.75" x14ac:dyDescent="0.25">
      <c r="A36" s="246"/>
      <c r="B36" s="246"/>
      <c r="C36" s="246"/>
      <c r="D36" s="246"/>
      <c r="E36" s="246"/>
      <c r="F36" s="246"/>
      <c r="G36" s="246"/>
      <c r="H36" s="246"/>
      <c r="I36" s="247"/>
      <c r="L36" s="247"/>
      <c r="N36" s="247"/>
      <c r="O36" s="247"/>
    </row>
    <row r="37" spans="1:15" s="170" customFormat="1" ht="17.399999999999999" x14ac:dyDescent="0.3">
      <c r="A37" s="487" t="s">
        <v>197</v>
      </c>
      <c r="B37" s="488"/>
      <c r="C37" s="488"/>
      <c r="D37" s="488"/>
      <c r="E37" s="488"/>
      <c r="F37" s="488"/>
      <c r="G37" s="488"/>
      <c r="H37" s="488"/>
      <c r="I37" s="488"/>
      <c r="J37" s="488"/>
      <c r="K37" s="488"/>
      <c r="L37" s="488"/>
      <c r="M37" s="488"/>
      <c r="N37" s="488"/>
      <c r="O37" s="488"/>
    </row>
    <row r="38" spans="1:15" s="165" customFormat="1" ht="42" customHeight="1" x14ac:dyDescent="0.3">
      <c r="A38" s="494" t="s">
        <v>95</v>
      </c>
      <c r="B38" s="506" t="s">
        <v>27</v>
      </c>
      <c r="C38" s="494" t="s">
        <v>28</v>
      </c>
      <c r="D38" s="494" t="s">
        <v>47</v>
      </c>
      <c r="E38" s="494"/>
      <c r="F38" s="500" t="s">
        <v>29</v>
      </c>
      <c r="G38" s="500"/>
      <c r="H38" s="500"/>
      <c r="I38" s="500"/>
      <c r="J38" s="500"/>
      <c r="K38" s="500"/>
      <c r="L38" s="500"/>
      <c r="M38" s="510" t="s">
        <v>58</v>
      </c>
      <c r="N38" s="511"/>
      <c r="O38" s="491" t="s">
        <v>20</v>
      </c>
    </row>
    <row r="39" spans="1:15" s="165" customFormat="1" ht="38.25" customHeight="1" x14ac:dyDescent="0.3">
      <c r="A39" s="494"/>
      <c r="B39" s="506"/>
      <c r="C39" s="494"/>
      <c r="D39" s="494" t="s">
        <v>48</v>
      </c>
      <c r="E39" s="494" t="s">
        <v>49</v>
      </c>
      <c r="F39" s="494" t="s">
        <v>31</v>
      </c>
      <c r="G39" s="494" t="s">
        <v>32</v>
      </c>
      <c r="H39" s="496" t="s">
        <v>33</v>
      </c>
      <c r="I39" s="496" t="s">
        <v>51</v>
      </c>
      <c r="J39" s="498" t="s">
        <v>35</v>
      </c>
      <c r="K39" s="498"/>
      <c r="L39" s="496" t="s">
        <v>52</v>
      </c>
      <c r="M39" s="512"/>
      <c r="N39" s="513"/>
      <c r="O39" s="492"/>
    </row>
    <row r="40" spans="1:15" s="165" customFormat="1" ht="13.2" x14ac:dyDescent="0.3">
      <c r="A40" s="494"/>
      <c r="B40" s="506"/>
      <c r="C40" s="494"/>
      <c r="D40" s="494"/>
      <c r="E40" s="494"/>
      <c r="F40" s="494"/>
      <c r="G40" s="494"/>
      <c r="H40" s="496"/>
      <c r="I40" s="496"/>
      <c r="J40" s="204" t="s">
        <v>112</v>
      </c>
      <c r="K40" s="185" t="s">
        <v>56</v>
      </c>
      <c r="L40" s="496"/>
      <c r="M40" s="512"/>
      <c r="N40" s="513"/>
      <c r="O40" s="493"/>
    </row>
    <row r="41" spans="1:15" s="170" customFormat="1" ht="13.8" x14ac:dyDescent="0.3">
      <c r="A41" s="196">
        <v>1133</v>
      </c>
      <c r="B41" s="200">
        <v>43943</v>
      </c>
      <c r="C41" s="196" t="s">
        <v>198</v>
      </c>
      <c r="D41" s="196" t="s">
        <v>199</v>
      </c>
      <c r="E41" s="196" t="s">
        <v>200</v>
      </c>
      <c r="F41" s="196" t="s">
        <v>38</v>
      </c>
      <c r="G41" s="196">
        <v>1</v>
      </c>
      <c r="H41" s="194">
        <v>550000</v>
      </c>
      <c r="I41" s="194">
        <f>H41*G41</f>
        <v>550000</v>
      </c>
      <c r="J41" s="194"/>
      <c r="K41" s="237">
        <v>0</v>
      </c>
      <c r="L41" s="194">
        <f>I41*(1-K41)</f>
        <v>550000</v>
      </c>
      <c r="M41" s="514">
        <f>L41</f>
        <v>550000</v>
      </c>
      <c r="N41" s="514"/>
      <c r="O41" s="238"/>
    </row>
    <row r="42" spans="1:15" s="170" customFormat="1" ht="13.8" x14ac:dyDescent="0.3">
      <c r="A42" s="196">
        <v>458</v>
      </c>
      <c r="B42" s="200">
        <v>43947</v>
      </c>
      <c r="C42" s="196" t="s">
        <v>198</v>
      </c>
      <c r="D42" s="196" t="s">
        <v>201</v>
      </c>
      <c r="E42" s="196" t="s">
        <v>202</v>
      </c>
      <c r="F42" s="196" t="s">
        <v>36</v>
      </c>
      <c r="G42" s="196">
        <v>1</v>
      </c>
      <c r="H42" s="194">
        <v>455000</v>
      </c>
      <c r="I42" s="194">
        <f t="shared" ref="I42:I47" si="0">H42*G42</f>
        <v>455000</v>
      </c>
      <c r="J42" s="194"/>
      <c r="K42" s="237">
        <v>0.35</v>
      </c>
      <c r="L42" s="194">
        <f t="shared" ref="L42:L47" si="1">I42*(1-K42)</f>
        <v>295750</v>
      </c>
      <c r="M42" s="489">
        <f>L42</f>
        <v>295750</v>
      </c>
      <c r="N42" s="490"/>
      <c r="O42" s="168"/>
    </row>
    <row r="43" spans="1:15" s="170" customFormat="1" ht="13.8" x14ac:dyDescent="0.3">
      <c r="A43" s="196">
        <v>469</v>
      </c>
      <c r="B43" s="200">
        <v>43956</v>
      </c>
      <c r="C43" s="196" t="s">
        <v>198</v>
      </c>
      <c r="D43" s="196" t="s">
        <v>115</v>
      </c>
      <c r="E43" s="196" t="s">
        <v>203</v>
      </c>
      <c r="F43" s="196" t="s">
        <v>38</v>
      </c>
      <c r="G43" s="196">
        <v>1</v>
      </c>
      <c r="H43" s="194">
        <v>550000</v>
      </c>
      <c r="I43" s="194">
        <f t="shared" si="0"/>
        <v>550000</v>
      </c>
      <c r="J43" s="194"/>
      <c r="K43" s="237">
        <v>0</v>
      </c>
      <c r="L43" s="194">
        <f t="shared" si="1"/>
        <v>550000</v>
      </c>
      <c r="M43" s="489">
        <f t="shared" ref="M43:M47" si="2">L43</f>
        <v>550000</v>
      </c>
      <c r="N43" s="490"/>
      <c r="O43" s="168"/>
    </row>
    <row r="44" spans="1:15" s="170" customFormat="1" ht="13.8" x14ac:dyDescent="0.3">
      <c r="A44" s="196">
        <v>539</v>
      </c>
      <c r="B44" s="200">
        <v>43925</v>
      </c>
      <c r="C44" s="196" t="s">
        <v>198</v>
      </c>
      <c r="D44" s="196" t="s">
        <v>216</v>
      </c>
      <c r="E44" s="196" t="s">
        <v>202</v>
      </c>
      <c r="F44" s="196" t="s">
        <v>42</v>
      </c>
      <c r="G44" s="196">
        <v>1</v>
      </c>
      <c r="H44" s="194">
        <v>485000</v>
      </c>
      <c r="I44" s="194">
        <f t="shared" si="0"/>
        <v>485000</v>
      </c>
      <c r="J44" s="194">
        <v>97000</v>
      </c>
      <c r="K44" s="237">
        <v>0</v>
      </c>
      <c r="L44" s="194">
        <f>I44*(1-K44)-J44</f>
        <v>388000</v>
      </c>
      <c r="M44" s="489">
        <f t="shared" si="2"/>
        <v>388000</v>
      </c>
      <c r="N44" s="490"/>
      <c r="O44" s="168"/>
    </row>
    <row r="45" spans="1:15" s="170" customFormat="1" ht="15" hidden="1" x14ac:dyDescent="0.25">
      <c r="A45" s="196"/>
      <c r="B45" s="200"/>
      <c r="C45" s="196"/>
      <c r="D45" s="196"/>
      <c r="E45" s="196"/>
      <c r="F45" s="196"/>
      <c r="G45" s="196"/>
      <c r="H45" s="194"/>
      <c r="I45" s="194">
        <f t="shared" si="0"/>
        <v>0</v>
      </c>
      <c r="J45" s="194"/>
      <c r="K45" s="237"/>
      <c r="L45" s="194">
        <f t="shared" si="1"/>
        <v>0</v>
      </c>
      <c r="M45" s="489">
        <f t="shared" si="2"/>
        <v>0</v>
      </c>
      <c r="N45" s="490"/>
      <c r="O45" s="168"/>
    </row>
    <row r="46" spans="1:15" s="170" customFormat="1" ht="15" hidden="1" x14ac:dyDescent="0.25">
      <c r="A46" s="196"/>
      <c r="B46" s="200"/>
      <c r="C46" s="196"/>
      <c r="D46" s="196"/>
      <c r="E46" s="196"/>
      <c r="F46" s="196"/>
      <c r="G46" s="196"/>
      <c r="H46" s="194"/>
      <c r="I46" s="194">
        <f t="shared" si="0"/>
        <v>0</v>
      </c>
      <c r="J46" s="194"/>
      <c r="K46" s="237"/>
      <c r="L46" s="194">
        <f t="shared" si="1"/>
        <v>0</v>
      </c>
      <c r="M46" s="489">
        <f t="shared" si="2"/>
        <v>0</v>
      </c>
      <c r="N46" s="490"/>
      <c r="O46" s="168"/>
    </row>
    <row r="47" spans="1:15" s="170" customFormat="1" ht="15" hidden="1" x14ac:dyDescent="0.25">
      <c r="A47" s="196"/>
      <c r="B47" s="200"/>
      <c r="C47" s="196"/>
      <c r="D47" s="196"/>
      <c r="E47" s="196"/>
      <c r="F47" s="196"/>
      <c r="G47" s="196"/>
      <c r="H47" s="194"/>
      <c r="I47" s="194">
        <f t="shared" si="0"/>
        <v>0</v>
      </c>
      <c r="J47" s="194"/>
      <c r="K47" s="237"/>
      <c r="L47" s="194">
        <f t="shared" si="1"/>
        <v>0</v>
      </c>
      <c r="M47" s="489">
        <f t="shared" si="2"/>
        <v>0</v>
      </c>
      <c r="N47" s="490"/>
      <c r="O47" s="168"/>
    </row>
    <row r="48" spans="1:15" s="239" customFormat="1" x14ac:dyDescent="0.3">
      <c r="A48" s="484" t="s">
        <v>43</v>
      </c>
      <c r="B48" s="485"/>
      <c r="C48" s="485"/>
      <c r="D48" s="485"/>
      <c r="E48" s="485"/>
      <c r="F48" s="485"/>
      <c r="G48" s="485"/>
      <c r="H48" s="486"/>
      <c r="I48" s="240">
        <f>SUM(I41:I47)</f>
        <v>2040000</v>
      </c>
      <c r="J48" s="241"/>
      <c r="K48" s="241"/>
      <c r="L48" s="240">
        <f>SUM(L41:L47)</f>
        <v>1783750</v>
      </c>
      <c r="M48" s="525">
        <f>SUM(M41:N47)</f>
        <v>1783750</v>
      </c>
      <c r="N48" s="526"/>
      <c r="O48" s="242"/>
    </row>
    <row r="49" spans="1:15" ht="17.399999999999999" x14ac:dyDescent="0.3">
      <c r="A49" s="515" t="s">
        <v>214</v>
      </c>
      <c r="B49" s="515"/>
      <c r="C49" s="515"/>
      <c r="D49" s="515"/>
      <c r="E49" s="515"/>
      <c r="F49" s="515"/>
      <c r="G49" s="515"/>
      <c r="H49" s="515"/>
      <c r="I49" s="515"/>
      <c r="J49" s="515"/>
      <c r="K49" s="515"/>
      <c r="L49" s="515"/>
      <c r="M49" s="515"/>
      <c r="N49" s="515"/>
      <c r="O49" s="515"/>
    </row>
    <row r="50" spans="1:15" x14ac:dyDescent="0.3">
      <c r="A50" s="516" t="s">
        <v>204</v>
      </c>
      <c r="B50" s="516"/>
      <c r="C50" s="516"/>
      <c r="D50" s="516"/>
      <c r="E50" s="516"/>
      <c r="F50" s="516"/>
      <c r="G50" s="516"/>
      <c r="H50" s="516" t="s">
        <v>58</v>
      </c>
      <c r="I50" s="516"/>
      <c r="J50" s="516" t="s">
        <v>20</v>
      </c>
      <c r="K50" s="516"/>
      <c r="L50" s="516"/>
    </row>
    <row r="51" spans="1:15" x14ac:dyDescent="0.3">
      <c r="A51" s="517" t="s">
        <v>205</v>
      </c>
      <c r="B51" s="518"/>
      <c r="C51" s="518"/>
      <c r="D51" s="518"/>
      <c r="E51" s="518"/>
      <c r="F51" s="518"/>
      <c r="G51" s="519"/>
      <c r="H51" s="520">
        <v>523000</v>
      </c>
      <c r="I51" s="521"/>
      <c r="J51" s="522" t="s">
        <v>206</v>
      </c>
      <c r="K51" s="523"/>
      <c r="L51" s="524"/>
    </row>
    <row r="52" spans="1:15" ht="32.25" customHeight="1" x14ac:dyDescent="0.3">
      <c r="A52" s="527" t="s">
        <v>218</v>
      </c>
      <c r="B52" s="528"/>
      <c r="C52" s="528"/>
      <c r="D52" s="528"/>
      <c r="E52" s="528"/>
      <c r="F52" s="528"/>
      <c r="G52" s="529"/>
      <c r="H52" s="520">
        <v>2079000</v>
      </c>
      <c r="I52" s="521"/>
      <c r="J52" s="522" t="s">
        <v>206</v>
      </c>
      <c r="K52" s="523"/>
      <c r="L52" s="524"/>
    </row>
    <row r="53" spans="1:15" x14ac:dyDescent="0.3">
      <c r="A53" s="517" t="s">
        <v>207</v>
      </c>
      <c r="B53" s="518"/>
      <c r="C53" s="518"/>
      <c r="D53" s="518"/>
      <c r="E53" s="518"/>
      <c r="F53" s="518"/>
      <c r="G53" s="519"/>
      <c r="H53" s="520">
        <v>2563000</v>
      </c>
      <c r="I53" s="521"/>
      <c r="J53" s="522" t="s">
        <v>206</v>
      </c>
      <c r="K53" s="523"/>
      <c r="L53" s="524"/>
    </row>
    <row r="54" spans="1:15" x14ac:dyDescent="0.3">
      <c r="A54" s="517" t="s">
        <v>215</v>
      </c>
      <c r="B54" s="518"/>
      <c r="C54" s="518"/>
      <c r="D54" s="518"/>
      <c r="E54" s="518"/>
      <c r="F54" s="518"/>
      <c r="G54" s="519"/>
      <c r="H54" s="520">
        <v>82000</v>
      </c>
      <c r="I54" s="521"/>
      <c r="J54" s="522" t="s">
        <v>206</v>
      </c>
      <c r="K54" s="523"/>
      <c r="L54" s="524"/>
    </row>
    <row r="55" spans="1:15" x14ac:dyDescent="0.3">
      <c r="A55" s="517" t="s">
        <v>219</v>
      </c>
      <c r="B55" s="518"/>
      <c r="C55" s="518"/>
      <c r="D55" s="518"/>
      <c r="E55" s="518"/>
      <c r="F55" s="518"/>
      <c r="G55" s="519"/>
      <c r="H55" s="520">
        <v>866000</v>
      </c>
      <c r="I55" s="521"/>
      <c r="J55" s="522" t="s">
        <v>206</v>
      </c>
      <c r="K55" s="523"/>
      <c r="L55" s="524"/>
    </row>
    <row r="56" spans="1:15" ht="15.75" hidden="1" x14ac:dyDescent="0.25">
      <c r="A56" s="517"/>
      <c r="B56" s="518"/>
      <c r="C56" s="518"/>
      <c r="D56" s="518"/>
      <c r="E56" s="518"/>
      <c r="F56" s="518"/>
      <c r="G56" s="519"/>
      <c r="H56" s="520"/>
      <c r="I56" s="521"/>
      <c r="J56" s="522" t="s">
        <v>206</v>
      </c>
      <c r="K56" s="523"/>
      <c r="L56" s="524"/>
    </row>
    <row r="57" spans="1:15" ht="15.75" hidden="1" x14ac:dyDescent="0.25">
      <c r="A57" s="517"/>
      <c r="B57" s="518"/>
      <c r="C57" s="518"/>
      <c r="D57" s="518"/>
      <c r="E57" s="518"/>
      <c r="F57" s="518"/>
      <c r="G57" s="519"/>
      <c r="H57" s="520"/>
      <c r="I57" s="521"/>
      <c r="J57" s="522" t="s">
        <v>206</v>
      </c>
      <c r="K57" s="523"/>
      <c r="L57" s="524"/>
    </row>
    <row r="58" spans="1:15" ht="15.75" hidden="1" x14ac:dyDescent="0.25">
      <c r="A58" s="517"/>
      <c r="B58" s="518"/>
      <c r="C58" s="518"/>
      <c r="D58" s="518"/>
      <c r="E58" s="518"/>
      <c r="F58" s="518"/>
      <c r="G58" s="519"/>
      <c r="H58" s="520"/>
      <c r="I58" s="521"/>
      <c r="J58" s="522" t="s">
        <v>206</v>
      </c>
      <c r="K58" s="523"/>
      <c r="L58" s="524"/>
    </row>
    <row r="59" spans="1:15" ht="15.75" hidden="1" x14ac:dyDescent="0.25">
      <c r="A59" s="517"/>
      <c r="B59" s="518"/>
      <c r="C59" s="518"/>
      <c r="D59" s="518"/>
      <c r="E59" s="518"/>
      <c r="F59" s="518"/>
      <c r="G59" s="519"/>
      <c r="H59" s="520"/>
      <c r="I59" s="521"/>
      <c r="J59" s="522" t="s">
        <v>206</v>
      </c>
      <c r="K59" s="523"/>
      <c r="L59" s="524"/>
    </row>
    <row r="60" spans="1:15" ht="15.75" hidden="1" x14ac:dyDescent="0.25">
      <c r="A60" s="517"/>
      <c r="B60" s="518"/>
      <c r="C60" s="518"/>
      <c r="D60" s="518"/>
      <c r="E60" s="518"/>
      <c r="F60" s="518"/>
      <c r="G60" s="519"/>
      <c r="H60" s="520"/>
      <c r="I60" s="521"/>
      <c r="J60" s="522" t="s">
        <v>206</v>
      </c>
      <c r="K60" s="523"/>
      <c r="L60" s="524"/>
    </row>
    <row r="61" spans="1:15" ht="15.75" hidden="1" x14ac:dyDescent="0.25">
      <c r="A61" s="517"/>
      <c r="B61" s="518"/>
      <c r="C61" s="518"/>
      <c r="D61" s="518"/>
      <c r="E61" s="518"/>
      <c r="F61" s="518"/>
      <c r="G61" s="519"/>
      <c r="H61" s="520"/>
      <c r="I61" s="521"/>
      <c r="J61" s="522" t="s">
        <v>206</v>
      </c>
      <c r="K61" s="523"/>
      <c r="L61" s="524"/>
    </row>
    <row r="62" spans="1:15" x14ac:dyDescent="0.3">
      <c r="A62" s="484" t="s">
        <v>43</v>
      </c>
      <c r="B62" s="485"/>
      <c r="C62" s="485"/>
      <c r="D62" s="485"/>
      <c r="E62" s="485"/>
      <c r="F62" s="485"/>
      <c r="G62" s="486"/>
      <c r="H62" s="540">
        <f>SUM(H51:I61)</f>
        <v>6113000</v>
      </c>
      <c r="I62" s="541"/>
      <c r="J62" s="522"/>
      <c r="K62" s="523"/>
      <c r="L62" s="524"/>
    </row>
    <row r="63" spans="1:15" ht="20.399999999999999" x14ac:dyDescent="0.3">
      <c r="A63" s="542" t="s">
        <v>208</v>
      </c>
      <c r="B63" s="542"/>
      <c r="C63" s="542"/>
      <c r="D63" s="542"/>
      <c r="E63" s="542"/>
      <c r="F63" s="542"/>
      <c r="G63" s="542"/>
      <c r="H63" s="542"/>
      <c r="I63" s="542"/>
    </row>
    <row r="64" spans="1:15" x14ac:dyDescent="0.3">
      <c r="A64" s="74" t="s">
        <v>18</v>
      </c>
      <c r="B64" s="484" t="s">
        <v>204</v>
      </c>
      <c r="C64" s="485"/>
      <c r="D64" s="485"/>
      <c r="E64" s="485"/>
      <c r="F64" s="485"/>
      <c r="G64" s="485"/>
      <c r="H64" s="486"/>
      <c r="I64" s="516" t="s">
        <v>210</v>
      </c>
      <c r="J64" s="516"/>
    </row>
    <row r="65" spans="1:14" x14ac:dyDescent="0.3">
      <c r="A65" s="74">
        <v>1</v>
      </c>
      <c r="B65" s="530" t="s">
        <v>211</v>
      </c>
      <c r="C65" s="531"/>
      <c r="D65" s="531"/>
      <c r="E65" s="531"/>
      <c r="F65" s="531"/>
      <c r="G65" s="531"/>
      <c r="H65" s="532"/>
      <c r="I65" s="533">
        <f>L32</f>
        <v>19849100.000000004</v>
      </c>
      <c r="J65" s="486"/>
    </row>
    <row r="66" spans="1:14" x14ac:dyDescent="0.3">
      <c r="A66" s="74">
        <v>2</v>
      </c>
      <c r="B66" s="530" t="s">
        <v>212</v>
      </c>
      <c r="C66" s="531"/>
      <c r="D66" s="531"/>
      <c r="E66" s="531"/>
      <c r="F66" s="531"/>
      <c r="G66" s="531"/>
      <c r="H66" s="532"/>
      <c r="I66" s="539">
        <f>M48</f>
        <v>1783750</v>
      </c>
      <c r="J66" s="539"/>
    </row>
    <row r="67" spans="1:14" x14ac:dyDescent="0.3">
      <c r="A67" s="74">
        <v>3</v>
      </c>
      <c r="B67" s="530" t="s">
        <v>213</v>
      </c>
      <c r="C67" s="531"/>
      <c r="D67" s="531"/>
      <c r="E67" s="531"/>
      <c r="F67" s="531"/>
      <c r="G67" s="531"/>
      <c r="H67" s="532"/>
      <c r="I67" s="539">
        <f>N32</f>
        <v>9000000.0000000019</v>
      </c>
      <c r="J67" s="539"/>
    </row>
    <row r="68" spans="1:14" x14ac:dyDescent="0.3">
      <c r="A68" s="74">
        <v>4</v>
      </c>
      <c r="B68" s="530" t="s">
        <v>209</v>
      </c>
      <c r="C68" s="531"/>
      <c r="D68" s="531"/>
      <c r="E68" s="531"/>
      <c r="F68" s="531"/>
      <c r="G68" s="531"/>
      <c r="H68" s="532"/>
      <c r="I68" s="539">
        <f>H62</f>
        <v>6113000</v>
      </c>
      <c r="J68" s="539"/>
      <c r="L68" s="258"/>
      <c r="M68" s="258"/>
    </row>
    <row r="69" spans="1:14" x14ac:dyDescent="0.3">
      <c r="A69" s="74">
        <v>5</v>
      </c>
      <c r="B69" s="530" t="s">
        <v>263</v>
      </c>
      <c r="C69" s="531"/>
      <c r="D69" s="531"/>
      <c r="E69" s="531"/>
      <c r="F69" s="531"/>
      <c r="G69" s="531"/>
      <c r="H69" s="532"/>
      <c r="I69" s="533">
        <f>'Bảng lương'!K18</f>
        <v>4407604.153846154</v>
      </c>
      <c r="J69" s="535"/>
      <c r="L69" s="14" t="s">
        <v>322</v>
      </c>
    </row>
    <row r="70" spans="1:14" ht="31.5" customHeight="1" x14ac:dyDescent="0.3">
      <c r="A70" s="74">
        <v>6</v>
      </c>
      <c r="B70" s="536" t="s">
        <v>217</v>
      </c>
      <c r="C70" s="537"/>
      <c r="D70" s="537"/>
      <c r="E70" s="537"/>
      <c r="F70" s="537"/>
      <c r="G70" s="537"/>
      <c r="H70" s="538"/>
      <c r="I70" s="539">
        <f>I65+I66-I67-I68-I69</f>
        <v>2112245.8461538479</v>
      </c>
      <c r="J70" s="539"/>
      <c r="L70" s="14" t="s">
        <v>321</v>
      </c>
      <c r="N70" s="258"/>
    </row>
    <row r="71" spans="1:14" x14ac:dyDescent="0.3">
      <c r="A71" s="111"/>
      <c r="B71" s="111"/>
      <c r="C71" s="111"/>
      <c r="D71" s="111"/>
      <c r="E71" s="111"/>
      <c r="F71" s="111"/>
      <c r="G71" s="111"/>
      <c r="H71" s="111"/>
      <c r="I71" s="243"/>
    </row>
    <row r="72" spans="1:14" x14ac:dyDescent="0.3">
      <c r="A72" s="111"/>
      <c r="B72" s="476" t="s">
        <v>193</v>
      </c>
      <c r="C72" s="476"/>
      <c r="D72" s="476"/>
      <c r="E72" s="111"/>
      <c r="F72" s="111"/>
      <c r="G72" s="111"/>
      <c r="H72" s="111"/>
      <c r="K72" s="476" t="s">
        <v>246</v>
      </c>
      <c r="L72" s="476"/>
    </row>
    <row r="73" spans="1:14" x14ac:dyDescent="0.3">
      <c r="A73" s="111"/>
      <c r="B73" s="111"/>
      <c r="C73" s="111"/>
      <c r="D73" s="111"/>
      <c r="E73" s="111"/>
      <c r="F73" s="111"/>
      <c r="G73" s="111"/>
      <c r="H73" s="111"/>
      <c r="I73" s="243"/>
    </row>
    <row r="74" spans="1:14" x14ac:dyDescent="0.3">
      <c r="A74" s="111"/>
      <c r="B74" s="111"/>
      <c r="C74" s="111"/>
      <c r="D74" s="111"/>
      <c r="E74" s="111"/>
      <c r="F74" s="111"/>
      <c r="G74" s="111"/>
      <c r="H74" s="111"/>
      <c r="I74" s="243"/>
    </row>
    <row r="75" spans="1:14" x14ac:dyDescent="0.3">
      <c r="A75" s="111"/>
      <c r="B75" s="111"/>
      <c r="C75" s="111"/>
      <c r="D75" s="111"/>
      <c r="E75" s="111"/>
      <c r="F75" s="111"/>
      <c r="G75" s="111"/>
      <c r="H75" s="111"/>
      <c r="I75" s="243"/>
    </row>
    <row r="76" spans="1:14" x14ac:dyDescent="0.3">
      <c r="A76" s="111"/>
      <c r="B76" s="111"/>
      <c r="C76" s="111"/>
      <c r="D76" s="111"/>
      <c r="E76" s="111"/>
      <c r="F76" s="111"/>
      <c r="G76" s="111"/>
      <c r="H76" s="111"/>
      <c r="I76" s="243"/>
    </row>
    <row r="77" spans="1:14" x14ac:dyDescent="0.3">
      <c r="A77" s="111"/>
      <c r="B77" s="111"/>
      <c r="C77" s="111"/>
      <c r="D77" s="111"/>
      <c r="E77" s="111"/>
      <c r="F77" s="111"/>
      <c r="G77" s="111"/>
      <c r="H77" s="111"/>
      <c r="I77" s="243"/>
    </row>
    <row r="78" spans="1:14" x14ac:dyDescent="0.3">
      <c r="A78" s="111"/>
      <c r="B78" s="113"/>
      <c r="C78" s="111"/>
      <c r="D78" s="111"/>
      <c r="E78" s="111"/>
      <c r="F78" s="111"/>
      <c r="G78" s="111"/>
      <c r="H78" s="111"/>
      <c r="I78" s="243"/>
    </row>
    <row r="79" spans="1:14" x14ac:dyDescent="0.3">
      <c r="A79" s="115"/>
      <c r="B79" s="115"/>
      <c r="C79" s="115"/>
      <c r="D79" s="115"/>
      <c r="E79" s="115"/>
      <c r="F79" s="115"/>
      <c r="G79" s="115"/>
      <c r="H79" s="115"/>
      <c r="I79" s="244"/>
    </row>
    <row r="80" spans="1:14" x14ac:dyDescent="0.3">
      <c r="A80" s="499"/>
      <c r="B80" s="499"/>
      <c r="E80" s="37"/>
      <c r="F80" s="37"/>
      <c r="G80" s="37"/>
      <c r="H80" s="37"/>
    </row>
    <row r="82" spans="1:8" x14ac:dyDescent="0.3">
      <c r="H82" s="245"/>
    </row>
    <row r="84" spans="1:8" x14ac:dyDescent="0.3">
      <c r="A84" s="499"/>
      <c r="B84" s="499"/>
      <c r="E84" s="37"/>
      <c r="F84" s="37"/>
      <c r="G84" s="37"/>
      <c r="H84" s="37"/>
    </row>
  </sheetData>
  <mergeCells count="133">
    <mergeCell ref="B65:H65"/>
    <mergeCell ref="I65:J65"/>
    <mergeCell ref="A5:O5"/>
    <mergeCell ref="B69:H69"/>
    <mergeCell ref="I69:J69"/>
    <mergeCell ref="B67:H67"/>
    <mergeCell ref="B66:H66"/>
    <mergeCell ref="B68:H68"/>
    <mergeCell ref="B70:H70"/>
    <mergeCell ref="B64:H64"/>
    <mergeCell ref="I67:J67"/>
    <mergeCell ref="I66:J66"/>
    <mergeCell ref="I68:J68"/>
    <mergeCell ref="I70:J70"/>
    <mergeCell ref="I64:J64"/>
    <mergeCell ref="A62:G62"/>
    <mergeCell ref="H62:I62"/>
    <mergeCell ref="J62:L62"/>
    <mergeCell ref="A63:I63"/>
    <mergeCell ref="A60:G60"/>
    <mergeCell ref="H60:I60"/>
    <mergeCell ref="J60:L60"/>
    <mergeCell ref="A61:G61"/>
    <mergeCell ref="H61:I61"/>
    <mergeCell ref="J61:L61"/>
    <mergeCell ref="A58:G58"/>
    <mergeCell ref="H58:I58"/>
    <mergeCell ref="J58:L58"/>
    <mergeCell ref="A59:G59"/>
    <mergeCell ref="H59:I59"/>
    <mergeCell ref="J59:L59"/>
    <mergeCell ref="A56:G56"/>
    <mergeCell ref="H56:I56"/>
    <mergeCell ref="J56:L56"/>
    <mergeCell ref="A57:G57"/>
    <mergeCell ref="H57:I57"/>
    <mergeCell ref="J57:L57"/>
    <mergeCell ref="A54:G54"/>
    <mergeCell ref="H54:I54"/>
    <mergeCell ref="J54:L54"/>
    <mergeCell ref="A55:G55"/>
    <mergeCell ref="H55:I55"/>
    <mergeCell ref="J55:L55"/>
    <mergeCell ref="A52:G52"/>
    <mergeCell ref="H52:I52"/>
    <mergeCell ref="J52:L52"/>
    <mergeCell ref="A53:G53"/>
    <mergeCell ref="H53:I53"/>
    <mergeCell ref="J53:L53"/>
    <mergeCell ref="A49:O49"/>
    <mergeCell ref="A50:G50"/>
    <mergeCell ref="H50:I50"/>
    <mergeCell ref="J50:L50"/>
    <mergeCell ref="A51:G51"/>
    <mergeCell ref="H51:I51"/>
    <mergeCell ref="J51:L51"/>
    <mergeCell ref="M47:N47"/>
    <mergeCell ref="M48:N48"/>
    <mergeCell ref="A48:H48"/>
    <mergeCell ref="G39:G40"/>
    <mergeCell ref="H39:H40"/>
    <mergeCell ref="I39:I40"/>
    <mergeCell ref="J39:K39"/>
    <mergeCell ref="L39:L40"/>
    <mergeCell ref="M38:N40"/>
    <mergeCell ref="M41:N41"/>
    <mergeCell ref="A38:A40"/>
    <mergeCell ref="B38:B40"/>
    <mergeCell ref="C38:C40"/>
    <mergeCell ref="D38:E38"/>
    <mergeCell ref="F38:L38"/>
    <mergeCell ref="A80:B80"/>
    <mergeCell ref="A84:B84"/>
    <mergeCell ref="D6:E6"/>
    <mergeCell ref="F6:L6"/>
    <mergeCell ref="A9:A11"/>
    <mergeCell ref="B9:B11"/>
    <mergeCell ref="C9:C11"/>
    <mergeCell ref="D9:D11"/>
    <mergeCell ref="E9:E11"/>
    <mergeCell ref="A16:A17"/>
    <mergeCell ref="B16:B17"/>
    <mergeCell ref="C16:C17"/>
    <mergeCell ref="D16:D17"/>
    <mergeCell ref="E16:E17"/>
    <mergeCell ref="A6:A8"/>
    <mergeCell ref="B6:B8"/>
    <mergeCell ref="C6:C8"/>
    <mergeCell ref="J20:J22"/>
    <mergeCell ref="A24:A25"/>
    <mergeCell ref="B24:B25"/>
    <mergeCell ref="C24:C25"/>
    <mergeCell ref="D24:D25"/>
    <mergeCell ref="E24:E25"/>
    <mergeCell ref="A20:A22"/>
    <mergeCell ref="A1:E1"/>
    <mergeCell ref="A4:O4"/>
    <mergeCell ref="D7:D8"/>
    <mergeCell ref="E7:E8"/>
    <mergeCell ref="F7:F8"/>
    <mergeCell ref="G7:G8"/>
    <mergeCell ref="H7:H8"/>
    <mergeCell ref="I7:I8"/>
    <mergeCell ref="L7:L8"/>
    <mergeCell ref="M7:M8"/>
    <mergeCell ref="N7:N8"/>
    <mergeCell ref="O7:O8"/>
    <mergeCell ref="M6:O6"/>
    <mergeCell ref="J7:K7"/>
    <mergeCell ref="C34:E34"/>
    <mergeCell ref="M34:N34"/>
    <mergeCell ref="B72:D72"/>
    <mergeCell ref="K72:L72"/>
    <mergeCell ref="B20:B22"/>
    <mergeCell ref="C20:C22"/>
    <mergeCell ref="D20:D22"/>
    <mergeCell ref="E20:E22"/>
    <mergeCell ref="A32:H32"/>
    <mergeCell ref="A26:A27"/>
    <mergeCell ref="B26:B27"/>
    <mergeCell ref="C26:C27"/>
    <mergeCell ref="D26:D27"/>
    <mergeCell ref="E26:E27"/>
    <mergeCell ref="A37:O37"/>
    <mergeCell ref="M42:N42"/>
    <mergeCell ref="M43:N43"/>
    <mergeCell ref="M44:N44"/>
    <mergeCell ref="M45:N45"/>
    <mergeCell ref="M46:N46"/>
    <mergeCell ref="O38:O40"/>
    <mergeCell ref="D39:D40"/>
    <mergeCell ref="E39:E40"/>
    <mergeCell ref="F39:F40"/>
  </mergeCells>
  <pageMargins left="0.24" right="0.2" top="0.37" bottom="0.33" header="0.3" footer="0.3"/>
  <pageSetup paperSize="9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"/>
  <sheetViews>
    <sheetView workbookViewId="0">
      <selection activeCell="AJ18" sqref="AJ18"/>
    </sheetView>
  </sheetViews>
  <sheetFormatPr defaultColWidth="9" defaultRowHeight="13.8" x14ac:dyDescent="0.3"/>
  <cols>
    <col min="1" max="1" width="2.5546875" style="207" customWidth="1"/>
    <col min="2" max="2" width="13.6640625" style="207" customWidth="1"/>
    <col min="3" max="3" width="10.33203125" style="208" customWidth="1"/>
    <col min="4" max="4" width="3.33203125" style="208" customWidth="1"/>
    <col min="5" max="34" width="2.5546875" style="207" customWidth="1"/>
    <col min="35" max="35" width="7.44140625" style="207" customWidth="1"/>
    <col min="36" max="246" width="9" style="207"/>
    <col min="247" max="247" width="3.33203125" style="207" customWidth="1"/>
    <col min="248" max="248" width="20" style="207" customWidth="1"/>
    <col min="249" max="249" width="24.5546875" style="207" customWidth="1"/>
    <col min="250" max="279" width="4.44140625" style="207" customWidth="1"/>
    <col min="280" max="280" width="2.5546875" style="207" customWidth="1"/>
    <col min="281" max="281" width="6.109375" style="207" customWidth="1"/>
    <col min="282" max="282" width="19.44140625" style="207" customWidth="1"/>
    <col min="283" max="502" width="9" style="207"/>
    <col min="503" max="503" width="3.33203125" style="207" customWidth="1"/>
    <col min="504" max="504" width="20" style="207" customWidth="1"/>
    <col min="505" max="505" width="24.5546875" style="207" customWidth="1"/>
    <col min="506" max="535" width="4.44140625" style="207" customWidth="1"/>
    <col min="536" max="536" width="2.5546875" style="207" customWidth="1"/>
    <col min="537" max="537" width="6.109375" style="207" customWidth="1"/>
    <col min="538" max="538" width="19.44140625" style="207" customWidth="1"/>
    <col min="539" max="758" width="9" style="207"/>
    <col min="759" max="759" width="3.33203125" style="207" customWidth="1"/>
    <col min="760" max="760" width="20" style="207" customWidth="1"/>
    <col min="761" max="761" width="24.5546875" style="207" customWidth="1"/>
    <col min="762" max="791" width="4.44140625" style="207" customWidth="1"/>
    <col min="792" max="792" width="2.5546875" style="207" customWidth="1"/>
    <col min="793" max="793" width="6.109375" style="207" customWidth="1"/>
    <col min="794" max="794" width="19.44140625" style="207" customWidth="1"/>
    <col min="795" max="1014" width="9" style="207"/>
    <col min="1015" max="1015" width="3.33203125" style="207" customWidth="1"/>
    <col min="1016" max="1016" width="20" style="207" customWidth="1"/>
    <col min="1017" max="1017" width="24.5546875" style="207" customWidth="1"/>
    <col min="1018" max="1047" width="4.44140625" style="207" customWidth="1"/>
    <col min="1048" max="1048" width="2.5546875" style="207" customWidth="1"/>
    <col min="1049" max="1049" width="6.109375" style="207" customWidth="1"/>
    <col min="1050" max="1050" width="19.44140625" style="207" customWidth="1"/>
    <col min="1051" max="1270" width="9" style="207"/>
    <col min="1271" max="1271" width="3.33203125" style="207" customWidth="1"/>
    <col min="1272" max="1272" width="20" style="207" customWidth="1"/>
    <col min="1273" max="1273" width="24.5546875" style="207" customWidth="1"/>
    <col min="1274" max="1303" width="4.44140625" style="207" customWidth="1"/>
    <col min="1304" max="1304" width="2.5546875" style="207" customWidth="1"/>
    <col min="1305" max="1305" width="6.109375" style="207" customWidth="1"/>
    <col min="1306" max="1306" width="19.44140625" style="207" customWidth="1"/>
    <col min="1307" max="1526" width="9" style="207"/>
    <col min="1527" max="1527" width="3.33203125" style="207" customWidth="1"/>
    <col min="1528" max="1528" width="20" style="207" customWidth="1"/>
    <col min="1529" max="1529" width="24.5546875" style="207" customWidth="1"/>
    <col min="1530" max="1559" width="4.44140625" style="207" customWidth="1"/>
    <col min="1560" max="1560" width="2.5546875" style="207" customWidth="1"/>
    <col min="1561" max="1561" width="6.109375" style="207" customWidth="1"/>
    <col min="1562" max="1562" width="19.44140625" style="207" customWidth="1"/>
    <col min="1563" max="1782" width="9" style="207"/>
    <col min="1783" max="1783" width="3.33203125" style="207" customWidth="1"/>
    <col min="1784" max="1784" width="20" style="207" customWidth="1"/>
    <col min="1785" max="1785" width="24.5546875" style="207" customWidth="1"/>
    <col min="1786" max="1815" width="4.44140625" style="207" customWidth="1"/>
    <col min="1816" max="1816" width="2.5546875" style="207" customWidth="1"/>
    <col min="1817" max="1817" width="6.109375" style="207" customWidth="1"/>
    <col min="1818" max="1818" width="19.44140625" style="207" customWidth="1"/>
    <col min="1819" max="2038" width="9" style="207"/>
    <col min="2039" max="2039" width="3.33203125" style="207" customWidth="1"/>
    <col min="2040" max="2040" width="20" style="207" customWidth="1"/>
    <col min="2041" max="2041" width="24.5546875" style="207" customWidth="1"/>
    <col min="2042" max="2071" width="4.44140625" style="207" customWidth="1"/>
    <col min="2072" max="2072" width="2.5546875" style="207" customWidth="1"/>
    <col min="2073" max="2073" width="6.109375" style="207" customWidth="1"/>
    <col min="2074" max="2074" width="19.44140625" style="207" customWidth="1"/>
    <col min="2075" max="2294" width="9" style="207"/>
    <col min="2295" max="2295" width="3.33203125" style="207" customWidth="1"/>
    <col min="2296" max="2296" width="20" style="207" customWidth="1"/>
    <col min="2297" max="2297" width="24.5546875" style="207" customWidth="1"/>
    <col min="2298" max="2327" width="4.44140625" style="207" customWidth="1"/>
    <col min="2328" max="2328" width="2.5546875" style="207" customWidth="1"/>
    <col min="2329" max="2329" width="6.109375" style="207" customWidth="1"/>
    <col min="2330" max="2330" width="19.44140625" style="207" customWidth="1"/>
    <col min="2331" max="2550" width="9" style="207"/>
    <col min="2551" max="2551" width="3.33203125" style="207" customWidth="1"/>
    <col min="2552" max="2552" width="20" style="207" customWidth="1"/>
    <col min="2553" max="2553" width="24.5546875" style="207" customWidth="1"/>
    <col min="2554" max="2583" width="4.44140625" style="207" customWidth="1"/>
    <col min="2584" max="2584" width="2.5546875" style="207" customWidth="1"/>
    <col min="2585" max="2585" width="6.109375" style="207" customWidth="1"/>
    <col min="2586" max="2586" width="19.44140625" style="207" customWidth="1"/>
    <col min="2587" max="2806" width="9" style="207"/>
    <col min="2807" max="2807" width="3.33203125" style="207" customWidth="1"/>
    <col min="2808" max="2808" width="20" style="207" customWidth="1"/>
    <col min="2809" max="2809" width="24.5546875" style="207" customWidth="1"/>
    <col min="2810" max="2839" width="4.44140625" style="207" customWidth="1"/>
    <col min="2840" max="2840" width="2.5546875" style="207" customWidth="1"/>
    <col min="2841" max="2841" width="6.109375" style="207" customWidth="1"/>
    <col min="2842" max="2842" width="19.44140625" style="207" customWidth="1"/>
    <col min="2843" max="3062" width="9" style="207"/>
    <col min="3063" max="3063" width="3.33203125" style="207" customWidth="1"/>
    <col min="3064" max="3064" width="20" style="207" customWidth="1"/>
    <col min="3065" max="3065" width="24.5546875" style="207" customWidth="1"/>
    <col min="3066" max="3095" width="4.44140625" style="207" customWidth="1"/>
    <col min="3096" max="3096" width="2.5546875" style="207" customWidth="1"/>
    <col min="3097" max="3097" width="6.109375" style="207" customWidth="1"/>
    <col min="3098" max="3098" width="19.44140625" style="207" customWidth="1"/>
    <col min="3099" max="3318" width="9" style="207"/>
    <col min="3319" max="3319" width="3.33203125" style="207" customWidth="1"/>
    <col min="3320" max="3320" width="20" style="207" customWidth="1"/>
    <col min="3321" max="3321" width="24.5546875" style="207" customWidth="1"/>
    <col min="3322" max="3351" width="4.44140625" style="207" customWidth="1"/>
    <col min="3352" max="3352" width="2.5546875" style="207" customWidth="1"/>
    <col min="3353" max="3353" width="6.109375" style="207" customWidth="1"/>
    <col min="3354" max="3354" width="19.44140625" style="207" customWidth="1"/>
    <col min="3355" max="3574" width="9" style="207"/>
    <col min="3575" max="3575" width="3.33203125" style="207" customWidth="1"/>
    <col min="3576" max="3576" width="20" style="207" customWidth="1"/>
    <col min="3577" max="3577" width="24.5546875" style="207" customWidth="1"/>
    <col min="3578" max="3607" width="4.44140625" style="207" customWidth="1"/>
    <col min="3608" max="3608" width="2.5546875" style="207" customWidth="1"/>
    <col min="3609" max="3609" width="6.109375" style="207" customWidth="1"/>
    <col min="3610" max="3610" width="19.44140625" style="207" customWidth="1"/>
    <col min="3611" max="3830" width="9" style="207"/>
    <col min="3831" max="3831" width="3.33203125" style="207" customWidth="1"/>
    <col min="3832" max="3832" width="20" style="207" customWidth="1"/>
    <col min="3833" max="3833" width="24.5546875" style="207" customWidth="1"/>
    <col min="3834" max="3863" width="4.44140625" style="207" customWidth="1"/>
    <col min="3864" max="3864" width="2.5546875" style="207" customWidth="1"/>
    <col min="3865" max="3865" width="6.109375" style="207" customWidth="1"/>
    <col min="3866" max="3866" width="19.44140625" style="207" customWidth="1"/>
    <col min="3867" max="4086" width="9" style="207"/>
    <col min="4087" max="4087" width="3.33203125" style="207" customWidth="1"/>
    <col min="4088" max="4088" width="20" style="207" customWidth="1"/>
    <col min="4089" max="4089" width="24.5546875" style="207" customWidth="1"/>
    <col min="4090" max="4119" width="4.44140625" style="207" customWidth="1"/>
    <col min="4120" max="4120" width="2.5546875" style="207" customWidth="1"/>
    <col min="4121" max="4121" width="6.109375" style="207" customWidth="1"/>
    <col min="4122" max="4122" width="19.44140625" style="207" customWidth="1"/>
    <col min="4123" max="4342" width="9" style="207"/>
    <col min="4343" max="4343" width="3.33203125" style="207" customWidth="1"/>
    <col min="4344" max="4344" width="20" style="207" customWidth="1"/>
    <col min="4345" max="4345" width="24.5546875" style="207" customWidth="1"/>
    <col min="4346" max="4375" width="4.44140625" style="207" customWidth="1"/>
    <col min="4376" max="4376" width="2.5546875" style="207" customWidth="1"/>
    <col min="4377" max="4377" width="6.109375" style="207" customWidth="1"/>
    <col min="4378" max="4378" width="19.44140625" style="207" customWidth="1"/>
    <col min="4379" max="4598" width="9" style="207"/>
    <col min="4599" max="4599" width="3.33203125" style="207" customWidth="1"/>
    <col min="4600" max="4600" width="20" style="207" customWidth="1"/>
    <col min="4601" max="4601" width="24.5546875" style="207" customWidth="1"/>
    <col min="4602" max="4631" width="4.44140625" style="207" customWidth="1"/>
    <col min="4632" max="4632" width="2.5546875" style="207" customWidth="1"/>
    <col min="4633" max="4633" width="6.109375" style="207" customWidth="1"/>
    <col min="4634" max="4634" width="19.44140625" style="207" customWidth="1"/>
    <col min="4635" max="4854" width="9" style="207"/>
    <col min="4855" max="4855" width="3.33203125" style="207" customWidth="1"/>
    <col min="4856" max="4856" width="20" style="207" customWidth="1"/>
    <col min="4857" max="4857" width="24.5546875" style="207" customWidth="1"/>
    <col min="4858" max="4887" width="4.44140625" style="207" customWidth="1"/>
    <col min="4888" max="4888" width="2.5546875" style="207" customWidth="1"/>
    <col min="4889" max="4889" width="6.109375" style="207" customWidth="1"/>
    <col min="4890" max="4890" width="19.44140625" style="207" customWidth="1"/>
    <col min="4891" max="5110" width="9" style="207"/>
    <col min="5111" max="5111" width="3.33203125" style="207" customWidth="1"/>
    <col min="5112" max="5112" width="20" style="207" customWidth="1"/>
    <col min="5113" max="5113" width="24.5546875" style="207" customWidth="1"/>
    <col min="5114" max="5143" width="4.44140625" style="207" customWidth="1"/>
    <col min="5144" max="5144" width="2.5546875" style="207" customWidth="1"/>
    <col min="5145" max="5145" width="6.109375" style="207" customWidth="1"/>
    <col min="5146" max="5146" width="19.44140625" style="207" customWidth="1"/>
    <col min="5147" max="5366" width="9" style="207"/>
    <col min="5367" max="5367" width="3.33203125" style="207" customWidth="1"/>
    <col min="5368" max="5368" width="20" style="207" customWidth="1"/>
    <col min="5369" max="5369" width="24.5546875" style="207" customWidth="1"/>
    <col min="5370" max="5399" width="4.44140625" style="207" customWidth="1"/>
    <col min="5400" max="5400" width="2.5546875" style="207" customWidth="1"/>
    <col min="5401" max="5401" width="6.109375" style="207" customWidth="1"/>
    <col min="5402" max="5402" width="19.44140625" style="207" customWidth="1"/>
    <col min="5403" max="5622" width="9" style="207"/>
    <col min="5623" max="5623" width="3.33203125" style="207" customWidth="1"/>
    <col min="5624" max="5624" width="20" style="207" customWidth="1"/>
    <col min="5625" max="5625" width="24.5546875" style="207" customWidth="1"/>
    <col min="5626" max="5655" width="4.44140625" style="207" customWidth="1"/>
    <col min="5656" max="5656" width="2.5546875" style="207" customWidth="1"/>
    <col min="5657" max="5657" width="6.109375" style="207" customWidth="1"/>
    <col min="5658" max="5658" width="19.44140625" style="207" customWidth="1"/>
    <col min="5659" max="5878" width="9" style="207"/>
    <col min="5879" max="5879" width="3.33203125" style="207" customWidth="1"/>
    <col min="5880" max="5880" width="20" style="207" customWidth="1"/>
    <col min="5881" max="5881" width="24.5546875" style="207" customWidth="1"/>
    <col min="5882" max="5911" width="4.44140625" style="207" customWidth="1"/>
    <col min="5912" max="5912" width="2.5546875" style="207" customWidth="1"/>
    <col min="5913" max="5913" width="6.109375" style="207" customWidth="1"/>
    <col min="5914" max="5914" width="19.44140625" style="207" customWidth="1"/>
    <col min="5915" max="6134" width="9" style="207"/>
    <col min="6135" max="6135" width="3.33203125" style="207" customWidth="1"/>
    <col min="6136" max="6136" width="20" style="207" customWidth="1"/>
    <col min="6137" max="6137" width="24.5546875" style="207" customWidth="1"/>
    <col min="6138" max="6167" width="4.44140625" style="207" customWidth="1"/>
    <col min="6168" max="6168" width="2.5546875" style="207" customWidth="1"/>
    <col min="6169" max="6169" width="6.109375" style="207" customWidth="1"/>
    <col min="6170" max="6170" width="19.44140625" style="207" customWidth="1"/>
    <col min="6171" max="6390" width="9" style="207"/>
    <col min="6391" max="6391" width="3.33203125" style="207" customWidth="1"/>
    <col min="6392" max="6392" width="20" style="207" customWidth="1"/>
    <col min="6393" max="6393" width="24.5546875" style="207" customWidth="1"/>
    <col min="6394" max="6423" width="4.44140625" style="207" customWidth="1"/>
    <col min="6424" max="6424" width="2.5546875" style="207" customWidth="1"/>
    <col min="6425" max="6425" width="6.109375" style="207" customWidth="1"/>
    <col min="6426" max="6426" width="19.44140625" style="207" customWidth="1"/>
    <col min="6427" max="6646" width="9" style="207"/>
    <col min="6647" max="6647" width="3.33203125" style="207" customWidth="1"/>
    <col min="6648" max="6648" width="20" style="207" customWidth="1"/>
    <col min="6649" max="6649" width="24.5546875" style="207" customWidth="1"/>
    <col min="6650" max="6679" width="4.44140625" style="207" customWidth="1"/>
    <col min="6680" max="6680" width="2.5546875" style="207" customWidth="1"/>
    <col min="6681" max="6681" width="6.109375" style="207" customWidth="1"/>
    <col min="6682" max="6682" width="19.44140625" style="207" customWidth="1"/>
    <col min="6683" max="6902" width="9" style="207"/>
    <col min="6903" max="6903" width="3.33203125" style="207" customWidth="1"/>
    <col min="6904" max="6904" width="20" style="207" customWidth="1"/>
    <col min="6905" max="6905" width="24.5546875" style="207" customWidth="1"/>
    <col min="6906" max="6935" width="4.44140625" style="207" customWidth="1"/>
    <col min="6936" max="6936" width="2.5546875" style="207" customWidth="1"/>
    <col min="6937" max="6937" width="6.109375" style="207" customWidth="1"/>
    <col min="6938" max="6938" width="19.44140625" style="207" customWidth="1"/>
    <col min="6939" max="7158" width="9" style="207"/>
    <col min="7159" max="7159" width="3.33203125" style="207" customWidth="1"/>
    <col min="7160" max="7160" width="20" style="207" customWidth="1"/>
    <col min="7161" max="7161" width="24.5546875" style="207" customWidth="1"/>
    <col min="7162" max="7191" width="4.44140625" style="207" customWidth="1"/>
    <col min="7192" max="7192" width="2.5546875" style="207" customWidth="1"/>
    <col min="7193" max="7193" width="6.109375" style="207" customWidth="1"/>
    <col min="7194" max="7194" width="19.44140625" style="207" customWidth="1"/>
    <col min="7195" max="7414" width="9" style="207"/>
    <col min="7415" max="7415" width="3.33203125" style="207" customWidth="1"/>
    <col min="7416" max="7416" width="20" style="207" customWidth="1"/>
    <col min="7417" max="7417" width="24.5546875" style="207" customWidth="1"/>
    <col min="7418" max="7447" width="4.44140625" style="207" customWidth="1"/>
    <col min="7448" max="7448" width="2.5546875" style="207" customWidth="1"/>
    <col min="7449" max="7449" width="6.109375" style="207" customWidth="1"/>
    <col min="7450" max="7450" width="19.44140625" style="207" customWidth="1"/>
    <col min="7451" max="7670" width="9" style="207"/>
    <col min="7671" max="7671" width="3.33203125" style="207" customWidth="1"/>
    <col min="7672" max="7672" width="20" style="207" customWidth="1"/>
    <col min="7673" max="7673" width="24.5546875" style="207" customWidth="1"/>
    <col min="7674" max="7703" width="4.44140625" style="207" customWidth="1"/>
    <col min="7704" max="7704" width="2.5546875" style="207" customWidth="1"/>
    <col min="7705" max="7705" width="6.109375" style="207" customWidth="1"/>
    <col min="7706" max="7706" width="19.44140625" style="207" customWidth="1"/>
    <col min="7707" max="7926" width="9" style="207"/>
    <col min="7927" max="7927" width="3.33203125" style="207" customWidth="1"/>
    <col min="7928" max="7928" width="20" style="207" customWidth="1"/>
    <col min="7929" max="7929" width="24.5546875" style="207" customWidth="1"/>
    <col min="7930" max="7959" width="4.44140625" style="207" customWidth="1"/>
    <col min="7960" max="7960" width="2.5546875" style="207" customWidth="1"/>
    <col min="7961" max="7961" width="6.109375" style="207" customWidth="1"/>
    <col min="7962" max="7962" width="19.44140625" style="207" customWidth="1"/>
    <col min="7963" max="8182" width="9" style="207"/>
    <col min="8183" max="8183" width="3.33203125" style="207" customWidth="1"/>
    <col min="8184" max="8184" width="20" style="207" customWidth="1"/>
    <col min="8185" max="8185" width="24.5546875" style="207" customWidth="1"/>
    <col min="8186" max="8215" width="4.44140625" style="207" customWidth="1"/>
    <col min="8216" max="8216" width="2.5546875" style="207" customWidth="1"/>
    <col min="8217" max="8217" width="6.109375" style="207" customWidth="1"/>
    <col min="8218" max="8218" width="19.44140625" style="207" customWidth="1"/>
    <col min="8219" max="8438" width="9" style="207"/>
    <col min="8439" max="8439" width="3.33203125" style="207" customWidth="1"/>
    <col min="8440" max="8440" width="20" style="207" customWidth="1"/>
    <col min="8441" max="8441" width="24.5546875" style="207" customWidth="1"/>
    <col min="8442" max="8471" width="4.44140625" style="207" customWidth="1"/>
    <col min="8472" max="8472" width="2.5546875" style="207" customWidth="1"/>
    <col min="8473" max="8473" width="6.109375" style="207" customWidth="1"/>
    <col min="8474" max="8474" width="19.44140625" style="207" customWidth="1"/>
    <col min="8475" max="8694" width="9" style="207"/>
    <col min="8695" max="8695" width="3.33203125" style="207" customWidth="1"/>
    <col min="8696" max="8696" width="20" style="207" customWidth="1"/>
    <col min="8697" max="8697" width="24.5546875" style="207" customWidth="1"/>
    <col min="8698" max="8727" width="4.44140625" style="207" customWidth="1"/>
    <col min="8728" max="8728" width="2.5546875" style="207" customWidth="1"/>
    <col min="8729" max="8729" width="6.109375" style="207" customWidth="1"/>
    <col min="8730" max="8730" width="19.44140625" style="207" customWidth="1"/>
    <col min="8731" max="8950" width="9" style="207"/>
    <col min="8951" max="8951" width="3.33203125" style="207" customWidth="1"/>
    <col min="8952" max="8952" width="20" style="207" customWidth="1"/>
    <col min="8953" max="8953" width="24.5546875" style="207" customWidth="1"/>
    <col min="8954" max="8983" width="4.44140625" style="207" customWidth="1"/>
    <col min="8984" max="8984" width="2.5546875" style="207" customWidth="1"/>
    <col min="8985" max="8985" width="6.109375" style="207" customWidth="1"/>
    <col min="8986" max="8986" width="19.44140625" style="207" customWidth="1"/>
    <col min="8987" max="9206" width="9" style="207"/>
    <col min="9207" max="9207" width="3.33203125" style="207" customWidth="1"/>
    <col min="9208" max="9208" width="20" style="207" customWidth="1"/>
    <col min="9209" max="9209" width="24.5546875" style="207" customWidth="1"/>
    <col min="9210" max="9239" width="4.44140625" style="207" customWidth="1"/>
    <col min="9240" max="9240" width="2.5546875" style="207" customWidth="1"/>
    <col min="9241" max="9241" width="6.109375" style="207" customWidth="1"/>
    <col min="9242" max="9242" width="19.44140625" style="207" customWidth="1"/>
    <col min="9243" max="9462" width="9" style="207"/>
    <col min="9463" max="9463" width="3.33203125" style="207" customWidth="1"/>
    <col min="9464" max="9464" width="20" style="207" customWidth="1"/>
    <col min="9465" max="9465" width="24.5546875" style="207" customWidth="1"/>
    <col min="9466" max="9495" width="4.44140625" style="207" customWidth="1"/>
    <col min="9496" max="9496" width="2.5546875" style="207" customWidth="1"/>
    <col min="9497" max="9497" width="6.109375" style="207" customWidth="1"/>
    <col min="9498" max="9498" width="19.44140625" style="207" customWidth="1"/>
    <col min="9499" max="9718" width="9" style="207"/>
    <col min="9719" max="9719" width="3.33203125" style="207" customWidth="1"/>
    <col min="9720" max="9720" width="20" style="207" customWidth="1"/>
    <col min="9721" max="9721" width="24.5546875" style="207" customWidth="1"/>
    <col min="9722" max="9751" width="4.44140625" style="207" customWidth="1"/>
    <col min="9752" max="9752" width="2.5546875" style="207" customWidth="1"/>
    <col min="9753" max="9753" width="6.109375" style="207" customWidth="1"/>
    <col min="9754" max="9754" width="19.44140625" style="207" customWidth="1"/>
    <col min="9755" max="9974" width="9" style="207"/>
    <col min="9975" max="9975" width="3.33203125" style="207" customWidth="1"/>
    <col min="9976" max="9976" width="20" style="207" customWidth="1"/>
    <col min="9977" max="9977" width="24.5546875" style="207" customWidth="1"/>
    <col min="9978" max="10007" width="4.44140625" style="207" customWidth="1"/>
    <col min="10008" max="10008" width="2.5546875" style="207" customWidth="1"/>
    <col min="10009" max="10009" width="6.109375" style="207" customWidth="1"/>
    <col min="10010" max="10010" width="19.44140625" style="207" customWidth="1"/>
    <col min="10011" max="10230" width="9" style="207"/>
    <col min="10231" max="10231" width="3.33203125" style="207" customWidth="1"/>
    <col min="10232" max="10232" width="20" style="207" customWidth="1"/>
    <col min="10233" max="10233" width="24.5546875" style="207" customWidth="1"/>
    <col min="10234" max="10263" width="4.44140625" style="207" customWidth="1"/>
    <col min="10264" max="10264" width="2.5546875" style="207" customWidth="1"/>
    <col min="10265" max="10265" width="6.109375" style="207" customWidth="1"/>
    <col min="10266" max="10266" width="19.44140625" style="207" customWidth="1"/>
    <col min="10267" max="10486" width="9" style="207"/>
    <col min="10487" max="10487" width="3.33203125" style="207" customWidth="1"/>
    <col min="10488" max="10488" width="20" style="207" customWidth="1"/>
    <col min="10489" max="10489" width="24.5546875" style="207" customWidth="1"/>
    <col min="10490" max="10519" width="4.44140625" style="207" customWidth="1"/>
    <col min="10520" max="10520" width="2.5546875" style="207" customWidth="1"/>
    <col min="10521" max="10521" width="6.109375" style="207" customWidth="1"/>
    <col min="10522" max="10522" width="19.44140625" style="207" customWidth="1"/>
    <col min="10523" max="10742" width="9" style="207"/>
    <col min="10743" max="10743" width="3.33203125" style="207" customWidth="1"/>
    <col min="10744" max="10744" width="20" style="207" customWidth="1"/>
    <col min="10745" max="10745" width="24.5546875" style="207" customWidth="1"/>
    <col min="10746" max="10775" width="4.44140625" style="207" customWidth="1"/>
    <col min="10776" max="10776" width="2.5546875" style="207" customWidth="1"/>
    <col min="10777" max="10777" width="6.109375" style="207" customWidth="1"/>
    <col min="10778" max="10778" width="19.44140625" style="207" customWidth="1"/>
    <col min="10779" max="10998" width="9" style="207"/>
    <col min="10999" max="10999" width="3.33203125" style="207" customWidth="1"/>
    <col min="11000" max="11000" width="20" style="207" customWidth="1"/>
    <col min="11001" max="11001" width="24.5546875" style="207" customWidth="1"/>
    <col min="11002" max="11031" width="4.44140625" style="207" customWidth="1"/>
    <col min="11032" max="11032" width="2.5546875" style="207" customWidth="1"/>
    <col min="11033" max="11033" width="6.109375" style="207" customWidth="1"/>
    <col min="11034" max="11034" width="19.44140625" style="207" customWidth="1"/>
    <col min="11035" max="11254" width="9" style="207"/>
    <col min="11255" max="11255" width="3.33203125" style="207" customWidth="1"/>
    <col min="11256" max="11256" width="20" style="207" customWidth="1"/>
    <col min="11257" max="11257" width="24.5546875" style="207" customWidth="1"/>
    <col min="11258" max="11287" width="4.44140625" style="207" customWidth="1"/>
    <col min="11288" max="11288" width="2.5546875" style="207" customWidth="1"/>
    <col min="11289" max="11289" width="6.109375" style="207" customWidth="1"/>
    <col min="11290" max="11290" width="19.44140625" style="207" customWidth="1"/>
    <col min="11291" max="11510" width="9" style="207"/>
    <col min="11511" max="11511" width="3.33203125" style="207" customWidth="1"/>
    <col min="11512" max="11512" width="20" style="207" customWidth="1"/>
    <col min="11513" max="11513" width="24.5546875" style="207" customWidth="1"/>
    <col min="11514" max="11543" width="4.44140625" style="207" customWidth="1"/>
    <col min="11544" max="11544" width="2.5546875" style="207" customWidth="1"/>
    <col min="11545" max="11545" width="6.109375" style="207" customWidth="1"/>
    <col min="11546" max="11546" width="19.44140625" style="207" customWidth="1"/>
    <col min="11547" max="11766" width="9" style="207"/>
    <col min="11767" max="11767" width="3.33203125" style="207" customWidth="1"/>
    <col min="11768" max="11768" width="20" style="207" customWidth="1"/>
    <col min="11769" max="11769" width="24.5546875" style="207" customWidth="1"/>
    <col min="11770" max="11799" width="4.44140625" style="207" customWidth="1"/>
    <col min="11800" max="11800" width="2.5546875" style="207" customWidth="1"/>
    <col min="11801" max="11801" width="6.109375" style="207" customWidth="1"/>
    <col min="11802" max="11802" width="19.44140625" style="207" customWidth="1"/>
    <col min="11803" max="12022" width="9" style="207"/>
    <col min="12023" max="12023" width="3.33203125" style="207" customWidth="1"/>
    <col min="12024" max="12024" width="20" style="207" customWidth="1"/>
    <col min="12025" max="12025" width="24.5546875" style="207" customWidth="1"/>
    <col min="12026" max="12055" width="4.44140625" style="207" customWidth="1"/>
    <col min="12056" max="12056" width="2.5546875" style="207" customWidth="1"/>
    <col min="12057" max="12057" width="6.109375" style="207" customWidth="1"/>
    <col min="12058" max="12058" width="19.44140625" style="207" customWidth="1"/>
    <col min="12059" max="12278" width="9" style="207"/>
    <col min="12279" max="12279" width="3.33203125" style="207" customWidth="1"/>
    <col min="12280" max="12280" width="20" style="207" customWidth="1"/>
    <col min="12281" max="12281" width="24.5546875" style="207" customWidth="1"/>
    <col min="12282" max="12311" width="4.44140625" style="207" customWidth="1"/>
    <col min="12312" max="12312" width="2.5546875" style="207" customWidth="1"/>
    <col min="12313" max="12313" width="6.109375" style="207" customWidth="1"/>
    <col min="12314" max="12314" width="19.44140625" style="207" customWidth="1"/>
    <col min="12315" max="12534" width="9" style="207"/>
    <col min="12535" max="12535" width="3.33203125" style="207" customWidth="1"/>
    <col min="12536" max="12536" width="20" style="207" customWidth="1"/>
    <col min="12537" max="12537" width="24.5546875" style="207" customWidth="1"/>
    <col min="12538" max="12567" width="4.44140625" style="207" customWidth="1"/>
    <col min="12568" max="12568" width="2.5546875" style="207" customWidth="1"/>
    <col min="12569" max="12569" width="6.109375" style="207" customWidth="1"/>
    <col min="12570" max="12570" width="19.44140625" style="207" customWidth="1"/>
    <col min="12571" max="12790" width="9" style="207"/>
    <col min="12791" max="12791" width="3.33203125" style="207" customWidth="1"/>
    <col min="12792" max="12792" width="20" style="207" customWidth="1"/>
    <col min="12793" max="12793" width="24.5546875" style="207" customWidth="1"/>
    <col min="12794" max="12823" width="4.44140625" style="207" customWidth="1"/>
    <col min="12824" max="12824" width="2.5546875" style="207" customWidth="1"/>
    <col min="12825" max="12825" width="6.109375" style="207" customWidth="1"/>
    <col min="12826" max="12826" width="19.44140625" style="207" customWidth="1"/>
    <col min="12827" max="13046" width="9" style="207"/>
    <col min="13047" max="13047" width="3.33203125" style="207" customWidth="1"/>
    <col min="13048" max="13048" width="20" style="207" customWidth="1"/>
    <col min="13049" max="13049" width="24.5546875" style="207" customWidth="1"/>
    <col min="13050" max="13079" width="4.44140625" style="207" customWidth="1"/>
    <col min="13080" max="13080" width="2.5546875" style="207" customWidth="1"/>
    <col min="13081" max="13081" width="6.109375" style="207" customWidth="1"/>
    <col min="13082" max="13082" width="19.44140625" style="207" customWidth="1"/>
    <col min="13083" max="13302" width="9" style="207"/>
    <col min="13303" max="13303" width="3.33203125" style="207" customWidth="1"/>
    <col min="13304" max="13304" width="20" style="207" customWidth="1"/>
    <col min="13305" max="13305" width="24.5546875" style="207" customWidth="1"/>
    <col min="13306" max="13335" width="4.44140625" style="207" customWidth="1"/>
    <col min="13336" max="13336" width="2.5546875" style="207" customWidth="1"/>
    <col min="13337" max="13337" width="6.109375" style="207" customWidth="1"/>
    <col min="13338" max="13338" width="19.44140625" style="207" customWidth="1"/>
    <col min="13339" max="13558" width="9" style="207"/>
    <col min="13559" max="13559" width="3.33203125" style="207" customWidth="1"/>
    <col min="13560" max="13560" width="20" style="207" customWidth="1"/>
    <col min="13561" max="13561" width="24.5546875" style="207" customWidth="1"/>
    <col min="13562" max="13591" width="4.44140625" style="207" customWidth="1"/>
    <col min="13592" max="13592" width="2.5546875" style="207" customWidth="1"/>
    <col min="13593" max="13593" width="6.109375" style="207" customWidth="1"/>
    <col min="13594" max="13594" width="19.44140625" style="207" customWidth="1"/>
    <col min="13595" max="13814" width="9" style="207"/>
    <col min="13815" max="13815" width="3.33203125" style="207" customWidth="1"/>
    <col min="13816" max="13816" width="20" style="207" customWidth="1"/>
    <col min="13817" max="13817" width="24.5546875" style="207" customWidth="1"/>
    <col min="13818" max="13847" width="4.44140625" style="207" customWidth="1"/>
    <col min="13848" max="13848" width="2.5546875" style="207" customWidth="1"/>
    <col min="13849" max="13849" width="6.109375" style="207" customWidth="1"/>
    <col min="13850" max="13850" width="19.44140625" style="207" customWidth="1"/>
    <col min="13851" max="14070" width="9" style="207"/>
    <col min="14071" max="14071" width="3.33203125" style="207" customWidth="1"/>
    <col min="14072" max="14072" width="20" style="207" customWidth="1"/>
    <col min="14073" max="14073" width="24.5546875" style="207" customWidth="1"/>
    <col min="14074" max="14103" width="4.44140625" style="207" customWidth="1"/>
    <col min="14104" max="14104" width="2.5546875" style="207" customWidth="1"/>
    <col min="14105" max="14105" width="6.109375" style="207" customWidth="1"/>
    <col min="14106" max="14106" width="19.44140625" style="207" customWidth="1"/>
    <col min="14107" max="14326" width="9" style="207"/>
    <col min="14327" max="14327" width="3.33203125" style="207" customWidth="1"/>
    <col min="14328" max="14328" width="20" style="207" customWidth="1"/>
    <col min="14329" max="14329" width="24.5546875" style="207" customWidth="1"/>
    <col min="14330" max="14359" width="4.44140625" style="207" customWidth="1"/>
    <col min="14360" max="14360" width="2.5546875" style="207" customWidth="1"/>
    <col min="14361" max="14361" width="6.109375" style="207" customWidth="1"/>
    <col min="14362" max="14362" width="19.44140625" style="207" customWidth="1"/>
    <col min="14363" max="14582" width="9" style="207"/>
    <col min="14583" max="14583" width="3.33203125" style="207" customWidth="1"/>
    <col min="14584" max="14584" width="20" style="207" customWidth="1"/>
    <col min="14585" max="14585" width="24.5546875" style="207" customWidth="1"/>
    <col min="14586" max="14615" width="4.44140625" style="207" customWidth="1"/>
    <col min="14616" max="14616" width="2.5546875" style="207" customWidth="1"/>
    <col min="14617" max="14617" width="6.109375" style="207" customWidth="1"/>
    <col min="14618" max="14618" width="19.44140625" style="207" customWidth="1"/>
    <col min="14619" max="14838" width="9" style="207"/>
    <col min="14839" max="14839" width="3.33203125" style="207" customWidth="1"/>
    <col min="14840" max="14840" width="20" style="207" customWidth="1"/>
    <col min="14841" max="14841" width="24.5546875" style="207" customWidth="1"/>
    <col min="14842" max="14871" width="4.44140625" style="207" customWidth="1"/>
    <col min="14872" max="14872" width="2.5546875" style="207" customWidth="1"/>
    <col min="14873" max="14873" width="6.109375" style="207" customWidth="1"/>
    <col min="14874" max="14874" width="19.44140625" style="207" customWidth="1"/>
    <col min="14875" max="15094" width="9" style="207"/>
    <col min="15095" max="15095" width="3.33203125" style="207" customWidth="1"/>
    <col min="15096" max="15096" width="20" style="207" customWidth="1"/>
    <col min="15097" max="15097" width="24.5546875" style="207" customWidth="1"/>
    <col min="15098" max="15127" width="4.44140625" style="207" customWidth="1"/>
    <col min="15128" max="15128" width="2.5546875" style="207" customWidth="1"/>
    <col min="15129" max="15129" width="6.109375" style="207" customWidth="1"/>
    <col min="15130" max="15130" width="19.44140625" style="207" customWidth="1"/>
    <col min="15131" max="15350" width="9" style="207"/>
    <col min="15351" max="15351" width="3.33203125" style="207" customWidth="1"/>
    <col min="15352" max="15352" width="20" style="207" customWidth="1"/>
    <col min="15353" max="15353" width="24.5546875" style="207" customWidth="1"/>
    <col min="15354" max="15383" width="4.44140625" style="207" customWidth="1"/>
    <col min="15384" max="15384" width="2.5546875" style="207" customWidth="1"/>
    <col min="15385" max="15385" width="6.109375" style="207" customWidth="1"/>
    <col min="15386" max="15386" width="19.44140625" style="207" customWidth="1"/>
    <col min="15387" max="15606" width="9" style="207"/>
    <col min="15607" max="15607" width="3.33203125" style="207" customWidth="1"/>
    <col min="15608" max="15608" width="20" style="207" customWidth="1"/>
    <col min="15609" max="15609" width="24.5546875" style="207" customWidth="1"/>
    <col min="15610" max="15639" width="4.44140625" style="207" customWidth="1"/>
    <col min="15640" max="15640" width="2.5546875" style="207" customWidth="1"/>
    <col min="15641" max="15641" width="6.109375" style="207" customWidth="1"/>
    <col min="15642" max="15642" width="19.44140625" style="207" customWidth="1"/>
    <col min="15643" max="15862" width="9" style="207"/>
    <col min="15863" max="15863" width="3.33203125" style="207" customWidth="1"/>
    <col min="15864" max="15864" width="20" style="207" customWidth="1"/>
    <col min="15865" max="15865" width="24.5546875" style="207" customWidth="1"/>
    <col min="15866" max="15895" width="4.44140625" style="207" customWidth="1"/>
    <col min="15896" max="15896" width="2.5546875" style="207" customWidth="1"/>
    <col min="15897" max="15897" width="6.109375" style="207" customWidth="1"/>
    <col min="15898" max="15898" width="19.44140625" style="207" customWidth="1"/>
    <col min="15899" max="16118" width="9" style="207"/>
    <col min="16119" max="16119" width="3.33203125" style="207" customWidth="1"/>
    <col min="16120" max="16120" width="20" style="207" customWidth="1"/>
    <col min="16121" max="16121" width="24.5546875" style="207" customWidth="1"/>
    <col min="16122" max="16151" width="4.44140625" style="207" customWidth="1"/>
    <col min="16152" max="16152" width="2.5546875" style="207" customWidth="1"/>
    <col min="16153" max="16153" width="6.109375" style="207" customWidth="1"/>
    <col min="16154" max="16154" width="19.44140625" style="207" customWidth="1"/>
    <col min="16155" max="16384" width="9" style="207"/>
  </cols>
  <sheetData>
    <row r="1" spans="1:35" ht="16.8" x14ac:dyDescent="0.3">
      <c r="A1" s="205" t="s">
        <v>0</v>
      </c>
      <c r="B1" s="205"/>
      <c r="C1" s="206"/>
      <c r="D1" s="206"/>
      <c r="E1" s="206"/>
      <c r="Z1" s="560" t="s">
        <v>20</v>
      </c>
      <c r="AA1" s="561"/>
      <c r="AB1" s="561"/>
      <c r="AC1" s="561"/>
      <c r="AD1" s="561"/>
      <c r="AE1" s="561"/>
      <c r="AF1" s="561"/>
      <c r="AG1" s="562"/>
    </row>
    <row r="2" spans="1:35" x14ac:dyDescent="0.3">
      <c r="A2" s="209" t="s">
        <v>2</v>
      </c>
      <c r="B2" s="209"/>
      <c r="C2" s="210"/>
      <c r="D2" s="210"/>
      <c r="E2" s="210"/>
      <c r="Z2" s="547" t="s">
        <v>170</v>
      </c>
      <c r="AA2" s="548"/>
      <c r="AB2" s="548"/>
      <c r="AC2" s="548"/>
      <c r="AD2" s="548"/>
      <c r="AE2" s="549"/>
      <c r="AF2" s="550" t="s">
        <v>171</v>
      </c>
      <c r="AG2" s="551"/>
    </row>
    <row r="3" spans="1:35" x14ac:dyDescent="0.3">
      <c r="A3" s="209" t="s">
        <v>172</v>
      </c>
      <c r="B3" s="90"/>
      <c r="C3" s="90"/>
      <c r="D3" s="90"/>
      <c r="E3" s="90"/>
      <c r="Z3" s="547" t="s">
        <v>173</v>
      </c>
      <c r="AA3" s="548"/>
      <c r="AB3" s="548"/>
      <c r="AC3" s="548"/>
      <c r="AD3" s="548"/>
      <c r="AE3" s="549"/>
      <c r="AF3" s="550" t="s">
        <v>174</v>
      </c>
      <c r="AG3" s="551"/>
    </row>
    <row r="4" spans="1:35" x14ac:dyDescent="0.3">
      <c r="A4" s="209" t="s">
        <v>175</v>
      </c>
      <c r="B4" s="90"/>
      <c r="C4" s="90"/>
      <c r="D4" s="90"/>
      <c r="E4" s="90"/>
      <c r="Z4" s="547" t="s">
        <v>176</v>
      </c>
      <c r="AA4" s="548"/>
      <c r="AB4" s="548"/>
      <c r="AC4" s="548"/>
      <c r="AD4" s="548"/>
      <c r="AE4" s="549"/>
      <c r="AF4" s="550" t="s">
        <v>177</v>
      </c>
      <c r="AG4" s="551"/>
    </row>
    <row r="5" spans="1:35" x14ac:dyDescent="0.3">
      <c r="A5" s="209" t="s">
        <v>178</v>
      </c>
      <c r="B5" s="90"/>
      <c r="C5" s="90"/>
      <c r="D5" s="90"/>
      <c r="E5" s="90"/>
      <c r="Z5" s="547" t="s">
        <v>179</v>
      </c>
      <c r="AA5" s="548"/>
      <c r="AB5" s="548"/>
      <c r="AC5" s="548"/>
      <c r="AD5" s="548"/>
      <c r="AE5" s="549"/>
      <c r="AF5" s="550" t="s">
        <v>180</v>
      </c>
      <c r="AG5" s="551"/>
    </row>
    <row r="6" spans="1:35" ht="15" x14ac:dyDescent="0.25">
      <c r="A6" s="211"/>
      <c r="B6" s="211"/>
      <c r="C6" s="212"/>
      <c r="D6" s="212"/>
      <c r="E6" s="211"/>
    </row>
    <row r="7" spans="1:35" s="213" customFormat="1" ht="17.399999999999999" x14ac:dyDescent="0.3">
      <c r="A7" s="552" t="s">
        <v>247</v>
      </c>
      <c r="B7" s="552"/>
      <c r="C7" s="552"/>
      <c r="D7" s="552"/>
      <c r="E7" s="552"/>
      <c r="F7" s="552"/>
      <c r="G7" s="552"/>
      <c r="H7" s="552"/>
      <c r="I7" s="552"/>
      <c r="J7" s="552"/>
      <c r="K7" s="552"/>
      <c r="L7" s="552"/>
      <c r="M7" s="552"/>
      <c r="N7" s="552"/>
      <c r="O7" s="552"/>
      <c r="P7" s="552"/>
      <c r="Q7" s="552"/>
      <c r="R7" s="552"/>
      <c r="S7" s="552"/>
      <c r="T7" s="552"/>
      <c r="U7" s="552"/>
      <c r="V7" s="552"/>
      <c r="W7" s="552"/>
      <c r="X7" s="552"/>
      <c r="Y7" s="552"/>
      <c r="Z7" s="552"/>
      <c r="AA7" s="552"/>
      <c r="AB7" s="552"/>
      <c r="AC7" s="552"/>
      <c r="AD7" s="552"/>
      <c r="AE7" s="552"/>
      <c r="AF7" s="552"/>
      <c r="AG7" s="552"/>
      <c r="AH7" s="552"/>
      <c r="AI7" s="552"/>
    </row>
    <row r="9" spans="1:35" s="214" customFormat="1" x14ac:dyDescent="0.3">
      <c r="A9" s="553" t="s">
        <v>181</v>
      </c>
      <c r="B9" s="553" t="s">
        <v>182</v>
      </c>
      <c r="C9" s="553" t="s">
        <v>183</v>
      </c>
      <c r="D9" s="556" t="s">
        <v>184</v>
      </c>
      <c r="E9" s="557"/>
      <c r="F9" s="557"/>
      <c r="G9" s="557"/>
      <c r="H9" s="557"/>
      <c r="I9" s="557"/>
      <c r="J9" s="557"/>
      <c r="K9" s="557"/>
      <c r="L9" s="557"/>
      <c r="M9" s="557"/>
      <c r="N9" s="557"/>
      <c r="O9" s="557"/>
      <c r="P9" s="557"/>
      <c r="Q9" s="557"/>
      <c r="R9" s="557"/>
      <c r="S9" s="557"/>
      <c r="T9" s="557"/>
      <c r="U9" s="557"/>
      <c r="V9" s="557"/>
      <c r="W9" s="557"/>
      <c r="X9" s="557"/>
      <c r="Y9" s="557"/>
      <c r="Z9" s="557"/>
      <c r="AA9" s="557"/>
      <c r="AB9" s="557"/>
      <c r="AC9" s="557"/>
      <c r="AD9" s="557"/>
      <c r="AE9" s="557"/>
      <c r="AF9" s="557"/>
      <c r="AG9" s="557"/>
      <c r="AH9" s="558"/>
      <c r="AI9" s="559" t="s">
        <v>185</v>
      </c>
    </row>
    <row r="10" spans="1:35" s="214" customFormat="1" x14ac:dyDescent="0.3">
      <c r="A10" s="554"/>
      <c r="B10" s="554"/>
      <c r="C10" s="554"/>
      <c r="D10" s="215">
        <v>1</v>
      </c>
      <c r="E10" s="215">
        <v>2</v>
      </c>
      <c r="F10" s="215">
        <v>3</v>
      </c>
      <c r="G10" s="215">
        <v>4</v>
      </c>
      <c r="H10" s="215">
        <v>5</v>
      </c>
      <c r="I10" s="215">
        <v>6</v>
      </c>
      <c r="J10" s="215">
        <v>7</v>
      </c>
      <c r="K10" s="215">
        <v>8</v>
      </c>
      <c r="L10" s="215">
        <v>9</v>
      </c>
      <c r="M10" s="215">
        <v>10</v>
      </c>
      <c r="N10" s="215">
        <v>11</v>
      </c>
      <c r="O10" s="215">
        <v>12</v>
      </c>
      <c r="P10" s="215">
        <v>13</v>
      </c>
      <c r="Q10" s="215">
        <v>14</v>
      </c>
      <c r="R10" s="215">
        <v>15</v>
      </c>
      <c r="S10" s="215">
        <v>16</v>
      </c>
      <c r="T10" s="215">
        <v>17</v>
      </c>
      <c r="U10" s="215">
        <v>18</v>
      </c>
      <c r="V10" s="215">
        <v>19</v>
      </c>
      <c r="W10" s="215">
        <v>20</v>
      </c>
      <c r="X10" s="215">
        <v>21</v>
      </c>
      <c r="Y10" s="215">
        <v>22</v>
      </c>
      <c r="Z10" s="215">
        <v>23</v>
      </c>
      <c r="AA10" s="215">
        <v>24</v>
      </c>
      <c r="AB10" s="215">
        <v>25</v>
      </c>
      <c r="AC10" s="215">
        <v>26</v>
      </c>
      <c r="AD10" s="215">
        <v>27</v>
      </c>
      <c r="AE10" s="215">
        <v>28</v>
      </c>
      <c r="AF10" s="215">
        <v>29</v>
      </c>
      <c r="AG10" s="215">
        <v>30</v>
      </c>
      <c r="AH10" s="215">
        <v>31</v>
      </c>
      <c r="AI10" s="559"/>
    </row>
    <row r="11" spans="1:35" s="222" customFormat="1" x14ac:dyDescent="0.3">
      <c r="A11" s="555"/>
      <c r="B11" s="555"/>
      <c r="C11" s="555"/>
      <c r="D11" s="215" t="s">
        <v>186</v>
      </c>
      <c r="E11" s="216" t="s">
        <v>187</v>
      </c>
      <c r="F11" s="217" t="s">
        <v>188</v>
      </c>
      <c r="G11" s="216" t="s">
        <v>189</v>
      </c>
      <c r="H11" s="218" t="s">
        <v>190</v>
      </c>
      <c r="I11" s="219" t="s">
        <v>191</v>
      </c>
      <c r="J11" s="218" t="s">
        <v>192</v>
      </c>
      <c r="K11" s="219" t="s">
        <v>186</v>
      </c>
      <c r="L11" s="218" t="s">
        <v>187</v>
      </c>
      <c r="M11" s="220" t="s">
        <v>188</v>
      </c>
      <c r="N11" s="218" t="s">
        <v>189</v>
      </c>
      <c r="O11" s="219" t="s">
        <v>190</v>
      </c>
      <c r="P11" s="218" t="s">
        <v>191</v>
      </c>
      <c r="Q11" s="219" t="s">
        <v>192</v>
      </c>
      <c r="R11" s="218" t="s">
        <v>186</v>
      </c>
      <c r="S11" s="219" t="s">
        <v>187</v>
      </c>
      <c r="T11" s="217" t="s">
        <v>188</v>
      </c>
      <c r="U11" s="219" t="s">
        <v>189</v>
      </c>
      <c r="V11" s="218" t="s">
        <v>190</v>
      </c>
      <c r="W11" s="221" t="s">
        <v>191</v>
      </c>
      <c r="X11" s="219" t="s">
        <v>192</v>
      </c>
      <c r="Y11" s="218" t="s">
        <v>186</v>
      </c>
      <c r="Z11" s="219" t="s">
        <v>187</v>
      </c>
      <c r="AA11" s="220" t="s">
        <v>188</v>
      </c>
      <c r="AB11" s="219" t="s">
        <v>189</v>
      </c>
      <c r="AC11" s="218" t="s">
        <v>190</v>
      </c>
      <c r="AD11" s="221" t="s">
        <v>191</v>
      </c>
      <c r="AE11" s="219" t="s">
        <v>192</v>
      </c>
      <c r="AF11" s="216" t="s">
        <v>186</v>
      </c>
      <c r="AG11" s="216" t="s">
        <v>187</v>
      </c>
      <c r="AH11" s="220" t="s">
        <v>188</v>
      </c>
      <c r="AI11" s="559"/>
    </row>
    <row r="12" spans="1:35" s="222" customFormat="1" x14ac:dyDescent="0.3">
      <c r="A12" s="249">
        <v>1</v>
      </c>
      <c r="B12" s="249" t="s">
        <v>45</v>
      </c>
      <c r="C12" s="249" t="s">
        <v>14</v>
      </c>
      <c r="D12" s="223" t="s">
        <v>171</v>
      </c>
      <c r="E12" s="223" t="s">
        <v>171</v>
      </c>
      <c r="F12" s="224"/>
      <c r="G12" s="223" t="s">
        <v>171</v>
      </c>
      <c r="H12" s="225" t="s">
        <v>171</v>
      </c>
      <c r="I12" s="225" t="s">
        <v>171</v>
      </c>
      <c r="J12" s="225" t="s">
        <v>171</v>
      </c>
      <c r="K12" s="225" t="s">
        <v>171</v>
      </c>
      <c r="L12" s="225" t="s">
        <v>171</v>
      </c>
      <c r="M12" s="224"/>
      <c r="N12" s="225" t="s">
        <v>171</v>
      </c>
      <c r="O12" s="225" t="s">
        <v>171</v>
      </c>
      <c r="P12" s="225" t="s">
        <v>171</v>
      </c>
      <c r="Q12" s="225" t="s">
        <v>171</v>
      </c>
      <c r="R12" s="225" t="s">
        <v>171</v>
      </c>
      <c r="S12" s="225" t="s">
        <v>171</v>
      </c>
      <c r="T12" s="224"/>
      <c r="U12" s="225" t="s">
        <v>171</v>
      </c>
      <c r="V12" s="225" t="s">
        <v>171</v>
      </c>
      <c r="W12" s="225" t="s">
        <v>171</v>
      </c>
      <c r="X12" s="225" t="s">
        <v>171</v>
      </c>
      <c r="Y12" s="225" t="s">
        <v>171</v>
      </c>
      <c r="Z12" s="225" t="s">
        <v>171</v>
      </c>
      <c r="AA12" s="224"/>
      <c r="AB12" s="225" t="s">
        <v>171</v>
      </c>
      <c r="AC12" s="225" t="s">
        <v>171</v>
      </c>
      <c r="AD12" s="226" t="s">
        <v>171</v>
      </c>
      <c r="AE12" s="226" t="s">
        <v>171</v>
      </c>
      <c r="AF12" s="223" t="s">
        <v>171</v>
      </c>
      <c r="AG12" s="223" t="s">
        <v>171</v>
      </c>
      <c r="AH12" s="227"/>
      <c r="AI12" s="403">
        <f>COUNTIF(D12:AH12,"x")+ COUNTIF(D12:AH12,"x/2")/2+COUNTIF(D12:AH12,"CT")+COUNTIF(D12:AH12,"TT")</f>
        <v>26</v>
      </c>
    </row>
    <row r="13" spans="1:35" s="222" customFormat="1" x14ac:dyDescent="0.3">
      <c r="A13" s="249">
        <v>2</v>
      </c>
      <c r="B13" s="251" t="s">
        <v>86</v>
      </c>
      <c r="C13" s="252" t="s">
        <v>265</v>
      </c>
      <c r="D13" s="223" t="s">
        <v>171</v>
      </c>
      <c r="E13" s="223" t="s">
        <v>171</v>
      </c>
      <c r="F13" s="224"/>
      <c r="G13" s="223" t="s">
        <v>171</v>
      </c>
      <c r="H13" s="225" t="s">
        <v>171</v>
      </c>
      <c r="I13" s="225" t="s">
        <v>171</v>
      </c>
      <c r="J13" s="225" t="s">
        <v>171</v>
      </c>
      <c r="K13" s="225" t="s">
        <v>171</v>
      </c>
      <c r="L13" s="225" t="s">
        <v>171</v>
      </c>
      <c r="M13" s="224"/>
      <c r="N13" s="225" t="s">
        <v>171</v>
      </c>
      <c r="O13" s="225" t="s">
        <v>171</v>
      </c>
      <c r="P13" s="225" t="s">
        <v>171</v>
      </c>
      <c r="Q13" s="225" t="s">
        <v>171</v>
      </c>
      <c r="R13" s="225" t="s">
        <v>171</v>
      </c>
      <c r="S13" s="225"/>
      <c r="T13" s="224"/>
      <c r="U13" s="225"/>
      <c r="V13" s="225"/>
      <c r="W13" s="225"/>
      <c r="X13" s="225"/>
      <c r="Y13" s="225"/>
      <c r="Z13" s="225"/>
      <c r="AA13" s="224"/>
      <c r="AB13" s="225"/>
      <c r="AC13" s="225"/>
      <c r="AD13" s="226"/>
      <c r="AE13" s="226"/>
      <c r="AF13" s="228"/>
      <c r="AG13" s="228"/>
      <c r="AH13" s="229"/>
      <c r="AI13" s="403">
        <f t="shared" ref="AI13:AI18" si="0">COUNTIF(D13:AH13,"x")+ COUNTIF(D13:AH13,"x/2")/2+COUNTIF(D13:AH13,"CT")+COUNTIF(D13:AH13,"TT")</f>
        <v>13</v>
      </c>
    </row>
    <row r="14" spans="1:35" s="222" customFormat="1" x14ac:dyDescent="0.3">
      <c r="A14" s="249">
        <v>3</v>
      </c>
      <c r="B14" s="253" t="s">
        <v>93</v>
      </c>
      <c r="C14" s="252" t="s">
        <v>266</v>
      </c>
      <c r="D14" s="223" t="s">
        <v>171</v>
      </c>
      <c r="E14" s="223" t="s">
        <v>171</v>
      </c>
      <c r="F14" s="224"/>
      <c r="G14" s="223" t="s">
        <v>171</v>
      </c>
      <c r="H14" s="225" t="s">
        <v>171</v>
      </c>
      <c r="I14" s="225" t="s">
        <v>171</v>
      </c>
      <c r="J14" s="225" t="s">
        <v>171</v>
      </c>
      <c r="K14" s="225" t="s">
        <v>171</v>
      </c>
      <c r="L14" s="225" t="s">
        <v>171</v>
      </c>
      <c r="M14" s="224" t="s">
        <v>171</v>
      </c>
      <c r="N14" s="225" t="s">
        <v>171</v>
      </c>
      <c r="O14" s="225" t="s">
        <v>171</v>
      </c>
      <c r="P14" s="225" t="s">
        <v>171</v>
      </c>
      <c r="Q14" s="225" t="s">
        <v>171</v>
      </c>
      <c r="R14" s="225" t="s">
        <v>171</v>
      </c>
      <c r="S14" s="225" t="s">
        <v>171</v>
      </c>
      <c r="T14" s="224"/>
      <c r="U14" s="225" t="s">
        <v>171</v>
      </c>
      <c r="V14" s="225" t="s">
        <v>171</v>
      </c>
      <c r="W14" s="225" t="s">
        <v>171</v>
      </c>
      <c r="X14" s="225" t="s">
        <v>171</v>
      </c>
      <c r="Y14" s="225"/>
      <c r="Z14" s="225"/>
      <c r="AA14" s="224"/>
      <c r="AB14" s="225"/>
      <c r="AC14" s="225"/>
      <c r="AD14" s="226"/>
      <c r="AE14" s="226"/>
      <c r="AF14" s="228"/>
      <c r="AG14" s="228"/>
      <c r="AH14" s="229"/>
      <c r="AI14" s="403">
        <f t="shared" si="0"/>
        <v>19</v>
      </c>
    </row>
    <row r="15" spans="1:35" s="222" customFormat="1" x14ac:dyDescent="0.3">
      <c r="A15" s="249">
        <v>4</v>
      </c>
      <c r="B15" s="250" t="s">
        <v>44</v>
      </c>
      <c r="C15" s="252" t="s">
        <v>193</v>
      </c>
      <c r="D15" s="223" t="s">
        <v>171</v>
      </c>
      <c r="E15" s="223" t="s">
        <v>171</v>
      </c>
      <c r="F15" s="224"/>
      <c r="G15" s="223" t="s">
        <v>171</v>
      </c>
      <c r="H15" s="225" t="s">
        <v>171</v>
      </c>
      <c r="I15" s="225" t="s">
        <v>171</v>
      </c>
      <c r="J15" s="225" t="s">
        <v>171</v>
      </c>
      <c r="K15" s="225" t="s">
        <v>171</v>
      </c>
      <c r="L15" s="225" t="s">
        <v>171</v>
      </c>
      <c r="M15" s="224"/>
      <c r="N15" s="225" t="s">
        <v>171</v>
      </c>
      <c r="O15" s="225" t="s">
        <v>171</v>
      </c>
      <c r="P15" s="225" t="s">
        <v>171</v>
      </c>
      <c r="Q15" s="225" t="s">
        <v>171</v>
      </c>
      <c r="R15" s="225" t="s">
        <v>171</v>
      </c>
      <c r="S15" s="225" t="s">
        <v>171</v>
      </c>
      <c r="T15" s="224" t="s">
        <v>171</v>
      </c>
      <c r="U15" s="225" t="s">
        <v>171</v>
      </c>
      <c r="V15" s="225" t="s">
        <v>171</v>
      </c>
      <c r="W15" s="225" t="s">
        <v>171</v>
      </c>
      <c r="X15" s="225" t="s">
        <v>171</v>
      </c>
      <c r="Y15" s="225" t="s">
        <v>171</v>
      </c>
      <c r="Z15" s="225" t="s">
        <v>171</v>
      </c>
      <c r="AA15" s="224"/>
      <c r="AB15" s="225" t="s">
        <v>171</v>
      </c>
      <c r="AC15" s="225"/>
      <c r="AD15" s="226"/>
      <c r="AE15" s="226"/>
      <c r="AF15" s="228"/>
      <c r="AG15" s="228" t="s">
        <v>171</v>
      </c>
      <c r="AH15" s="229"/>
      <c r="AI15" s="403">
        <f t="shared" si="0"/>
        <v>23</v>
      </c>
    </row>
    <row r="16" spans="1:35" s="222" customFormat="1" x14ac:dyDescent="0.3">
      <c r="A16" s="249">
        <v>5</v>
      </c>
      <c r="B16" s="249" t="s">
        <v>88</v>
      </c>
      <c r="C16" s="252" t="s">
        <v>193</v>
      </c>
      <c r="D16" s="223" t="s">
        <v>171</v>
      </c>
      <c r="E16" s="223" t="s">
        <v>171</v>
      </c>
      <c r="F16" s="224"/>
      <c r="G16" s="223" t="s">
        <v>171</v>
      </c>
      <c r="H16" s="225" t="s">
        <v>171</v>
      </c>
      <c r="I16" s="225" t="s">
        <v>171</v>
      </c>
      <c r="J16" s="225" t="s">
        <v>171</v>
      </c>
      <c r="K16" s="225" t="s">
        <v>171</v>
      </c>
      <c r="L16" s="225" t="s">
        <v>171</v>
      </c>
      <c r="M16" s="224"/>
      <c r="N16" s="225" t="s">
        <v>171</v>
      </c>
      <c r="O16" s="225" t="s">
        <v>171</v>
      </c>
      <c r="P16" s="225" t="s">
        <v>171</v>
      </c>
      <c r="Q16" s="225" t="s">
        <v>171</v>
      </c>
      <c r="R16" s="225" t="s">
        <v>171</v>
      </c>
      <c r="S16" s="225" t="s">
        <v>171</v>
      </c>
      <c r="T16" s="224"/>
      <c r="U16" s="225" t="s">
        <v>171</v>
      </c>
      <c r="V16" s="225" t="s">
        <v>171</v>
      </c>
      <c r="W16" s="225" t="s">
        <v>171</v>
      </c>
      <c r="X16" s="225" t="s">
        <v>171</v>
      </c>
      <c r="Y16" s="225" t="s">
        <v>171</v>
      </c>
      <c r="Z16" s="225" t="s">
        <v>171</v>
      </c>
      <c r="AA16" s="224"/>
      <c r="AB16" s="225" t="s">
        <v>171</v>
      </c>
      <c r="AC16" s="225" t="s">
        <v>171</v>
      </c>
      <c r="AD16" s="226" t="s">
        <v>171</v>
      </c>
      <c r="AE16" s="226" t="s">
        <v>171</v>
      </c>
      <c r="AF16" s="228" t="s">
        <v>171</v>
      </c>
      <c r="AG16" s="228" t="s">
        <v>171</v>
      </c>
      <c r="AH16" s="229"/>
      <c r="AI16" s="403">
        <f t="shared" si="0"/>
        <v>26</v>
      </c>
    </row>
    <row r="17" spans="1:35" s="222" customFormat="1" x14ac:dyDescent="0.3">
      <c r="A17" s="249">
        <v>6</v>
      </c>
      <c r="B17" s="254" t="s">
        <v>194</v>
      </c>
      <c r="C17" s="252" t="s">
        <v>265</v>
      </c>
      <c r="D17" s="255" t="s">
        <v>171</v>
      </c>
      <c r="E17" s="223" t="s">
        <v>171</v>
      </c>
      <c r="F17" s="224"/>
      <c r="G17" s="223" t="s">
        <v>171</v>
      </c>
      <c r="H17" s="223" t="s">
        <v>171</v>
      </c>
      <c r="I17" s="223" t="s">
        <v>171</v>
      </c>
      <c r="J17" s="223" t="s">
        <v>171</v>
      </c>
      <c r="K17" s="223" t="s">
        <v>171</v>
      </c>
      <c r="L17" s="223" t="s">
        <v>171</v>
      </c>
      <c r="M17" s="224"/>
      <c r="N17" s="223" t="s">
        <v>171</v>
      </c>
      <c r="O17" s="223" t="s">
        <v>171</v>
      </c>
      <c r="P17" s="223" t="s">
        <v>171</v>
      </c>
      <c r="Q17" s="223" t="s">
        <v>171</v>
      </c>
      <c r="R17" s="223" t="s">
        <v>171</v>
      </c>
      <c r="S17" s="223"/>
      <c r="T17" s="224"/>
      <c r="U17" s="223"/>
      <c r="V17" s="223"/>
      <c r="W17" s="223"/>
      <c r="X17" s="223"/>
      <c r="Y17" s="223"/>
      <c r="Z17" s="223"/>
      <c r="AA17" s="224"/>
      <c r="AB17" s="223"/>
      <c r="AC17" s="223"/>
      <c r="AD17" s="223"/>
      <c r="AE17" s="223"/>
      <c r="AF17" s="223"/>
      <c r="AG17" s="223"/>
      <c r="AH17" s="229"/>
      <c r="AI17" s="403">
        <f t="shared" si="0"/>
        <v>13</v>
      </c>
    </row>
    <row r="18" spans="1:35" s="222" customFormat="1" x14ac:dyDescent="0.3">
      <c r="A18" s="414">
        <v>7</v>
      </c>
      <c r="B18" s="415" t="s">
        <v>317</v>
      </c>
      <c r="C18" s="416"/>
      <c r="D18" s="223" t="s">
        <v>171</v>
      </c>
      <c r="E18" s="223" t="s">
        <v>171</v>
      </c>
      <c r="F18" s="224"/>
      <c r="G18" s="223" t="s">
        <v>171</v>
      </c>
      <c r="H18" s="225" t="s">
        <v>171</v>
      </c>
      <c r="I18" s="225" t="s">
        <v>171</v>
      </c>
      <c r="J18" s="225" t="s">
        <v>171</v>
      </c>
      <c r="K18" s="225" t="s">
        <v>171</v>
      </c>
      <c r="L18" s="225" t="s">
        <v>171</v>
      </c>
      <c r="M18" s="224"/>
      <c r="N18" s="225" t="s">
        <v>171</v>
      </c>
      <c r="O18" s="225" t="s">
        <v>171</v>
      </c>
      <c r="P18" s="225" t="s">
        <v>171</v>
      </c>
      <c r="Q18" s="225" t="s">
        <v>171</v>
      </c>
      <c r="R18" s="225" t="s">
        <v>171</v>
      </c>
      <c r="S18" s="225" t="s">
        <v>171</v>
      </c>
      <c r="T18" s="224"/>
      <c r="U18" s="225" t="s">
        <v>171</v>
      </c>
      <c r="V18" s="225" t="s">
        <v>171</v>
      </c>
      <c r="W18" s="225" t="s">
        <v>171</v>
      </c>
      <c r="X18" s="225" t="s">
        <v>171</v>
      </c>
      <c r="Y18" s="225" t="s">
        <v>171</v>
      </c>
      <c r="Z18" s="225" t="s">
        <v>171</v>
      </c>
      <c r="AA18" s="224"/>
      <c r="AB18" s="225" t="s">
        <v>171</v>
      </c>
      <c r="AC18" s="225" t="s">
        <v>171</v>
      </c>
      <c r="AD18" s="226" t="s">
        <v>171</v>
      </c>
      <c r="AE18" s="226" t="s">
        <v>171</v>
      </c>
      <c r="AF18" s="223" t="s">
        <v>171</v>
      </c>
      <c r="AG18" s="223" t="s">
        <v>171</v>
      </c>
      <c r="AH18" s="227"/>
      <c r="AI18" s="403">
        <f t="shared" si="0"/>
        <v>26</v>
      </c>
    </row>
    <row r="19" spans="1:35" s="222" customFormat="1" x14ac:dyDescent="0.3">
      <c r="A19" s="543" t="s">
        <v>195</v>
      </c>
      <c r="B19" s="544"/>
      <c r="C19" s="230"/>
      <c r="D19" s="230"/>
      <c r="E19" s="231"/>
      <c r="F19" s="231"/>
      <c r="G19" s="231"/>
      <c r="H19" s="231"/>
      <c r="I19" s="231"/>
      <c r="J19" s="231"/>
      <c r="K19" s="231"/>
      <c r="L19" s="231"/>
      <c r="M19" s="231"/>
      <c r="N19" s="231"/>
      <c r="O19" s="231"/>
      <c r="P19" s="231"/>
      <c r="Q19" s="231"/>
      <c r="R19" s="231"/>
      <c r="S19" s="231"/>
      <c r="T19" s="231"/>
      <c r="U19" s="231"/>
      <c r="V19" s="231"/>
      <c r="W19" s="231"/>
      <c r="X19" s="231"/>
      <c r="Y19" s="231"/>
      <c r="Z19" s="231"/>
      <c r="AA19" s="231"/>
      <c r="AB19" s="231"/>
      <c r="AC19" s="231"/>
      <c r="AD19" s="231"/>
      <c r="AE19" s="231"/>
      <c r="AF19" s="231"/>
      <c r="AG19" s="231"/>
      <c r="AH19" s="231"/>
      <c r="AI19" s="404">
        <f>SUM(AI12:AI17)</f>
        <v>120</v>
      </c>
    </row>
    <row r="21" spans="1:35" s="236" customFormat="1" x14ac:dyDescent="0.3">
      <c r="A21" s="545" t="s">
        <v>14</v>
      </c>
      <c r="B21" s="545"/>
      <c r="C21" s="545"/>
      <c r="D21" s="545"/>
      <c r="E21" s="545"/>
      <c r="F21" s="545"/>
      <c r="G21" s="545"/>
      <c r="H21" s="232"/>
      <c r="I21" s="546"/>
      <c r="J21" s="546"/>
      <c r="K21" s="546"/>
      <c r="L21" s="546"/>
      <c r="M21" s="546"/>
      <c r="N21" s="233"/>
      <c r="O21" s="546" t="s">
        <v>196</v>
      </c>
      <c r="P21" s="546"/>
      <c r="Q21" s="546"/>
      <c r="R21" s="546"/>
      <c r="S21" s="546"/>
      <c r="T21" s="546"/>
      <c r="U21" s="546"/>
      <c r="V21" s="546"/>
      <c r="W21" s="546"/>
      <c r="X21" s="546"/>
      <c r="Y21" s="546"/>
      <c r="Z21" s="234"/>
      <c r="AA21" s="234"/>
      <c r="AB21" s="235"/>
      <c r="AC21" s="546"/>
      <c r="AD21" s="546"/>
      <c r="AE21" s="546"/>
      <c r="AF21" s="546"/>
      <c r="AG21" s="546"/>
      <c r="AH21" s="546"/>
      <c r="AI21" s="546"/>
    </row>
  </sheetData>
  <mergeCells count="20">
    <mergeCell ref="Z4:AE4"/>
    <mergeCell ref="AF4:AG4"/>
    <mergeCell ref="Z1:AG1"/>
    <mergeCell ref="Z2:AE2"/>
    <mergeCell ref="AF2:AG2"/>
    <mergeCell ref="Z3:AE3"/>
    <mergeCell ref="AF3:AG3"/>
    <mergeCell ref="Z5:AE5"/>
    <mergeCell ref="AF5:AG5"/>
    <mergeCell ref="A7:AI7"/>
    <mergeCell ref="A9:A11"/>
    <mergeCell ref="B9:B11"/>
    <mergeCell ref="C9:C11"/>
    <mergeCell ref="D9:AH9"/>
    <mergeCell ref="AI9:AI11"/>
    <mergeCell ref="A19:B19"/>
    <mergeCell ref="A21:G21"/>
    <mergeCell ref="I21:M21"/>
    <mergeCell ref="O21:Y21"/>
    <mergeCell ref="AC21:AI21"/>
  </mergeCells>
  <pageMargins left="0.7" right="0.7" top="0.75" bottom="0.75" header="0.3" footer="0.3"/>
  <pageSetup paperSize="9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A7" workbookViewId="0">
      <selection activeCell="I13" sqref="I13"/>
    </sheetView>
  </sheetViews>
  <sheetFormatPr defaultColWidth="9" defaultRowHeight="13.2" x14ac:dyDescent="0.3"/>
  <cols>
    <col min="1" max="1" width="3.109375" style="45" customWidth="1"/>
    <col min="2" max="2" width="12.33203125" style="45" customWidth="1"/>
    <col min="3" max="3" width="8.109375" style="45" customWidth="1"/>
    <col min="4" max="4" width="12.6640625" style="45" customWidth="1"/>
    <col min="5" max="5" width="8.109375" style="44" customWidth="1"/>
    <col min="6" max="6" width="12.88671875" style="45" customWidth="1"/>
    <col min="7" max="7" width="13.44140625" style="45" bestFit="1" customWidth="1"/>
    <col min="8" max="8" width="12.109375" style="45" customWidth="1"/>
    <col min="9" max="9" width="12.6640625" style="45" customWidth="1"/>
    <col min="10" max="11" width="14.5546875" style="45" bestFit="1" customWidth="1"/>
    <col min="12" max="12" width="5" style="45" customWidth="1"/>
    <col min="13" max="13" width="4.33203125" style="45" bestFit="1" customWidth="1"/>
    <col min="14" max="257" width="9" style="45"/>
    <col min="258" max="258" width="5.33203125" style="45" customWidth="1"/>
    <col min="259" max="259" width="14.33203125" style="45" customWidth="1"/>
    <col min="260" max="260" width="9.6640625" style="45" customWidth="1"/>
    <col min="261" max="261" width="12.6640625" style="45" bestFit="1" customWidth="1"/>
    <col min="262" max="262" width="6" style="45" customWidth="1"/>
    <col min="263" max="263" width="12.88671875" style="45" customWidth="1"/>
    <col min="264" max="264" width="11.6640625" style="45" bestFit="1" customWidth="1"/>
    <col min="265" max="265" width="12.6640625" style="45" bestFit="1" customWidth="1"/>
    <col min="266" max="266" width="12.109375" style="45" customWidth="1"/>
    <col min="267" max="267" width="12.6640625" style="45" bestFit="1" customWidth="1"/>
    <col min="268" max="268" width="10.44140625" style="45" customWidth="1"/>
    <col min="269" max="269" width="5.109375" style="45" customWidth="1"/>
    <col min="270" max="513" width="9" style="45"/>
    <col min="514" max="514" width="5.33203125" style="45" customWidth="1"/>
    <col min="515" max="515" width="14.33203125" style="45" customWidth="1"/>
    <col min="516" max="516" width="9.6640625" style="45" customWidth="1"/>
    <col min="517" max="517" width="12.6640625" style="45" bestFit="1" customWidth="1"/>
    <col min="518" max="518" width="6" style="45" customWidth="1"/>
    <col min="519" max="519" width="12.88671875" style="45" customWidth="1"/>
    <col min="520" max="520" width="11.6640625" style="45" bestFit="1" customWidth="1"/>
    <col min="521" max="521" width="12.6640625" style="45" bestFit="1" customWidth="1"/>
    <col min="522" max="522" width="12.109375" style="45" customWidth="1"/>
    <col min="523" max="523" width="12.6640625" style="45" bestFit="1" customWidth="1"/>
    <col min="524" max="524" width="10.44140625" style="45" customWidth="1"/>
    <col min="525" max="525" width="5.109375" style="45" customWidth="1"/>
    <col min="526" max="769" width="9" style="45"/>
    <col min="770" max="770" width="5.33203125" style="45" customWidth="1"/>
    <col min="771" max="771" width="14.33203125" style="45" customWidth="1"/>
    <col min="772" max="772" width="9.6640625" style="45" customWidth="1"/>
    <col min="773" max="773" width="12.6640625" style="45" bestFit="1" customWidth="1"/>
    <col min="774" max="774" width="6" style="45" customWidth="1"/>
    <col min="775" max="775" width="12.88671875" style="45" customWidth="1"/>
    <col min="776" max="776" width="11.6640625" style="45" bestFit="1" customWidth="1"/>
    <col min="777" max="777" width="12.6640625" style="45" bestFit="1" customWidth="1"/>
    <col min="778" max="778" width="12.109375" style="45" customWidth="1"/>
    <col min="779" max="779" width="12.6640625" style="45" bestFit="1" customWidth="1"/>
    <col min="780" max="780" width="10.44140625" style="45" customWidth="1"/>
    <col min="781" max="781" width="5.109375" style="45" customWidth="1"/>
    <col min="782" max="1025" width="9" style="45"/>
    <col min="1026" max="1026" width="5.33203125" style="45" customWidth="1"/>
    <col min="1027" max="1027" width="14.33203125" style="45" customWidth="1"/>
    <col min="1028" max="1028" width="9.6640625" style="45" customWidth="1"/>
    <col min="1029" max="1029" width="12.6640625" style="45" bestFit="1" customWidth="1"/>
    <col min="1030" max="1030" width="6" style="45" customWidth="1"/>
    <col min="1031" max="1031" width="12.88671875" style="45" customWidth="1"/>
    <col min="1032" max="1032" width="11.6640625" style="45" bestFit="1" customWidth="1"/>
    <col min="1033" max="1033" width="12.6640625" style="45" bestFit="1" customWidth="1"/>
    <col min="1034" max="1034" width="12.109375" style="45" customWidth="1"/>
    <col min="1035" max="1035" width="12.6640625" style="45" bestFit="1" customWidth="1"/>
    <col min="1036" max="1036" width="10.44140625" style="45" customWidth="1"/>
    <col min="1037" max="1037" width="5.109375" style="45" customWidth="1"/>
    <col min="1038" max="1281" width="9" style="45"/>
    <col min="1282" max="1282" width="5.33203125" style="45" customWidth="1"/>
    <col min="1283" max="1283" width="14.33203125" style="45" customWidth="1"/>
    <col min="1284" max="1284" width="9.6640625" style="45" customWidth="1"/>
    <col min="1285" max="1285" width="12.6640625" style="45" bestFit="1" customWidth="1"/>
    <col min="1286" max="1286" width="6" style="45" customWidth="1"/>
    <col min="1287" max="1287" width="12.88671875" style="45" customWidth="1"/>
    <col min="1288" max="1288" width="11.6640625" style="45" bestFit="1" customWidth="1"/>
    <col min="1289" max="1289" width="12.6640625" style="45" bestFit="1" customWidth="1"/>
    <col min="1290" max="1290" width="12.109375" style="45" customWidth="1"/>
    <col min="1291" max="1291" width="12.6640625" style="45" bestFit="1" customWidth="1"/>
    <col min="1292" max="1292" width="10.44140625" style="45" customWidth="1"/>
    <col min="1293" max="1293" width="5.109375" style="45" customWidth="1"/>
    <col min="1294" max="1537" width="9" style="45"/>
    <col min="1538" max="1538" width="5.33203125" style="45" customWidth="1"/>
    <col min="1539" max="1539" width="14.33203125" style="45" customWidth="1"/>
    <col min="1540" max="1540" width="9.6640625" style="45" customWidth="1"/>
    <col min="1541" max="1541" width="12.6640625" style="45" bestFit="1" customWidth="1"/>
    <col min="1542" max="1542" width="6" style="45" customWidth="1"/>
    <col min="1543" max="1543" width="12.88671875" style="45" customWidth="1"/>
    <col min="1544" max="1544" width="11.6640625" style="45" bestFit="1" customWidth="1"/>
    <col min="1545" max="1545" width="12.6640625" style="45" bestFit="1" customWidth="1"/>
    <col min="1546" max="1546" width="12.109375" style="45" customWidth="1"/>
    <col min="1547" max="1547" width="12.6640625" style="45" bestFit="1" customWidth="1"/>
    <col min="1548" max="1548" width="10.44140625" style="45" customWidth="1"/>
    <col min="1549" max="1549" width="5.109375" style="45" customWidth="1"/>
    <col min="1550" max="1793" width="9" style="45"/>
    <col min="1794" max="1794" width="5.33203125" style="45" customWidth="1"/>
    <col min="1795" max="1795" width="14.33203125" style="45" customWidth="1"/>
    <col min="1796" max="1796" width="9.6640625" style="45" customWidth="1"/>
    <col min="1797" max="1797" width="12.6640625" style="45" bestFit="1" customWidth="1"/>
    <col min="1798" max="1798" width="6" style="45" customWidth="1"/>
    <col min="1799" max="1799" width="12.88671875" style="45" customWidth="1"/>
    <col min="1800" max="1800" width="11.6640625" style="45" bestFit="1" customWidth="1"/>
    <col min="1801" max="1801" width="12.6640625" style="45" bestFit="1" customWidth="1"/>
    <col min="1802" max="1802" width="12.109375" style="45" customWidth="1"/>
    <col min="1803" max="1803" width="12.6640625" style="45" bestFit="1" customWidth="1"/>
    <col min="1804" max="1804" width="10.44140625" style="45" customWidth="1"/>
    <col min="1805" max="1805" width="5.109375" style="45" customWidth="1"/>
    <col min="1806" max="2049" width="9" style="45"/>
    <col min="2050" max="2050" width="5.33203125" style="45" customWidth="1"/>
    <col min="2051" max="2051" width="14.33203125" style="45" customWidth="1"/>
    <col min="2052" max="2052" width="9.6640625" style="45" customWidth="1"/>
    <col min="2053" max="2053" width="12.6640625" style="45" bestFit="1" customWidth="1"/>
    <col min="2054" max="2054" width="6" style="45" customWidth="1"/>
    <col min="2055" max="2055" width="12.88671875" style="45" customWidth="1"/>
    <col min="2056" max="2056" width="11.6640625" style="45" bestFit="1" customWidth="1"/>
    <col min="2057" max="2057" width="12.6640625" style="45" bestFit="1" customWidth="1"/>
    <col min="2058" max="2058" width="12.109375" style="45" customWidth="1"/>
    <col min="2059" max="2059" width="12.6640625" style="45" bestFit="1" customWidth="1"/>
    <col min="2060" max="2060" width="10.44140625" style="45" customWidth="1"/>
    <col min="2061" max="2061" width="5.109375" style="45" customWidth="1"/>
    <col min="2062" max="2305" width="9" style="45"/>
    <col min="2306" max="2306" width="5.33203125" style="45" customWidth="1"/>
    <col min="2307" max="2307" width="14.33203125" style="45" customWidth="1"/>
    <col min="2308" max="2308" width="9.6640625" style="45" customWidth="1"/>
    <col min="2309" max="2309" width="12.6640625" style="45" bestFit="1" customWidth="1"/>
    <col min="2310" max="2310" width="6" style="45" customWidth="1"/>
    <col min="2311" max="2311" width="12.88671875" style="45" customWidth="1"/>
    <col min="2312" max="2312" width="11.6640625" style="45" bestFit="1" customWidth="1"/>
    <col min="2313" max="2313" width="12.6640625" style="45" bestFit="1" customWidth="1"/>
    <col min="2314" max="2314" width="12.109375" style="45" customWidth="1"/>
    <col min="2315" max="2315" width="12.6640625" style="45" bestFit="1" customWidth="1"/>
    <col min="2316" max="2316" width="10.44140625" style="45" customWidth="1"/>
    <col min="2317" max="2317" width="5.109375" style="45" customWidth="1"/>
    <col min="2318" max="2561" width="9" style="45"/>
    <col min="2562" max="2562" width="5.33203125" style="45" customWidth="1"/>
    <col min="2563" max="2563" width="14.33203125" style="45" customWidth="1"/>
    <col min="2564" max="2564" width="9.6640625" style="45" customWidth="1"/>
    <col min="2565" max="2565" width="12.6640625" style="45" bestFit="1" customWidth="1"/>
    <col min="2566" max="2566" width="6" style="45" customWidth="1"/>
    <col min="2567" max="2567" width="12.88671875" style="45" customWidth="1"/>
    <col min="2568" max="2568" width="11.6640625" style="45" bestFit="1" customWidth="1"/>
    <col min="2569" max="2569" width="12.6640625" style="45" bestFit="1" customWidth="1"/>
    <col min="2570" max="2570" width="12.109375" style="45" customWidth="1"/>
    <col min="2571" max="2571" width="12.6640625" style="45" bestFit="1" customWidth="1"/>
    <col min="2572" max="2572" width="10.44140625" style="45" customWidth="1"/>
    <col min="2573" max="2573" width="5.109375" style="45" customWidth="1"/>
    <col min="2574" max="2817" width="9" style="45"/>
    <col min="2818" max="2818" width="5.33203125" style="45" customWidth="1"/>
    <col min="2819" max="2819" width="14.33203125" style="45" customWidth="1"/>
    <col min="2820" max="2820" width="9.6640625" style="45" customWidth="1"/>
    <col min="2821" max="2821" width="12.6640625" style="45" bestFit="1" customWidth="1"/>
    <col min="2822" max="2822" width="6" style="45" customWidth="1"/>
    <col min="2823" max="2823" width="12.88671875" style="45" customWidth="1"/>
    <col min="2824" max="2824" width="11.6640625" style="45" bestFit="1" customWidth="1"/>
    <col min="2825" max="2825" width="12.6640625" style="45" bestFit="1" customWidth="1"/>
    <col min="2826" max="2826" width="12.109375" style="45" customWidth="1"/>
    <col min="2827" max="2827" width="12.6640625" style="45" bestFit="1" customWidth="1"/>
    <col min="2828" max="2828" width="10.44140625" style="45" customWidth="1"/>
    <col min="2829" max="2829" width="5.109375" style="45" customWidth="1"/>
    <col min="2830" max="3073" width="9" style="45"/>
    <col min="3074" max="3074" width="5.33203125" style="45" customWidth="1"/>
    <col min="3075" max="3075" width="14.33203125" style="45" customWidth="1"/>
    <col min="3076" max="3076" width="9.6640625" style="45" customWidth="1"/>
    <col min="3077" max="3077" width="12.6640625" style="45" bestFit="1" customWidth="1"/>
    <col min="3078" max="3078" width="6" style="45" customWidth="1"/>
    <col min="3079" max="3079" width="12.88671875" style="45" customWidth="1"/>
    <col min="3080" max="3080" width="11.6640625" style="45" bestFit="1" customWidth="1"/>
    <col min="3081" max="3081" width="12.6640625" style="45" bestFit="1" customWidth="1"/>
    <col min="3082" max="3082" width="12.109375" style="45" customWidth="1"/>
    <col min="3083" max="3083" width="12.6640625" style="45" bestFit="1" customWidth="1"/>
    <col min="3084" max="3084" width="10.44140625" style="45" customWidth="1"/>
    <col min="3085" max="3085" width="5.109375" style="45" customWidth="1"/>
    <col min="3086" max="3329" width="9" style="45"/>
    <col min="3330" max="3330" width="5.33203125" style="45" customWidth="1"/>
    <col min="3331" max="3331" width="14.33203125" style="45" customWidth="1"/>
    <col min="3332" max="3332" width="9.6640625" style="45" customWidth="1"/>
    <col min="3333" max="3333" width="12.6640625" style="45" bestFit="1" customWidth="1"/>
    <col min="3334" max="3334" width="6" style="45" customWidth="1"/>
    <col min="3335" max="3335" width="12.88671875" style="45" customWidth="1"/>
    <col min="3336" max="3336" width="11.6640625" style="45" bestFit="1" customWidth="1"/>
    <col min="3337" max="3337" width="12.6640625" style="45" bestFit="1" customWidth="1"/>
    <col min="3338" max="3338" width="12.109375" style="45" customWidth="1"/>
    <col min="3339" max="3339" width="12.6640625" style="45" bestFit="1" customWidth="1"/>
    <col min="3340" max="3340" width="10.44140625" style="45" customWidth="1"/>
    <col min="3341" max="3341" width="5.109375" style="45" customWidth="1"/>
    <col min="3342" max="3585" width="9" style="45"/>
    <col min="3586" max="3586" width="5.33203125" style="45" customWidth="1"/>
    <col min="3587" max="3587" width="14.33203125" style="45" customWidth="1"/>
    <col min="3588" max="3588" width="9.6640625" style="45" customWidth="1"/>
    <col min="3589" max="3589" width="12.6640625" style="45" bestFit="1" customWidth="1"/>
    <col min="3590" max="3590" width="6" style="45" customWidth="1"/>
    <col min="3591" max="3591" width="12.88671875" style="45" customWidth="1"/>
    <col min="3592" max="3592" width="11.6640625" style="45" bestFit="1" customWidth="1"/>
    <col min="3593" max="3593" width="12.6640625" style="45" bestFit="1" customWidth="1"/>
    <col min="3594" max="3594" width="12.109375" style="45" customWidth="1"/>
    <col min="3595" max="3595" width="12.6640625" style="45" bestFit="1" customWidth="1"/>
    <col min="3596" max="3596" width="10.44140625" style="45" customWidth="1"/>
    <col min="3597" max="3597" width="5.109375" style="45" customWidth="1"/>
    <col min="3598" max="3841" width="9" style="45"/>
    <col min="3842" max="3842" width="5.33203125" style="45" customWidth="1"/>
    <col min="3843" max="3843" width="14.33203125" style="45" customWidth="1"/>
    <col min="3844" max="3844" width="9.6640625" style="45" customWidth="1"/>
    <col min="3845" max="3845" width="12.6640625" style="45" bestFit="1" customWidth="1"/>
    <col min="3846" max="3846" width="6" style="45" customWidth="1"/>
    <col min="3847" max="3847" width="12.88671875" style="45" customWidth="1"/>
    <col min="3848" max="3848" width="11.6640625" style="45" bestFit="1" customWidth="1"/>
    <col min="3849" max="3849" width="12.6640625" style="45" bestFit="1" customWidth="1"/>
    <col min="3850" max="3850" width="12.109375" style="45" customWidth="1"/>
    <col min="3851" max="3851" width="12.6640625" style="45" bestFit="1" customWidth="1"/>
    <col min="3852" max="3852" width="10.44140625" style="45" customWidth="1"/>
    <col min="3853" max="3853" width="5.109375" style="45" customWidth="1"/>
    <col min="3854" max="4097" width="9" style="45"/>
    <col min="4098" max="4098" width="5.33203125" style="45" customWidth="1"/>
    <col min="4099" max="4099" width="14.33203125" style="45" customWidth="1"/>
    <col min="4100" max="4100" width="9.6640625" style="45" customWidth="1"/>
    <col min="4101" max="4101" width="12.6640625" style="45" bestFit="1" customWidth="1"/>
    <col min="4102" max="4102" width="6" style="45" customWidth="1"/>
    <col min="4103" max="4103" width="12.88671875" style="45" customWidth="1"/>
    <col min="4104" max="4104" width="11.6640625" style="45" bestFit="1" customWidth="1"/>
    <col min="4105" max="4105" width="12.6640625" style="45" bestFit="1" customWidth="1"/>
    <col min="4106" max="4106" width="12.109375" style="45" customWidth="1"/>
    <col min="4107" max="4107" width="12.6640625" style="45" bestFit="1" customWidth="1"/>
    <col min="4108" max="4108" width="10.44140625" style="45" customWidth="1"/>
    <col min="4109" max="4109" width="5.109375" style="45" customWidth="1"/>
    <col min="4110" max="4353" width="9" style="45"/>
    <col min="4354" max="4354" width="5.33203125" style="45" customWidth="1"/>
    <col min="4355" max="4355" width="14.33203125" style="45" customWidth="1"/>
    <col min="4356" max="4356" width="9.6640625" style="45" customWidth="1"/>
    <col min="4357" max="4357" width="12.6640625" style="45" bestFit="1" customWidth="1"/>
    <col min="4358" max="4358" width="6" style="45" customWidth="1"/>
    <col min="4359" max="4359" width="12.88671875" style="45" customWidth="1"/>
    <col min="4360" max="4360" width="11.6640625" style="45" bestFit="1" customWidth="1"/>
    <col min="4361" max="4361" width="12.6640625" style="45" bestFit="1" customWidth="1"/>
    <col min="4362" max="4362" width="12.109375" style="45" customWidth="1"/>
    <col min="4363" max="4363" width="12.6640625" style="45" bestFit="1" customWidth="1"/>
    <col min="4364" max="4364" width="10.44140625" style="45" customWidth="1"/>
    <col min="4365" max="4365" width="5.109375" style="45" customWidth="1"/>
    <col min="4366" max="4609" width="9" style="45"/>
    <col min="4610" max="4610" width="5.33203125" style="45" customWidth="1"/>
    <col min="4611" max="4611" width="14.33203125" style="45" customWidth="1"/>
    <col min="4612" max="4612" width="9.6640625" style="45" customWidth="1"/>
    <col min="4613" max="4613" width="12.6640625" style="45" bestFit="1" customWidth="1"/>
    <col min="4614" max="4614" width="6" style="45" customWidth="1"/>
    <col min="4615" max="4615" width="12.88671875" style="45" customWidth="1"/>
    <col min="4616" max="4616" width="11.6640625" style="45" bestFit="1" customWidth="1"/>
    <col min="4617" max="4617" width="12.6640625" style="45" bestFit="1" customWidth="1"/>
    <col min="4618" max="4618" width="12.109375" style="45" customWidth="1"/>
    <col min="4619" max="4619" width="12.6640625" style="45" bestFit="1" customWidth="1"/>
    <col min="4620" max="4620" width="10.44140625" style="45" customWidth="1"/>
    <col min="4621" max="4621" width="5.109375" style="45" customWidth="1"/>
    <col min="4622" max="4865" width="9" style="45"/>
    <col min="4866" max="4866" width="5.33203125" style="45" customWidth="1"/>
    <col min="4867" max="4867" width="14.33203125" style="45" customWidth="1"/>
    <col min="4868" max="4868" width="9.6640625" style="45" customWidth="1"/>
    <col min="4869" max="4869" width="12.6640625" style="45" bestFit="1" customWidth="1"/>
    <col min="4870" max="4870" width="6" style="45" customWidth="1"/>
    <col min="4871" max="4871" width="12.88671875" style="45" customWidth="1"/>
    <col min="4872" max="4872" width="11.6640625" style="45" bestFit="1" customWidth="1"/>
    <col min="4873" max="4873" width="12.6640625" style="45" bestFit="1" customWidth="1"/>
    <col min="4874" max="4874" width="12.109375" style="45" customWidth="1"/>
    <col min="4875" max="4875" width="12.6640625" style="45" bestFit="1" customWidth="1"/>
    <col min="4876" max="4876" width="10.44140625" style="45" customWidth="1"/>
    <col min="4877" max="4877" width="5.109375" style="45" customWidth="1"/>
    <col min="4878" max="5121" width="9" style="45"/>
    <col min="5122" max="5122" width="5.33203125" style="45" customWidth="1"/>
    <col min="5123" max="5123" width="14.33203125" style="45" customWidth="1"/>
    <col min="5124" max="5124" width="9.6640625" style="45" customWidth="1"/>
    <col min="5125" max="5125" width="12.6640625" style="45" bestFit="1" customWidth="1"/>
    <col min="5126" max="5126" width="6" style="45" customWidth="1"/>
    <col min="5127" max="5127" width="12.88671875" style="45" customWidth="1"/>
    <col min="5128" max="5128" width="11.6640625" style="45" bestFit="1" customWidth="1"/>
    <col min="5129" max="5129" width="12.6640625" style="45" bestFit="1" customWidth="1"/>
    <col min="5130" max="5130" width="12.109375" style="45" customWidth="1"/>
    <col min="5131" max="5131" width="12.6640625" style="45" bestFit="1" customWidth="1"/>
    <col min="5132" max="5132" width="10.44140625" style="45" customWidth="1"/>
    <col min="5133" max="5133" width="5.109375" style="45" customWidth="1"/>
    <col min="5134" max="5377" width="9" style="45"/>
    <col min="5378" max="5378" width="5.33203125" style="45" customWidth="1"/>
    <col min="5379" max="5379" width="14.33203125" style="45" customWidth="1"/>
    <col min="5380" max="5380" width="9.6640625" style="45" customWidth="1"/>
    <col min="5381" max="5381" width="12.6640625" style="45" bestFit="1" customWidth="1"/>
    <col min="5382" max="5382" width="6" style="45" customWidth="1"/>
    <col min="5383" max="5383" width="12.88671875" style="45" customWidth="1"/>
    <col min="5384" max="5384" width="11.6640625" style="45" bestFit="1" customWidth="1"/>
    <col min="5385" max="5385" width="12.6640625" style="45" bestFit="1" customWidth="1"/>
    <col min="5386" max="5386" width="12.109375" style="45" customWidth="1"/>
    <col min="5387" max="5387" width="12.6640625" style="45" bestFit="1" customWidth="1"/>
    <col min="5388" max="5388" width="10.44140625" style="45" customWidth="1"/>
    <col min="5389" max="5389" width="5.109375" style="45" customWidth="1"/>
    <col min="5390" max="5633" width="9" style="45"/>
    <col min="5634" max="5634" width="5.33203125" style="45" customWidth="1"/>
    <col min="5635" max="5635" width="14.33203125" style="45" customWidth="1"/>
    <col min="5636" max="5636" width="9.6640625" style="45" customWidth="1"/>
    <col min="5637" max="5637" width="12.6640625" style="45" bestFit="1" customWidth="1"/>
    <col min="5638" max="5638" width="6" style="45" customWidth="1"/>
    <col min="5639" max="5639" width="12.88671875" style="45" customWidth="1"/>
    <col min="5640" max="5640" width="11.6640625" style="45" bestFit="1" customWidth="1"/>
    <col min="5641" max="5641" width="12.6640625" style="45" bestFit="1" customWidth="1"/>
    <col min="5642" max="5642" width="12.109375" style="45" customWidth="1"/>
    <col min="5643" max="5643" width="12.6640625" style="45" bestFit="1" customWidth="1"/>
    <col min="5644" max="5644" width="10.44140625" style="45" customWidth="1"/>
    <col min="5645" max="5645" width="5.109375" style="45" customWidth="1"/>
    <col min="5646" max="5889" width="9" style="45"/>
    <col min="5890" max="5890" width="5.33203125" style="45" customWidth="1"/>
    <col min="5891" max="5891" width="14.33203125" style="45" customWidth="1"/>
    <col min="5892" max="5892" width="9.6640625" style="45" customWidth="1"/>
    <col min="5893" max="5893" width="12.6640625" style="45" bestFit="1" customWidth="1"/>
    <col min="5894" max="5894" width="6" style="45" customWidth="1"/>
    <col min="5895" max="5895" width="12.88671875" style="45" customWidth="1"/>
    <col min="5896" max="5896" width="11.6640625" style="45" bestFit="1" customWidth="1"/>
    <col min="5897" max="5897" width="12.6640625" style="45" bestFit="1" customWidth="1"/>
    <col min="5898" max="5898" width="12.109375" style="45" customWidth="1"/>
    <col min="5899" max="5899" width="12.6640625" style="45" bestFit="1" customWidth="1"/>
    <col min="5900" max="5900" width="10.44140625" style="45" customWidth="1"/>
    <col min="5901" max="5901" width="5.109375" style="45" customWidth="1"/>
    <col min="5902" max="6145" width="9" style="45"/>
    <col min="6146" max="6146" width="5.33203125" style="45" customWidth="1"/>
    <col min="6147" max="6147" width="14.33203125" style="45" customWidth="1"/>
    <col min="6148" max="6148" width="9.6640625" style="45" customWidth="1"/>
    <col min="6149" max="6149" width="12.6640625" style="45" bestFit="1" customWidth="1"/>
    <col min="6150" max="6150" width="6" style="45" customWidth="1"/>
    <col min="6151" max="6151" width="12.88671875" style="45" customWidth="1"/>
    <col min="6152" max="6152" width="11.6640625" style="45" bestFit="1" customWidth="1"/>
    <col min="6153" max="6153" width="12.6640625" style="45" bestFit="1" customWidth="1"/>
    <col min="6154" max="6154" width="12.109375" style="45" customWidth="1"/>
    <col min="6155" max="6155" width="12.6640625" style="45" bestFit="1" customWidth="1"/>
    <col min="6156" max="6156" width="10.44140625" style="45" customWidth="1"/>
    <col min="6157" max="6157" width="5.109375" style="45" customWidth="1"/>
    <col min="6158" max="6401" width="9" style="45"/>
    <col min="6402" max="6402" width="5.33203125" style="45" customWidth="1"/>
    <col min="6403" max="6403" width="14.33203125" style="45" customWidth="1"/>
    <col min="6404" max="6404" width="9.6640625" style="45" customWidth="1"/>
    <col min="6405" max="6405" width="12.6640625" style="45" bestFit="1" customWidth="1"/>
    <col min="6406" max="6406" width="6" style="45" customWidth="1"/>
    <col min="6407" max="6407" width="12.88671875" style="45" customWidth="1"/>
    <col min="6408" max="6408" width="11.6640625" style="45" bestFit="1" customWidth="1"/>
    <col min="6409" max="6409" width="12.6640625" style="45" bestFit="1" customWidth="1"/>
    <col min="6410" max="6410" width="12.109375" style="45" customWidth="1"/>
    <col min="6411" max="6411" width="12.6640625" style="45" bestFit="1" customWidth="1"/>
    <col min="6412" max="6412" width="10.44140625" style="45" customWidth="1"/>
    <col min="6413" max="6413" width="5.109375" style="45" customWidth="1"/>
    <col min="6414" max="6657" width="9" style="45"/>
    <col min="6658" max="6658" width="5.33203125" style="45" customWidth="1"/>
    <col min="6659" max="6659" width="14.33203125" style="45" customWidth="1"/>
    <col min="6660" max="6660" width="9.6640625" style="45" customWidth="1"/>
    <col min="6661" max="6661" width="12.6640625" style="45" bestFit="1" customWidth="1"/>
    <col min="6662" max="6662" width="6" style="45" customWidth="1"/>
    <col min="6663" max="6663" width="12.88671875" style="45" customWidth="1"/>
    <col min="6664" max="6664" width="11.6640625" style="45" bestFit="1" customWidth="1"/>
    <col min="6665" max="6665" width="12.6640625" style="45" bestFit="1" customWidth="1"/>
    <col min="6666" max="6666" width="12.109375" style="45" customWidth="1"/>
    <col min="6667" max="6667" width="12.6640625" style="45" bestFit="1" customWidth="1"/>
    <col min="6668" max="6668" width="10.44140625" style="45" customWidth="1"/>
    <col min="6669" max="6669" width="5.109375" style="45" customWidth="1"/>
    <col min="6670" max="6913" width="9" style="45"/>
    <col min="6914" max="6914" width="5.33203125" style="45" customWidth="1"/>
    <col min="6915" max="6915" width="14.33203125" style="45" customWidth="1"/>
    <col min="6916" max="6916" width="9.6640625" style="45" customWidth="1"/>
    <col min="6917" max="6917" width="12.6640625" style="45" bestFit="1" customWidth="1"/>
    <col min="6918" max="6918" width="6" style="45" customWidth="1"/>
    <col min="6919" max="6919" width="12.88671875" style="45" customWidth="1"/>
    <col min="6920" max="6920" width="11.6640625" style="45" bestFit="1" customWidth="1"/>
    <col min="6921" max="6921" width="12.6640625" style="45" bestFit="1" customWidth="1"/>
    <col min="6922" max="6922" width="12.109375" style="45" customWidth="1"/>
    <col min="6923" max="6923" width="12.6640625" style="45" bestFit="1" customWidth="1"/>
    <col min="6924" max="6924" width="10.44140625" style="45" customWidth="1"/>
    <col min="6925" max="6925" width="5.109375" style="45" customWidth="1"/>
    <col min="6926" max="7169" width="9" style="45"/>
    <col min="7170" max="7170" width="5.33203125" style="45" customWidth="1"/>
    <col min="7171" max="7171" width="14.33203125" style="45" customWidth="1"/>
    <col min="7172" max="7172" width="9.6640625" style="45" customWidth="1"/>
    <col min="7173" max="7173" width="12.6640625" style="45" bestFit="1" customWidth="1"/>
    <col min="7174" max="7174" width="6" style="45" customWidth="1"/>
    <col min="7175" max="7175" width="12.88671875" style="45" customWidth="1"/>
    <col min="7176" max="7176" width="11.6640625" style="45" bestFit="1" customWidth="1"/>
    <col min="7177" max="7177" width="12.6640625" style="45" bestFit="1" customWidth="1"/>
    <col min="7178" max="7178" width="12.109375" style="45" customWidth="1"/>
    <col min="7179" max="7179" width="12.6640625" style="45" bestFit="1" customWidth="1"/>
    <col min="7180" max="7180" width="10.44140625" style="45" customWidth="1"/>
    <col min="7181" max="7181" width="5.109375" style="45" customWidth="1"/>
    <col min="7182" max="7425" width="9" style="45"/>
    <col min="7426" max="7426" width="5.33203125" style="45" customWidth="1"/>
    <col min="7427" max="7427" width="14.33203125" style="45" customWidth="1"/>
    <col min="7428" max="7428" width="9.6640625" style="45" customWidth="1"/>
    <col min="7429" max="7429" width="12.6640625" style="45" bestFit="1" customWidth="1"/>
    <col min="7430" max="7430" width="6" style="45" customWidth="1"/>
    <col min="7431" max="7431" width="12.88671875" style="45" customWidth="1"/>
    <col min="7432" max="7432" width="11.6640625" style="45" bestFit="1" customWidth="1"/>
    <col min="7433" max="7433" width="12.6640625" style="45" bestFit="1" customWidth="1"/>
    <col min="7434" max="7434" width="12.109375" style="45" customWidth="1"/>
    <col min="7435" max="7435" width="12.6640625" style="45" bestFit="1" customWidth="1"/>
    <col min="7436" max="7436" width="10.44140625" style="45" customWidth="1"/>
    <col min="7437" max="7437" width="5.109375" style="45" customWidth="1"/>
    <col min="7438" max="7681" width="9" style="45"/>
    <col min="7682" max="7682" width="5.33203125" style="45" customWidth="1"/>
    <col min="7683" max="7683" width="14.33203125" style="45" customWidth="1"/>
    <col min="7684" max="7684" width="9.6640625" style="45" customWidth="1"/>
    <col min="7685" max="7685" width="12.6640625" style="45" bestFit="1" customWidth="1"/>
    <col min="7686" max="7686" width="6" style="45" customWidth="1"/>
    <col min="7687" max="7687" width="12.88671875" style="45" customWidth="1"/>
    <col min="7688" max="7688" width="11.6640625" style="45" bestFit="1" customWidth="1"/>
    <col min="7689" max="7689" width="12.6640625" style="45" bestFit="1" customWidth="1"/>
    <col min="7690" max="7690" width="12.109375" style="45" customWidth="1"/>
    <col min="7691" max="7691" width="12.6640625" style="45" bestFit="1" customWidth="1"/>
    <col min="7692" max="7692" width="10.44140625" style="45" customWidth="1"/>
    <col min="7693" max="7693" width="5.109375" style="45" customWidth="1"/>
    <col min="7694" max="7937" width="9" style="45"/>
    <col min="7938" max="7938" width="5.33203125" style="45" customWidth="1"/>
    <col min="7939" max="7939" width="14.33203125" style="45" customWidth="1"/>
    <col min="7940" max="7940" width="9.6640625" style="45" customWidth="1"/>
    <col min="7941" max="7941" width="12.6640625" style="45" bestFit="1" customWidth="1"/>
    <col min="7942" max="7942" width="6" style="45" customWidth="1"/>
    <col min="7943" max="7943" width="12.88671875" style="45" customWidth="1"/>
    <col min="7944" max="7944" width="11.6640625" style="45" bestFit="1" customWidth="1"/>
    <col min="7945" max="7945" width="12.6640625" style="45" bestFit="1" customWidth="1"/>
    <col min="7946" max="7946" width="12.109375" style="45" customWidth="1"/>
    <col min="7947" max="7947" width="12.6640625" style="45" bestFit="1" customWidth="1"/>
    <col min="7948" max="7948" width="10.44140625" style="45" customWidth="1"/>
    <col min="7949" max="7949" width="5.109375" style="45" customWidth="1"/>
    <col min="7950" max="8193" width="9" style="45"/>
    <col min="8194" max="8194" width="5.33203125" style="45" customWidth="1"/>
    <col min="8195" max="8195" width="14.33203125" style="45" customWidth="1"/>
    <col min="8196" max="8196" width="9.6640625" style="45" customWidth="1"/>
    <col min="8197" max="8197" width="12.6640625" style="45" bestFit="1" customWidth="1"/>
    <col min="8198" max="8198" width="6" style="45" customWidth="1"/>
    <col min="8199" max="8199" width="12.88671875" style="45" customWidth="1"/>
    <col min="8200" max="8200" width="11.6640625" style="45" bestFit="1" customWidth="1"/>
    <col min="8201" max="8201" width="12.6640625" style="45" bestFit="1" customWidth="1"/>
    <col min="8202" max="8202" width="12.109375" style="45" customWidth="1"/>
    <col min="8203" max="8203" width="12.6640625" style="45" bestFit="1" customWidth="1"/>
    <col min="8204" max="8204" width="10.44140625" style="45" customWidth="1"/>
    <col min="8205" max="8205" width="5.109375" style="45" customWidth="1"/>
    <col min="8206" max="8449" width="9" style="45"/>
    <col min="8450" max="8450" width="5.33203125" style="45" customWidth="1"/>
    <col min="8451" max="8451" width="14.33203125" style="45" customWidth="1"/>
    <col min="8452" max="8452" width="9.6640625" style="45" customWidth="1"/>
    <col min="8453" max="8453" width="12.6640625" style="45" bestFit="1" customWidth="1"/>
    <col min="8454" max="8454" width="6" style="45" customWidth="1"/>
    <col min="8455" max="8455" width="12.88671875" style="45" customWidth="1"/>
    <col min="8456" max="8456" width="11.6640625" style="45" bestFit="1" customWidth="1"/>
    <col min="8457" max="8457" width="12.6640625" style="45" bestFit="1" customWidth="1"/>
    <col min="8458" max="8458" width="12.109375" style="45" customWidth="1"/>
    <col min="8459" max="8459" width="12.6640625" style="45" bestFit="1" customWidth="1"/>
    <col min="8460" max="8460" width="10.44140625" style="45" customWidth="1"/>
    <col min="8461" max="8461" width="5.109375" style="45" customWidth="1"/>
    <col min="8462" max="8705" width="9" style="45"/>
    <col min="8706" max="8706" width="5.33203125" style="45" customWidth="1"/>
    <col min="8707" max="8707" width="14.33203125" style="45" customWidth="1"/>
    <col min="8708" max="8708" width="9.6640625" style="45" customWidth="1"/>
    <col min="8709" max="8709" width="12.6640625" style="45" bestFit="1" customWidth="1"/>
    <col min="8710" max="8710" width="6" style="45" customWidth="1"/>
    <col min="8711" max="8711" width="12.88671875" style="45" customWidth="1"/>
    <col min="8712" max="8712" width="11.6640625" style="45" bestFit="1" customWidth="1"/>
    <col min="8713" max="8713" width="12.6640625" style="45" bestFit="1" customWidth="1"/>
    <col min="8714" max="8714" width="12.109375" style="45" customWidth="1"/>
    <col min="8715" max="8715" width="12.6640625" style="45" bestFit="1" customWidth="1"/>
    <col min="8716" max="8716" width="10.44140625" style="45" customWidth="1"/>
    <col min="8717" max="8717" width="5.109375" style="45" customWidth="1"/>
    <col min="8718" max="8961" width="9" style="45"/>
    <col min="8962" max="8962" width="5.33203125" style="45" customWidth="1"/>
    <col min="8963" max="8963" width="14.33203125" style="45" customWidth="1"/>
    <col min="8964" max="8964" width="9.6640625" style="45" customWidth="1"/>
    <col min="8965" max="8965" width="12.6640625" style="45" bestFit="1" customWidth="1"/>
    <col min="8966" max="8966" width="6" style="45" customWidth="1"/>
    <col min="8967" max="8967" width="12.88671875" style="45" customWidth="1"/>
    <col min="8968" max="8968" width="11.6640625" style="45" bestFit="1" customWidth="1"/>
    <col min="8969" max="8969" width="12.6640625" style="45" bestFit="1" customWidth="1"/>
    <col min="8970" max="8970" width="12.109375" style="45" customWidth="1"/>
    <col min="8971" max="8971" width="12.6640625" style="45" bestFit="1" customWidth="1"/>
    <col min="8972" max="8972" width="10.44140625" style="45" customWidth="1"/>
    <col min="8973" max="8973" width="5.109375" style="45" customWidth="1"/>
    <col min="8974" max="9217" width="9" style="45"/>
    <col min="9218" max="9218" width="5.33203125" style="45" customWidth="1"/>
    <col min="9219" max="9219" width="14.33203125" style="45" customWidth="1"/>
    <col min="9220" max="9220" width="9.6640625" style="45" customWidth="1"/>
    <col min="9221" max="9221" width="12.6640625" style="45" bestFit="1" customWidth="1"/>
    <col min="9222" max="9222" width="6" style="45" customWidth="1"/>
    <col min="9223" max="9223" width="12.88671875" style="45" customWidth="1"/>
    <col min="9224" max="9224" width="11.6640625" style="45" bestFit="1" customWidth="1"/>
    <col min="9225" max="9225" width="12.6640625" style="45" bestFit="1" customWidth="1"/>
    <col min="9226" max="9226" width="12.109375" style="45" customWidth="1"/>
    <col min="9227" max="9227" width="12.6640625" style="45" bestFit="1" customWidth="1"/>
    <col min="9228" max="9228" width="10.44140625" style="45" customWidth="1"/>
    <col min="9229" max="9229" width="5.109375" style="45" customWidth="1"/>
    <col min="9230" max="9473" width="9" style="45"/>
    <col min="9474" max="9474" width="5.33203125" style="45" customWidth="1"/>
    <col min="9475" max="9475" width="14.33203125" style="45" customWidth="1"/>
    <col min="9476" max="9476" width="9.6640625" style="45" customWidth="1"/>
    <col min="9477" max="9477" width="12.6640625" style="45" bestFit="1" customWidth="1"/>
    <col min="9478" max="9478" width="6" style="45" customWidth="1"/>
    <col min="9479" max="9479" width="12.88671875" style="45" customWidth="1"/>
    <col min="9480" max="9480" width="11.6640625" style="45" bestFit="1" customWidth="1"/>
    <col min="9481" max="9481" width="12.6640625" style="45" bestFit="1" customWidth="1"/>
    <col min="9482" max="9482" width="12.109375" style="45" customWidth="1"/>
    <col min="9483" max="9483" width="12.6640625" style="45" bestFit="1" customWidth="1"/>
    <col min="9484" max="9484" width="10.44140625" style="45" customWidth="1"/>
    <col min="9485" max="9485" width="5.109375" style="45" customWidth="1"/>
    <col min="9486" max="9729" width="9" style="45"/>
    <col min="9730" max="9730" width="5.33203125" style="45" customWidth="1"/>
    <col min="9731" max="9731" width="14.33203125" style="45" customWidth="1"/>
    <col min="9732" max="9732" width="9.6640625" style="45" customWidth="1"/>
    <col min="9733" max="9733" width="12.6640625" style="45" bestFit="1" customWidth="1"/>
    <col min="9734" max="9734" width="6" style="45" customWidth="1"/>
    <col min="9735" max="9735" width="12.88671875" style="45" customWidth="1"/>
    <col min="9736" max="9736" width="11.6640625" style="45" bestFit="1" customWidth="1"/>
    <col min="9737" max="9737" width="12.6640625" style="45" bestFit="1" customWidth="1"/>
    <col min="9738" max="9738" width="12.109375" style="45" customWidth="1"/>
    <col min="9739" max="9739" width="12.6640625" style="45" bestFit="1" customWidth="1"/>
    <col min="9740" max="9740" width="10.44140625" style="45" customWidth="1"/>
    <col min="9741" max="9741" width="5.109375" style="45" customWidth="1"/>
    <col min="9742" max="9985" width="9" style="45"/>
    <col min="9986" max="9986" width="5.33203125" style="45" customWidth="1"/>
    <col min="9987" max="9987" width="14.33203125" style="45" customWidth="1"/>
    <col min="9988" max="9988" width="9.6640625" style="45" customWidth="1"/>
    <col min="9989" max="9989" width="12.6640625" style="45" bestFit="1" customWidth="1"/>
    <col min="9990" max="9990" width="6" style="45" customWidth="1"/>
    <col min="9991" max="9991" width="12.88671875" style="45" customWidth="1"/>
    <col min="9992" max="9992" width="11.6640625" style="45" bestFit="1" customWidth="1"/>
    <col min="9993" max="9993" width="12.6640625" style="45" bestFit="1" customWidth="1"/>
    <col min="9994" max="9994" width="12.109375" style="45" customWidth="1"/>
    <col min="9995" max="9995" width="12.6640625" style="45" bestFit="1" customWidth="1"/>
    <col min="9996" max="9996" width="10.44140625" style="45" customWidth="1"/>
    <col min="9997" max="9997" width="5.109375" style="45" customWidth="1"/>
    <col min="9998" max="10241" width="9" style="45"/>
    <col min="10242" max="10242" width="5.33203125" style="45" customWidth="1"/>
    <col min="10243" max="10243" width="14.33203125" style="45" customWidth="1"/>
    <col min="10244" max="10244" width="9.6640625" style="45" customWidth="1"/>
    <col min="10245" max="10245" width="12.6640625" style="45" bestFit="1" customWidth="1"/>
    <col min="10246" max="10246" width="6" style="45" customWidth="1"/>
    <col min="10247" max="10247" width="12.88671875" style="45" customWidth="1"/>
    <col min="10248" max="10248" width="11.6640625" style="45" bestFit="1" customWidth="1"/>
    <col min="10249" max="10249" width="12.6640625" style="45" bestFit="1" customWidth="1"/>
    <col min="10250" max="10250" width="12.109375" style="45" customWidth="1"/>
    <col min="10251" max="10251" width="12.6640625" style="45" bestFit="1" customWidth="1"/>
    <col min="10252" max="10252" width="10.44140625" style="45" customWidth="1"/>
    <col min="10253" max="10253" width="5.109375" style="45" customWidth="1"/>
    <col min="10254" max="10497" width="9" style="45"/>
    <col min="10498" max="10498" width="5.33203125" style="45" customWidth="1"/>
    <col min="10499" max="10499" width="14.33203125" style="45" customWidth="1"/>
    <col min="10500" max="10500" width="9.6640625" style="45" customWidth="1"/>
    <col min="10501" max="10501" width="12.6640625" style="45" bestFit="1" customWidth="1"/>
    <col min="10502" max="10502" width="6" style="45" customWidth="1"/>
    <col min="10503" max="10503" width="12.88671875" style="45" customWidth="1"/>
    <col min="10504" max="10504" width="11.6640625" style="45" bestFit="1" customWidth="1"/>
    <col min="10505" max="10505" width="12.6640625" style="45" bestFit="1" customWidth="1"/>
    <col min="10506" max="10506" width="12.109375" style="45" customWidth="1"/>
    <col min="10507" max="10507" width="12.6640625" style="45" bestFit="1" customWidth="1"/>
    <col min="10508" max="10508" width="10.44140625" style="45" customWidth="1"/>
    <col min="10509" max="10509" width="5.109375" style="45" customWidth="1"/>
    <col min="10510" max="10753" width="9" style="45"/>
    <col min="10754" max="10754" width="5.33203125" style="45" customWidth="1"/>
    <col min="10755" max="10755" width="14.33203125" style="45" customWidth="1"/>
    <col min="10756" max="10756" width="9.6640625" style="45" customWidth="1"/>
    <col min="10757" max="10757" width="12.6640625" style="45" bestFit="1" customWidth="1"/>
    <col min="10758" max="10758" width="6" style="45" customWidth="1"/>
    <col min="10759" max="10759" width="12.88671875" style="45" customWidth="1"/>
    <col min="10760" max="10760" width="11.6640625" style="45" bestFit="1" customWidth="1"/>
    <col min="10761" max="10761" width="12.6640625" style="45" bestFit="1" customWidth="1"/>
    <col min="10762" max="10762" width="12.109375" style="45" customWidth="1"/>
    <col min="10763" max="10763" width="12.6640625" style="45" bestFit="1" customWidth="1"/>
    <col min="10764" max="10764" width="10.44140625" style="45" customWidth="1"/>
    <col min="10765" max="10765" width="5.109375" style="45" customWidth="1"/>
    <col min="10766" max="11009" width="9" style="45"/>
    <col min="11010" max="11010" width="5.33203125" style="45" customWidth="1"/>
    <col min="11011" max="11011" width="14.33203125" style="45" customWidth="1"/>
    <col min="11012" max="11012" width="9.6640625" style="45" customWidth="1"/>
    <col min="11013" max="11013" width="12.6640625" style="45" bestFit="1" customWidth="1"/>
    <col min="11014" max="11014" width="6" style="45" customWidth="1"/>
    <col min="11015" max="11015" width="12.88671875" style="45" customWidth="1"/>
    <col min="11016" max="11016" width="11.6640625" style="45" bestFit="1" customWidth="1"/>
    <col min="11017" max="11017" width="12.6640625" style="45" bestFit="1" customWidth="1"/>
    <col min="11018" max="11018" width="12.109375" style="45" customWidth="1"/>
    <col min="11019" max="11019" width="12.6640625" style="45" bestFit="1" customWidth="1"/>
    <col min="11020" max="11020" width="10.44140625" style="45" customWidth="1"/>
    <col min="11021" max="11021" width="5.109375" style="45" customWidth="1"/>
    <col min="11022" max="11265" width="9" style="45"/>
    <col min="11266" max="11266" width="5.33203125" style="45" customWidth="1"/>
    <col min="11267" max="11267" width="14.33203125" style="45" customWidth="1"/>
    <col min="11268" max="11268" width="9.6640625" style="45" customWidth="1"/>
    <col min="11269" max="11269" width="12.6640625" style="45" bestFit="1" customWidth="1"/>
    <col min="11270" max="11270" width="6" style="45" customWidth="1"/>
    <col min="11271" max="11271" width="12.88671875" style="45" customWidth="1"/>
    <col min="11272" max="11272" width="11.6640625" style="45" bestFit="1" customWidth="1"/>
    <col min="11273" max="11273" width="12.6640625" style="45" bestFit="1" customWidth="1"/>
    <col min="11274" max="11274" width="12.109375" style="45" customWidth="1"/>
    <col min="11275" max="11275" width="12.6640625" style="45" bestFit="1" customWidth="1"/>
    <col min="11276" max="11276" width="10.44140625" style="45" customWidth="1"/>
    <col min="11277" max="11277" width="5.109375" style="45" customWidth="1"/>
    <col min="11278" max="11521" width="9" style="45"/>
    <col min="11522" max="11522" width="5.33203125" style="45" customWidth="1"/>
    <col min="11523" max="11523" width="14.33203125" style="45" customWidth="1"/>
    <col min="11524" max="11524" width="9.6640625" style="45" customWidth="1"/>
    <col min="11525" max="11525" width="12.6640625" style="45" bestFit="1" customWidth="1"/>
    <col min="11526" max="11526" width="6" style="45" customWidth="1"/>
    <col min="11527" max="11527" width="12.88671875" style="45" customWidth="1"/>
    <col min="11528" max="11528" width="11.6640625" style="45" bestFit="1" customWidth="1"/>
    <col min="11529" max="11529" width="12.6640625" style="45" bestFit="1" customWidth="1"/>
    <col min="11530" max="11530" width="12.109375" style="45" customWidth="1"/>
    <col min="11531" max="11531" width="12.6640625" style="45" bestFit="1" customWidth="1"/>
    <col min="11532" max="11532" width="10.44140625" style="45" customWidth="1"/>
    <col min="11533" max="11533" width="5.109375" style="45" customWidth="1"/>
    <col min="11534" max="11777" width="9" style="45"/>
    <col min="11778" max="11778" width="5.33203125" style="45" customWidth="1"/>
    <col min="11779" max="11779" width="14.33203125" style="45" customWidth="1"/>
    <col min="11780" max="11780" width="9.6640625" style="45" customWidth="1"/>
    <col min="11781" max="11781" width="12.6640625" style="45" bestFit="1" customWidth="1"/>
    <col min="11782" max="11782" width="6" style="45" customWidth="1"/>
    <col min="11783" max="11783" width="12.88671875" style="45" customWidth="1"/>
    <col min="11784" max="11784" width="11.6640625" style="45" bestFit="1" customWidth="1"/>
    <col min="11785" max="11785" width="12.6640625" style="45" bestFit="1" customWidth="1"/>
    <col min="11786" max="11786" width="12.109375" style="45" customWidth="1"/>
    <col min="11787" max="11787" width="12.6640625" style="45" bestFit="1" customWidth="1"/>
    <col min="11788" max="11788" width="10.44140625" style="45" customWidth="1"/>
    <col min="11789" max="11789" width="5.109375" style="45" customWidth="1"/>
    <col min="11790" max="12033" width="9" style="45"/>
    <col min="12034" max="12034" width="5.33203125" style="45" customWidth="1"/>
    <col min="12035" max="12035" width="14.33203125" style="45" customWidth="1"/>
    <col min="12036" max="12036" width="9.6640625" style="45" customWidth="1"/>
    <col min="12037" max="12037" width="12.6640625" style="45" bestFit="1" customWidth="1"/>
    <col min="12038" max="12038" width="6" style="45" customWidth="1"/>
    <col min="12039" max="12039" width="12.88671875" style="45" customWidth="1"/>
    <col min="12040" max="12040" width="11.6640625" style="45" bestFit="1" customWidth="1"/>
    <col min="12041" max="12041" width="12.6640625" style="45" bestFit="1" customWidth="1"/>
    <col min="12042" max="12042" width="12.109375" style="45" customWidth="1"/>
    <col min="12043" max="12043" width="12.6640625" style="45" bestFit="1" customWidth="1"/>
    <col min="12044" max="12044" width="10.44140625" style="45" customWidth="1"/>
    <col min="12045" max="12045" width="5.109375" style="45" customWidth="1"/>
    <col min="12046" max="12289" width="9" style="45"/>
    <col min="12290" max="12290" width="5.33203125" style="45" customWidth="1"/>
    <col min="12291" max="12291" width="14.33203125" style="45" customWidth="1"/>
    <col min="12292" max="12292" width="9.6640625" style="45" customWidth="1"/>
    <col min="12293" max="12293" width="12.6640625" style="45" bestFit="1" customWidth="1"/>
    <col min="12294" max="12294" width="6" style="45" customWidth="1"/>
    <col min="12295" max="12295" width="12.88671875" style="45" customWidth="1"/>
    <col min="12296" max="12296" width="11.6640625" style="45" bestFit="1" customWidth="1"/>
    <col min="12297" max="12297" width="12.6640625" style="45" bestFit="1" customWidth="1"/>
    <col min="12298" max="12298" width="12.109375" style="45" customWidth="1"/>
    <col min="12299" max="12299" width="12.6640625" style="45" bestFit="1" customWidth="1"/>
    <col min="12300" max="12300" width="10.44140625" style="45" customWidth="1"/>
    <col min="12301" max="12301" width="5.109375" style="45" customWidth="1"/>
    <col min="12302" max="12545" width="9" style="45"/>
    <col min="12546" max="12546" width="5.33203125" style="45" customWidth="1"/>
    <col min="12547" max="12547" width="14.33203125" style="45" customWidth="1"/>
    <col min="12548" max="12548" width="9.6640625" style="45" customWidth="1"/>
    <col min="12549" max="12549" width="12.6640625" style="45" bestFit="1" customWidth="1"/>
    <col min="12550" max="12550" width="6" style="45" customWidth="1"/>
    <col min="12551" max="12551" width="12.88671875" style="45" customWidth="1"/>
    <col min="12552" max="12552" width="11.6640625" style="45" bestFit="1" customWidth="1"/>
    <col min="12553" max="12553" width="12.6640625" style="45" bestFit="1" customWidth="1"/>
    <col min="12554" max="12554" width="12.109375" style="45" customWidth="1"/>
    <col min="12555" max="12555" width="12.6640625" style="45" bestFit="1" customWidth="1"/>
    <col min="12556" max="12556" width="10.44140625" style="45" customWidth="1"/>
    <col min="12557" max="12557" width="5.109375" style="45" customWidth="1"/>
    <col min="12558" max="12801" width="9" style="45"/>
    <col min="12802" max="12802" width="5.33203125" style="45" customWidth="1"/>
    <col min="12803" max="12803" width="14.33203125" style="45" customWidth="1"/>
    <col min="12804" max="12804" width="9.6640625" style="45" customWidth="1"/>
    <col min="12805" max="12805" width="12.6640625" style="45" bestFit="1" customWidth="1"/>
    <col min="12806" max="12806" width="6" style="45" customWidth="1"/>
    <col min="12807" max="12807" width="12.88671875" style="45" customWidth="1"/>
    <col min="12808" max="12808" width="11.6640625" style="45" bestFit="1" customWidth="1"/>
    <col min="12809" max="12809" width="12.6640625" style="45" bestFit="1" customWidth="1"/>
    <col min="12810" max="12810" width="12.109375" style="45" customWidth="1"/>
    <col min="12811" max="12811" width="12.6640625" style="45" bestFit="1" customWidth="1"/>
    <col min="12812" max="12812" width="10.44140625" style="45" customWidth="1"/>
    <col min="12813" max="12813" width="5.109375" style="45" customWidth="1"/>
    <col min="12814" max="13057" width="9" style="45"/>
    <col min="13058" max="13058" width="5.33203125" style="45" customWidth="1"/>
    <col min="13059" max="13059" width="14.33203125" style="45" customWidth="1"/>
    <col min="13060" max="13060" width="9.6640625" style="45" customWidth="1"/>
    <col min="13061" max="13061" width="12.6640625" style="45" bestFit="1" customWidth="1"/>
    <col min="13062" max="13062" width="6" style="45" customWidth="1"/>
    <col min="13063" max="13063" width="12.88671875" style="45" customWidth="1"/>
    <col min="13064" max="13064" width="11.6640625" style="45" bestFit="1" customWidth="1"/>
    <col min="13065" max="13065" width="12.6640625" style="45" bestFit="1" customWidth="1"/>
    <col min="13066" max="13066" width="12.109375" style="45" customWidth="1"/>
    <col min="13067" max="13067" width="12.6640625" style="45" bestFit="1" customWidth="1"/>
    <col min="13068" max="13068" width="10.44140625" style="45" customWidth="1"/>
    <col min="13069" max="13069" width="5.109375" style="45" customWidth="1"/>
    <col min="13070" max="13313" width="9" style="45"/>
    <col min="13314" max="13314" width="5.33203125" style="45" customWidth="1"/>
    <col min="13315" max="13315" width="14.33203125" style="45" customWidth="1"/>
    <col min="13316" max="13316" width="9.6640625" style="45" customWidth="1"/>
    <col min="13317" max="13317" width="12.6640625" style="45" bestFit="1" customWidth="1"/>
    <col min="13318" max="13318" width="6" style="45" customWidth="1"/>
    <col min="13319" max="13319" width="12.88671875" style="45" customWidth="1"/>
    <col min="13320" max="13320" width="11.6640625" style="45" bestFit="1" customWidth="1"/>
    <col min="13321" max="13321" width="12.6640625" style="45" bestFit="1" customWidth="1"/>
    <col min="13322" max="13322" width="12.109375" style="45" customWidth="1"/>
    <col min="13323" max="13323" width="12.6640625" style="45" bestFit="1" customWidth="1"/>
    <col min="13324" max="13324" width="10.44140625" style="45" customWidth="1"/>
    <col min="13325" max="13325" width="5.109375" style="45" customWidth="1"/>
    <col min="13326" max="13569" width="9" style="45"/>
    <col min="13570" max="13570" width="5.33203125" style="45" customWidth="1"/>
    <col min="13571" max="13571" width="14.33203125" style="45" customWidth="1"/>
    <col min="13572" max="13572" width="9.6640625" style="45" customWidth="1"/>
    <col min="13573" max="13573" width="12.6640625" style="45" bestFit="1" customWidth="1"/>
    <col min="13574" max="13574" width="6" style="45" customWidth="1"/>
    <col min="13575" max="13575" width="12.88671875" style="45" customWidth="1"/>
    <col min="13576" max="13576" width="11.6640625" style="45" bestFit="1" customWidth="1"/>
    <col min="13577" max="13577" width="12.6640625" style="45" bestFit="1" customWidth="1"/>
    <col min="13578" max="13578" width="12.109375" style="45" customWidth="1"/>
    <col min="13579" max="13579" width="12.6640625" style="45" bestFit="1" customWidth="1"/>
    <col min="13580" max="13580" width="10.44140625" style="45" customWidth="1"/>
    <col min="13581" max="13581" width="5.109375" style="45" customWidth="1"/>
    <col min="13582" max="13825" width="9" style="45"/>
    <col min="13826" max="13826" width="5.33203125" style="45" customWidth="1"/>
    <col min="13827" max="13827" width="14.33203125" style="45" customWidth="1"/>
    <col min="13828" max="13828" width="9.6640625" style="45" customWidth="1"/>
    <col min="13829" max="13829" width="12.6640625" style="45" bestFit="1" customWidth="1"/>
    <col min="13830" max="13830" width="6" style="45" customWidth="1"/>
    <col min="13831" max="13831" width="12.88671875" style="45" customWidth="1"/>
    <col min="13832" max="13832" width="11.6640625" style="45" bestFit="1" customWidth="1"/>
    <col min="13833" max="13833" width="12.6640625" style="45" bestFit="1" customWidth="1"/>
    <col min="13834" max="13834" width="12.109375" style="45" customWidth="1"/>
    <col min="13835" max="13835" width="12.6640625" style="45" bestFit="1" customWidth="1"/>
    <col min="13836" max="13836" width="10.44140625" style="45" customWidth="1"/>
    <col min="13837" max="13837" width="5.109375" style="45" customWidth="1"/>
    <col min="13838" max="14081" width="9" style="45"/>
    <col min="14082" max="14082" width="5.33203125" style="45" customWidth="1"/>
    <col min="14083" max="14083" width="14.33203125" style="45" customWidth="1"/>
    <col min="14084" max="14084" width="9.6640625" style="45" customWidth="1"/>
    <col min="14085" max="14085" width="12.6640625" style="45" bestFit="1" customWidth="1"/>
    <col min="14086" max="14086" width="6" style="45" customWidth="1"/>
    <col min="14087" max="14087" width="12.88671875" style="45" customWidth="1"/>
    <col min="14088" max="14088" width="11.6640625" style="45" bestFit="1" customWidth="1"/>
    <col min="14089" max="14089" width="12.6640625" style="45" bestFit="1" customWidth="1"/>
    <col min="14090" max="14090" width="12.109375" style="45" customWidth="1"/>
    <col min="14091" max="14091" width="12.6640625" style="45" bestFit="1" customWidth="1"/>
    <col min="14092" max="14092" width="10.44140625" style="45" customWidth="1"/>
    <col min="14093" max="14093" width="5.109375" style="45" customWidth="1"/>
    <col min="14094" max="14337" width="9" style="45"/>
    <col min="14338" max="14338" width="5.33203125" style="45" customWidth="1"/>
    <col min="14339" max="14339" width="14.33203125" style="45" customWidth="1"/>
    <col min="14340" max="14340" width="9.6640625" style="45" customWidth="1"/>
    <col min="14341" max="14341" width="12.6640625" style="45" bestFit="1" customWidth="1"/>
    <col min="14342" max="14342" width="6" style="45" customWidth="1"/>
    <col min="14343" max="14343" width="12.88671875" style="45" customWidth="1"/>
    <col min="14344" max="14344" width="11.6640625" style="45" bestFit="1" customWidth="1"/>
    <col min="14345" max="14345" width="12.6640625" style="45" bestFit="1" customWidth="1"/>
    <col min="14346" max="14346" width="12.109375" style="45" customWidth="1"/>
    <col min="14347" max="14347" width="12.6640625" style="45" bestFit="1" customWidth="1"/>
    <col min="14348" max="14348" width="10.44140625" style="45" customWidth="1"/>
    <col min="14349" max="14349" width="5.109375" style="45" customWidth="1"/>
    <col min="14350" max="14593" width="9" style="45"/>
    <col min="14594" max="14594" width="5.33203125" style="45" customWidth="1"/>
    <col min="14595" max="14595" width="14.33203125" style="45" customWidth="1"/>
    <col min="14596" max="14596" width="9.6640625" style="45" customWidth="1"/>
    <col min="14597" max="14597" width="12.6640625" style="45" bestFit="1" customWidth="1"/>
    <col min="14598" max="14598" width="6" style="45" customWidth="1"/>
    <col min="14599" max="14599" width="12.88671875" style="45" customWidth="1"/>
    <col min="14600" max="14600" width="11.6640625" style="45" bestFit="1" customWidth="1"/>
    <col min="14601" max="14601" width="12.6640625" style="45" bestFit="1" customWidth="1"/>
    <col min="14602" max="14602" width="12.109375" style="45" customWidth="1"/>
    <col min="14603" max="14603" width="12.6640625" style="45" bestFit="1" customWidth="1"/>
    <col min="14604" max="14604" width="10.44140625" style="45" customWidth="1"/>
    <col min="14605" max="14605" width="5.109375" style="45" customWidth="1"/>
    <col min="14606" max="14849" width="9" style="45"/>
    <col min="14850" max="14850" width="5.33203125" style="45" customWidth="1"/>
    <col min="14851" max="14851" width="14.33203125" style="45" customWidth="1"/>
    <col min="14852" max="14852" width="9.6640625" style="45" customWidth="1"/>
    <col min="14853" max="14853" width="12.6640625" style="45" bestFit="1" customWidth="1"/>
    <col min="14854" max="14854" width="6" style="45" customWidth="1"/>
    <col min="14855" max="14855" width="12.88671875" style="45" customWidth="1"/>
    <col min="14856" max="14856" width="11.6640625" style="45" bestFit="1" customWidth="1"/>
    <col min="14857" max="14857" width="12.6640625" style="45" bestFit="1" customWidth="1"/>
    <col min="14858" max="14858" width="12.109375" style="45" customWidth="1"/>
    <col min="14859" max="14859" width="12.6640625" style="45" bestFit="1" customWidth="1"/>
    <col min="14860" max="14860" width="10.44140625" style="45" customWidth="1"/>
    <col min="14861" max="14861" width="5.109375" style="45" customWidth="1"/>
    <col min="14862" max="15105" width="9" style="45"/>
    <col min="15106" max="15106" width="5.33203125" style="45" customWidth="1"/>
    <col min="15107" max="15107" width="14.33203125" style="45" customWidth="1"/>
    <col min="15108" max="15108" width="9.6640625" style="45" customWidth="1"/>
    <col min="15109" max="15109" width="12.6640625" style="45" bestFit="1" customWidth="1"/>
    <col min="15110" max="15110" width="6" style="45" customWidth="1"/>
    <col min="15111" max="15111" width="12.88671875" style="45" customWidth="1"/>
    <col min="15112" max="15112" width="11.6640625" style="45" bestFit="1" customWidth="1"/>
    <col min="15113" max="15113" width="12.6640625" style="45" bestFit="1" customWidth="1"/>
    <col min="15114" max="15114" width="12.109375" style="45" customWidth="1"/>
    <col min="15115" max="15115" width="12.6640625" style="45" bestFit="1" customWidth="1"/>
    <col min="15116" max="15116" width="10.44140625" style="45" customWidth="1"/>
    <col min="15117" max="15117" width="5.109375" style="45" customWidth="1"/>
    <col min="15118" max="15361" width="9" style="45"/>
    <col min="15362" max="15362" width="5.33203125" style="45" customWidth="1"/>
    <col min="15363" max="15363" width="14.33203125" style="45" customWidth="1"/>
    <col min="15364" max="15364" width="9.6640625" style="45" customWidth="1"/>
    <col min="15365" max="15365" width="12.6640625" style="45" bestFit="1" customWidth="1"/>
    <col min="15366" max="15366" width="6" style="45" customWidth="1"/>
    <col min="15367" max="15367" width="12.88671875" style="45" customWidth="1"/>
    <col min="15368" max="15368" width="11.6640625" style="45" bestFit="1" customWidth="1"/>
    <col min="15369" max="15369" width="12.6640625" style="45" bestFit="1" customWidth="1"/>
    <col min="15370" max="15370" width="12.109375" style="45" customWidth="1"/>
    <col min="15371" max="15371" width="12.6640625" style="45" bestFit="1" customWidth="1"/>
    <col min="15372" max="15372" width="10.44140625" style="45" customWidth="1"/>
    <col min="15373" max="15373" width="5.109375" style="45" customWidth="1"/>
    <col min="15374" max="15617" width="9" style="45"/>
    <col min="15618" max="15618" width="5.33203125" style="45" customWidth="1"/>
    <col min="15619" max="15619" width="14.33203125" style="45" customWidth="1"/>
    <col min="15620" max="15620" width="9.6640625" style="45" customWidth="1"/>
    <col min="15621" max="15621" width="12.6640625" style="45" bestFit="1" customWidth="1"/>
    <col min="15622" max="15622" width="6" style="45" customWidth="1"/>
    <col min="15623" max="15623" width="12.88671875" style="45" customWidth="1"/>
    <col min="15624" max="15624" width="11.6640625" style="45" bestFit="1" customWidth="1"/>
    <col min="15625" max="15625" width="12.6640625" style="45" bestFit="1" customWidth="1"/>
    <col min="15626" max="15626" width="12.109375" style="45" customWidth="1"/>
    <col min="15627" max="15627" width="12.6640625" style="45" bestFit="1" customWidth="1"/>
    <col min="15628" max="15628" width="10.44140625" style="45" customWidth="1"/>
    <col min="15629" max="15629" width="5.109375" style="45" customWidth="1"/>
    <col min="15630" max="15873" width="9" style="45"/>
    <col min="15874" max="15874" width="5.33203125" style="45" customWidth="1"/>
    <col min="15875" max="15875" width="14.33203125" style="45" customWidth="1"/>
    <col min="15876" max="15876" width="9.6640625" style="45" customWidth="1"/>
    <col min="15877" max="15877" width="12.6640625" style="45" bestFit="1" customWidth="1"/>
    <col min="15878" max="15878" width="6" style="45" customWidth="1"/>
    <col min="15879" max="15879" width="12.88671875" style="45" customWidth="1"/>
    <col min="15880" max="15880" width="11.6640625" style="45" bestFit="1" customWidth="1"/>
    <col min="15881" max="15881" width="12.6640625" style="45" bestFit="1" customWidth="1"/>
    <col min="15882" max="15882" width="12.109375" style="45" customWidth="1"/>
    <col min="15883" max="15883" width="12.6640625" style="45" bestFit="1" customWidth="1"/>
    <col min="15884" max="15884" width="10.44140625" style="45" customWidth="1"/>
    <col min="15885" max="15885" width="5.109375" style="45" customWidth="1"/>
    <col min="15886" max="16129" width="9" style="45"/>
    <col min="16130" max="16130" width="5.33203125" style="45" customWidth="1"/>
    <col min="16131" max="16131" width="14.33203125" style="45" customWidth="1"/>
    <col min="16132" max="16132" width="9.6640625" style="45" customWidth="1"/>
    <col min="16133" max="16133" width="12.6640625" style="45" bestFit="1" customWidth="1"/>
    <col min="16134" max="16134" width="6" style="45" customWidth="1"/>
    <col min="16135" max="16135" width="12.88671875" style="45" customWidth="1"/>
    <col min="16136" max="16136" width="11.6640625" style="45" bestFit="1" customWidth="1"/>
    <col min="16137" max="16137" width="12.6640625" style="45" bestFit="1" customWidth="1"/>
    <col min="16138" max="16138" width="12.109375" style="45" customWidth="1"/>
    <col min="16139" max="16139" width="12.6640625" style="45" bestFit="1" customWidth="1"/>
    <col min="16140" max="16140" width="10.44140625" style="45" customWidth="1"/>
    <col min="16141" max="16141" width="5.109375" style="45" customWidth="1"/>
    <col min="16142" max="16384" width="9" style="45"/>
  </cols>
  <sheetData>
    <row r="1" spans="1:13" s="40" customFormat="1" ht="13.8" x14ac:dyDescent="0.25">
      <c r="A1" s="573" t="s">
        <v>0</v>
      </c>
      <c r="B1" s="573"/>
      <c r="C1" s="573"/>
      <c r="D1" s="573"/>
      <c r="E1" s="91"/>
      <c r="F1" s="574" t="s">
        <v>1</v>
      </c>
      <c r="G1" s="574"/>
      <c r="H1" s="574"/>
      <c r="I1" s="574"/>
      <c r="J1" s="574"/>
      <c r="K1" s="574"/>
      <c r="L1" s="574"/>
    </row>
    <row r="2" spans="1:13" s="40" customFormat="1" ht="13.8" x14ac:dyDescent="0.25">
      <c r="A2" s="575" t="s">
        <v>2</v>
      </c>
      <c r="B2" s="575"/>
      <c r="C2" s="575"/>
      <c r="D2" s="575"/>
      <c r="E2" s="91"/>
      <c r="F2" s="576" t="s">
        <v>3</v>
      </c>
      <c r="G2" s="576"/>
      <c r="H2" s="576"/>
      <c r="I2" s="576"/>
      <c r="J2" s="576"/>
      <c r="K2" s="576"/>
      <c r="L2" s="576"/>
    </row>
    <row r="3" spans="1:13" s="40" customFormat="1" ht="14.25" x14ac:dyDescent="0.2">
      <c r="A3" s="41"/>
      <c r="B3" s="41"/>
      <c r="C3" s="41"/>
      <c r="E3" s="92"/>
      <c r="F3" s="92"/>
      <c r="G3" s="158"/>
      <c r="H3" s="42"/>
      <c r="I3" s="92"/>
      <c r="J3" s="92"/>
    </row>
    <row r="4" spans="1:13" s="43" customFormat="1" ht="25.2" x14ac:dyDescent="0.3">
      <c r="A4" s="577" t="s">
        <v>70</v>
      </c>
      <c r="B4" s="577"/>
      <c r="C4" s="577"/>
      <c r="D4" s="577"/>
      <c r="E4" s="577"/>
      <c r="F4" s="577"/>
      <c r="G4" s="577"/>
      <c r="H4" s="577"/>
      <c r="I4" s="577"/>
      <c r="J4" s="577"/>
      <c r="K4" s="577"/>
      <c r="L4" s="577"/>
      <c r="M4" s="577"/>
    </row>
    <row r="5" spans="1:13" s="44" customFormat="1" x14ac:dyDescent="0.3">
      <c r="A5" s="563" t="s">
        <v>125</v>
      </c>
      <c r="B5" s="563"/>
      <c r="C5" s="563"/>
      <c r="D5" s="563"/>
      <c r="E5" s="563"/>
      <c r="F5" s="563"/>
      <c r="G5" s="563"/>
      <c r="H5" s="563"/>
      <c r="I5" s="563"/>
      <c r="J5" s="563"/>
      <c r="K5" s="563"/>
      <c r="L5" s="563"/>
      <c r="M5" s="563"/>
    </row>
    <row r="6" spans="1:13" x14ac:dyDescent="0.3">
      <c r="K6" s="564" t="s">
        <v>71</v>
      </c>
      <c r="L6" s="564"/>
      <c r="M6" s="564"/>
    </row>
    <row r="7" spans="1:13" ht="52.8" x14ac:dyDescent="0.3">
      <c r="A7" s="46" t="s">
        <v>18</v>
      </c>
      <c r="B7" s="47" t="s">
        <v>72</v>
      </c>
      <c r="C7" s="47" t="s">
        <v>73</v>
      </c>
      <c r="D7" s="47" t="s">
        <v>74</v>
      </c>
      <c r="E7" s="104" t="s">
        <v>75</v>
      </c>
      <c r="F7" s="46" t="s">
        <v>76</v>
      </c>
      <c r="G7" s="46" t="s">
        <v>147</v>
      </c>
      <c r="H7" s="46" t="s">
        <v>77</v>
      </c>
      <c r="I7" s="46" t="s">
        <v>244</v>
      </c>
      <c r="J7" s="46" t="s">
        <v>245</v>
      </c>
      <c r="K7" s="46" t="s">
        <v>78</v>
      </c>
      <c r="L7" s="48" t="s">
        <v>79</v>
      </c>
      <c r="M7" s="46" t="s">
        <v>20</v>
      </c>
    </row>
    <row r="8" spans="1:13" ht="12.75" x14ac:dyDescent="0.25">
      <c r="A8" s="49"/>
      <c r="B8" s="50"/>
      <c r="C8" s="51"/>
      <c r="D8" s="51"/>
      <c r="E8" s="53"/>
      <c r="F8" s="53" t="s">
        <v>80</v>
      </c>
      <c r="G8" s="53" t="s">
        <v>81</v>
      </c>
      <c r="H8" s="53" t="s">
        <v>82</v>
      </c>
      <c r="I8" s="53" t="s">
        <v>83</v>
      </c>
      <c r="J8" s="53" t="s">
        <v>148</v>
      </c>
      <c r="K8" s="54" t="s">
        <v>149</v>
      </c>
      <c r="L8" s="51"/>
      <c r="M8" s="52"/>
    </row>
    <row r="9" spans="1:13" x14ac:dyDescent="0.3">
      <c r="A9" s="565" t="s">
        <v>84</v>
      </c>
      <c r="B9" s="566"/>
      <c r="C9" s="51"/>
      <c r="D9" s="51"/>
      <c r="E9" s="53"/>
      <c r="F9" s="52" t="s">
        <v>261</v>
      </c>
      <c r="G9" s="52" t="s">
        <v>260</v>
      </c>
      <c r="H9" s="52"/>
      <c r="I9" s="52"/>
      <c r="J9" s="52"/>
      <c r="K9" s="51"/>
      <c r="L9" s="51"/>
      <c r="M9" s="52"/>
    </row>
    <row r="10" spans="1:13" ht="26.4" x14ac:dyDescent="0.3">
      <c r="A10" s="55">
        <v>1</v>
      </c>
      <c r="B10" s="55" t="s">
        <v>45</v>
      </c>
      <c r="C10" s="56" t="s">
        <v>85</v>
      </c>
      <c r="D10" s="57">
        <v>15000000</v>
      </c>
      <c r="E10" s="106">
        <f>'bảng chấm công'!AI12</f>
        <v>26</v>
      </c>
      <c r="F10" s="57">
        <f>D10/26*E10</f>
        <v>14999999.999999998</v>
      </c>
      <c r="G10" s="57">
        <f>F10*30%</f>
        <v>4499999.9999999991</v>
      </c>
      <c r="H10" s="58"/>
      <c r="I10" s="58"/>
      <c r="J10" s="58">
        <v>41307692</v>
      </c>
      <c r="K10" s="58">
        <f>F10-G10-H10-I10+J10</f>
        <v>51807692</v>
      </c>
      <c r="L10" s="58"/>
      <c r="M10" s="55"/>
    </row>
    <row r="11" spans="1:13" ht="39.6" x14ac:dyDescent="0.3">
      <c r="A11" s="55">
        <v>2</v>
      </c>
      <c r="B11" s="55" t="s">
        <v>86</v>
      </c>
      <c r="C11" s="56" t="s">
        <v>87</v>
      </c>
      <c r="D11" s="57">
        <v>10000000</v>
      </c>
      <c r="E11" s="106">
        <f>'bảng chấm công'!AI13</f>
        <v>13</v>
      </c>
      <c r="F11" s="57">
        <f t="shared" ref="F11:F13" si="0">D11/26*E11</f>
        <v>5000000</v>
      </c>
      <c r="G11" s="57">
        <f t="shared" ref="G11:G12" si="1">F11*30%</f>
        <v>1500000</v>
      </c>
      <c r="H11" s="58">
        <f>'DOANH THU'!N61/2</f>
        <v>1716900.0000000002</v>
      </c>
      <c r="I11" s="58">
        <v>4000000</v>
      </c>
      <c r="J11" s="58">
        <v>8176923</v>
      </c>
      <c r="K11" s="58">
        <f t="shared" ref="K11:K13" si="2">F11-G11-H11-I11+J11</f>
        <v>5960023</v>
      </c>
      <c r="L11" s="58"/>
      <c r="M11" s="55"/>
    </row>
    <row r="12" spans="1:13" ht="52.8" x14ac:dyDescent="0.3">
      <c r="A12" s="55">
        <v>3</v>
      </c>
      <c r="B12" s="55" t="s">
        <v>88</v>
      </c>
      <c r="C12" s="56" t="s">
        <v>89</v>
      </c>
      <c r="D12" s="57">
        <v>6000000</v>
      </c>
      <c r="E12" s="106">
        <f>'bảng chấm công'!AI16</f>
        <v>26</v>
      </c>
      <c r="F12" s="57">
        <f t="shared" si="0"/>
        <v>6000000</v>
      </c>
      <c r="G12" s="57">
        <f t="shared" si="1"/>
        <v>1800000</v>
      </c>
      <c r="H12" s="58">
        <f>'DOANH THU'!N63+'DOANH THU'!N64</f>
        <v>811250.00000000023</v>
      </c>
      <c r="I12" s="58">
        <v>3000000</v>
      </c>
      <c r="J12" s="58">
        <v>23369231</v>
      </c>
      <c r="K12" s="58">
        <f t="shared" si="2"/>
        <v>23757981</v>
      </c>
      <c r="L12" s="58"/>
      <c r="M12" s="55"/>
    </row>
    <row r="13" spans="1:13" ht="26.4" x14ac:dyDescent="0.3">
      <c r="A13" s="60">
        <v>4</v>
      </c>
      <c r="B13" s="60" t="s">
        <v>44</v>
      </c>
      <c r="C13" s="61" t="s">
        <v>90</v>
      </c>
      <c r="D13" s="62">
        <v>6000000</v>
      </c>
      <c r="E13" s="107">
        <f>'bảng chấm công'!AI15</f>
        <v>23</v>
      </c>
      <c r="F13" s="57">
        <f t="shared" si="0"/>
        <v>5307692.307692308</v>
      </c>
      <c r="G13" s="57">
        <f>F13*30%</f>
        <v>1592307.6923076923</v>
      </c>
      <c r="H13" s="63">
        <f>'DOANH THU'!N84</f>
        <v>324500.00000000006</v>
      </c>
      <c r="I13" s="63">
        <v>6000000</v>
      </c>
      <c r="J13" s="63">
        <v>8164627</v>
      </c>
      <c r="K13" s="58">
        <f t="shared" si="2"/>
        <v>5555511.615384616</v>
      </c>
      <c r="L13" s="63"/>
      <c r="M13" s="60"/>
    </row>
    <row r="14" spans="1:13" s="68" customFormat="1" ht="13.8" x14ac:dyDescent="0.3">
      <c r="A14" s="570" t="s">
        <v>43</v>
      </c>
      <c r="B14" s="571"/>
      <c r="C14" s="572"/>
      <c r="D14" s="100">
        <f>SUM(D10:D13)</f>
        <v>37000000</v>
      </c>
      <c r="E14" s="108"/>
      <c r="F14" s="100">
        <f>SUM(F10:F13)</f>
        <v>31307692.307692308</v>
      </c>
      <c r="G14" s="100">
        <f>SUM(G10:G13)</f>
        <v>9392307.692307692</v>
      </c>
      <c r="H14" s="101">
        <f>SUM(H11:H13)</f>
        <v>2852650.0000000005</v>
      </c>
      <c r="I14" s="101">
        <f>SUM(I10:I13)</f>
        <v>13000000</v>
      </c>
      <c r="J14" s="101">
        <f>SUM(J10:J13)</f>
        <v>81018473</v>
      </c>
      <c r="K14" s="101">
        <f>SUM(K10:K13)</f>
        <v>87081207.615384609</v>
      </c>
      <c r="L14" s="101"/>
      <c r="M14" s="102"/>
    </row>
    <row r="15" spans="1:13" s="59" customFormat="1" x14ac:dyDescent="0.3">
      <c r="A15" s="567" t="s">
        <v>91</v>
      </c>
      <c r="B15" s="568"/>
      <c r="C15" s="94"/>
      <c r="D15" s="95"/>
      <c r="E15" s="109"/>
      <c r="F15" s="97"/>
      <c r="G15" s="97"/>
      <c r="H15" s="98"/>
      <c r="I15" s="98"/>
      <c r="J15" s="96"/>
      <c r="K15" s="96"/>
      <c r="L15" s="98"/>
      <c r="M15" s="99"/>
    </row>
    <row r="16" spans="1:13" ht="39.6" x14ac:dyDescent="0.3">
      <c r="A16" s="60">
        <v>1</v>
      </c>
      <c r="B16" s="60" t="s">
        <v>92</v>
      </c>
      <c r="C16" s="61" t="s">
        <v>87</v>
      </c>
      <c r="D16" s="62">
        <v>10000000</v>
      </c>
      <c r="E16" s="106">
        <f>'bảng chấm công'!AI17</f>
        <v>13</v>
      </c>
      <c r="F16" s="57">
        <f>D16/2</f>
        <v>5000000</v>
      </c>
      <c r="G16" s="57">
        <f>(F16*30%)</f>
        <v>1500000</v>
      </c>
      <c r="H16" s="63">
        <f>H11</f>
        <v>1716900.0000000002</v>
      </c>
      <c r="I16" s="63"/>
      <c r="J16" s="58">
        <v>0</v>
      </c>
      <c r="K16" s="58">
        <f>F16-G16-H16-I16+J16</f>
        <v>1783099.9999999998</v>
      </c>
      <c r="L16" s="63"/>
      <c r="M16" s="60"/>
    </row>
    <row r="17" spans="1:13" ht="26.4" x14ac:dyDescent="0.3">
      <c r="A17" s="60">
        <v>2</v>
      </c>
      <c r="B17" s="61" t="s">
        <v>317</v>
      </c>
      <c r="C17" s="61"/>
      <c r="D17" s="62">
        <v>3000000</v>
      </c>
      <c r="E17" s="106">
        <v>26</v>
      </c>
      <c r="F17" s="62">
        <f>D17/26*E17</f>
        <v>3000000</v>
      </c>
      <c r="G17" s="57">
        <f>F17*30%</f>
        <v>900000</v>
      </c>
      <c r="H17" s="63">
        <v>0</v>
      </c>
      <c r="I17" s="63">
        <v>0</v>
      </c>
      <c r="J17" s="63">
        <v>0</v>
      </c>
      <c r="K17" s="58">
        <f>F17-G17-H17-I17+J17</f>
        <v>2100000</v>
      </c>
      <c r="L17" s="63"/>
      <c r="M17" s="60"/>
    </row>
    <row r="18" spans="1:13" ht="26.4" x14ac:dyDescent="0.3">
      <c r="A18" s="64">
        <v>3</v>
      </c>
      <c r="B18" s="64" t="s">
        <v>93</v>
      </c>
      <c r="C18" s="65" t="s">
        <v>94</v>
      </c>
      <c r="D18" s="66">
        <v>5000000</v>
      </c>
      <c r="E18" s="106">
        <f>'bảng chấm công'!AI14</f>
        <v>19</v>
      </c>
      <c r="F18" s="66">
        <f>D18/26*E18</f>
        <v>3653846.153846154</v>
      </c>
      <c r="G18" s="57">
        <f>(D18*30%)/2</f>
        <v>750000</v>
      </c>
      <c r="H18" s="67"/>
      <c r="I18" s="67">
        <v>2000000</v>
      </c>
      <c r="J18" s="63">
        <v>3503758</v>
      </c>
      <c r="K18" s="58">
        <f>F18-G18-H18-I18+J18</f>
        <v>4407604.153846154</v>
      </c>
      <c r="L18" s="67" t="s">
        <v>264</v>
      </c>
      <c r="M18" s="64"/>
    </row>
    <row r="19" spans="1:13" s="68" customFormat="1" ht="13.8" x14ac:dyDescent="0.3">
      <c r="A19" s="570" t="s">
        <v>43</v>
      </c>
      <c r="B19" s="571"/>
      <c r="C19" s="572"/>
      <c r="D19" s="103">
        <f>SUM(D16:D18)</f>
        <v>18000000</v>
      </c>
      <c r="E19" s="105"/>
      <c r="F19" s="103">
        <f>SUM(F16:F18)</f>
        <v>11653846.153846154</v>
      </c>
      <c r="G19" s="103">
        <f>SUM(G16:G18)</f>
        <v>3150000</v>
      </c>
      <c r="H19" s="103">
        <f>SUM(H16:H18)</f>
        <v>1716900.0000000002</v>
      </c>
      <c r="I19" s="103">
        <f>SUM(I16:I18)</f>
        <v>2000000</v>
      </c>
      <c r="J19" s="103">
        <f>SUM(J16:J18)</f>
        <v>3503758</v>
      </c>
      <c r="K19" s="103">
        <f>SUM(K15:K18)</f>
        <v>8290704.153846154</v>
      </c>
      <c r="L19" s="102"/>
      <c r="M19" s="102"/>
    </row>
    <row r="21" spans="1:13" s="68" customFormat="1" ht="14.25" x14ac:dyDescent="0.25">
      <c r="B21" s="569"/>
      <c r="C21" s="569"/>
      <c r="D21" s="569"/>
      <c r="E21" s="93"/>
      <c r="I21" s="569"/>
      <c r="J21" s="569"/>
      <c r="K21" s="569"/>
      <c r="L21" s="569"/>
    </row>
    <row r="22" spans="1:13" s="71" customFormat="1" ht="13.8" x14ac:dyDescent="0.25">
      <c r="C22" s="110" t="s">
        <v>193</v>
      </c>
      <c r="E22" s="73"/>
      <c r="F22" s="73"/>
      <c r="G22" s="73"/>
      <c r="H22" s="73"/>
      <c r="I22" s="110" t="s">
        <v>14</v>
      </c>
      <c r="J22" s="73"/>
      <c r="K22" s="257"/>
    </row>
    <row r="23" spans="1:13" s="71" customFormat="1" ht="13.8" x14ac:dyDescent="0.25">
      <c r="C23" s="4" t="s">
        <v>15</v>
      </c>
      <c r="E23" s="192"/>
      <c r="F23" s="5"/>
      <c r="G23" s="5"/>
      <c r="H23" s="5"/>
      <c r="I23" s="4" t="s">
        <v>16</v>
      </c>
      <c r="J23" s="5"/>
    </row>
    <row r="24" spans="1:13" ht="12.75" x14ac:dyDescent="0.25">
      <c r="F24" s="184"/>
    </row>
    <row r="26" spans="1:13" s="120" customFormat="1" ht="13.8" x14ac:dyDescent="0.25">
      <c r="C26" s="110"/>
      <c r="F26" s="125"/>
      <c r="G26" s="125"/>
      <c r="H26" s="125"/>
      <c r="I26" s="157" t="s">
        <v>45</v>
      </c>
    </row>
  </sheetData>
  <mergeCells count="13">
    <mergeCell ref="A1:D1"/>
    <mergeCell ref="F1:L1"/>
    <mergeCell ref="A2:D2"/>
    <mergeCell ref="F2:L2"/>
    <mergeCell ref="A4:M4"/>
    <mergeCell ref="A5:M5"/>
    <mergeCell ref="K6:M6"/>
    <mergeCell ref="A9:B9"/>
    <mergeCell ref="A15:B15"/>
    <mergeCell ref="B21:D21"/>
    <mergeCell ref="I21:L21"/>
    <mergeCell ref="A19:C19"/>
    <mergeCell ref="A14:C14"/>
  </mergeCells>
  <pageMargins left="0.26" right="0.2" top="0.75" bottom="0.75" header="0.3" footer="0.3"/>
  <pageSetup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G23" sqref="G23"/>
    </sheetView>
  </sheetViews>
  <sheetFormatPr defaultColWidth="9.109375" defaultRowHeight="14.4" x14ac:dyDescent="0.3"/>
  <cols>
    <col min="1" max="1" width="6" style="291" customWidth="1"/>
    <col min="2" max="2" width="11" style="89" customWidth="1"/>
    <col min="3" max="3" width="12.6640625" style="89" bestFit="1" customWidth="1"/>
    <col min="4" max="4" width="9.88671875" style="89" bestFit="1" customWidth="1"/>
    <col min="5" max="5" width="6" style="89" customWidth="1"/>
    <col min="6" max="6" width="8.44140625" style="89" customWidth="1"/>
    <col min="7" max="7" width="5.109375" style="89" customWidth="1"/>
    <col min="8" max="8" width="12" style="89" customWidth="1"/>
    <col min="9" max="9" width="14" style="89" bestFit="1" customWidth="1"/>
    <col min="10" max="10" width="6.109375" style="116" customWidth="1"/>
    <col min="11" max="11" width="14" style="146" customWidth="1"/>
    <col min="12" max="12" width="5.5546875" style="89" customWidth="1"/>
    <col min="13" max="13" width="6.109375" style="89" customWidth="1"/>
    <col min="14" max="14" width="5.88671875" style="89" customWidth="1"/>
    <col min="15" max="16384" width="9.109375" style="89"/>
  </cols>
  <sheetData>
    <row r="1" spans="1:15" x14ac:dyDescent="0.3">
      <c r="A1" s="405" t="s">
        <v>0</v>
      </c>
    </row>
    <row r="2" spans="1:15" x14ac:dyDescent="0.3">
      <c r="A2" s="406" t="s">
        <v>2</v>
      </c>
    </row>
    <row r="3" spans="1:15" ht="15.6" x14ac:dyDescent="0.3">
      <c r="A3" s="591" t="s">
        <v>65</v>
      </c>
      <c r="B3" s="591"/>
      <c r="C3" s="591"/>
      <c r="D3" s="591"/>
      <c r="E3" s="591"/>
      <c r="F3" s="591"/>
      <c r="G3" s="591"/>
      <c r="H3" s="591"/>
      <c r="I3" s="591"/>
      <c r="J3" s="591"/>
      <c r="K3" s="591"/>
      <c r="L3" s="591"/>
      <c r="M3" s="591"/>
      <c r="N3" s="591"/>
      <c r="O3" s="591"/>
    </row>
    <row r="4" spans="1:15" ht="16.2" thickBot="1" x14ac:dyDescent="0.35">
      <c r="A4" s="592" t="s">
        <v>125</v>
      </c>
      <c r="B4" s="592"/>
      <c r="C4" s="592"/>
      <c r="D4" s="592"/>
      <c r="E4" s="592"/>
      <c r="F4" s="592"/>
      <c r="G4" s="592"/>
      <c r="H4" s="592"/>
      <c r="I4" s="592"/>
      <c r="J4" s="593"/>
      <c r="K4" s="592"/>
      <c r="L4" s="592"/>
      <c r="M4" s="592"/>
      <c r="N4" s="592"/>
      <c r="O4" s="592"/>
    </row>
    <row r="5" spans="1:15" ht="15.75" customHeight="1" thickTop="1" x14ac:dyDescent="0.3">
      <c r="A5" s="594" t="s">
        <v>18</v>
      </c>
      <c r="B5" s="596" t="s">
        <v>27</v>
      </c>
      <c r="C5" s="598" t="s">
        <v>47</v>
      </c>
      <c r="D5" s="598"/>
      <c r="E5" s="598"/>
      <c r="F5" s="599" t="s">
        <v>29</v>
      </c>
      <c r="G5" s="599"/>
      <c r="H5" s="599"/>
      <c r="I5" s="599"/>
      <c r="J5" s="600"/>
      <c r="K5" s="601" t="s">
        <v>30</v>
      </c>
      <c r="L5" s="599" t="s">
        <v>66</v>
      </c>
      <c r="M5" s="599"/>
      <c r="N5" s="599"/>
      <c r="O5" s="603" t="s">
        <v>20</v>
      </c>
    </row>
    <row r="6" spans="1:15" ht="57" customHeight="1" x14ac:dyDescent="0.3">
      <c r="A6" s="595"/>
      <c r="B6" s="597"/>
      <c r="C6" s="88" t="s">
        <v>48</v>
      </c>
      <c r="D6" s="88" t="s">
        <v>49</v>
      </c>
      <c r="E6" s="88" t="s">
        <v>50</v>
      </c>
      <c r="F6" s="88" t="s">
        <v>31</v>
      </c>
      <c r="G6" s="88" t="s">
        <v>32</v>
      </c>
      <c r="H6" s="274" t="s">
        <v>33</v>
      </c>
      <c r="I6" s="275" t="s">
        <v>34</v>
      </c>
      <c r="J6" s="276" t="s">
        <v>35</v>
      </c>
      <c r="K6" s="602"/>
      <c r="L6" s="88" t="s">
        <v>53</v>
      </c>
      <c r="M6" s="88" t="s">
        <v>54</v>
      </c>
      <c r="N6" s="88" t="s">
        <v>55</v>
      </c>
      <c r="O6" s="604"/>
    </row>
    <row r="7" spans="1:15" x14ac:dyDescent="0.3">
      <c r="A7" s="290">
        <v>465</v>
      </c>
      <c r="B7" s="162">
        <v>43955</v>
      </c>
      <c r="C7" s="159" t="s">
        <v>109</v>
      </c>
      <c r="D7" s="159" t="s">
        <v>110</v>
      </c>
      <c r="E7" s="159"/>
      <c r="F7" s="159" t="s">
        <v>42</v>
      </c>
      <c r="G7" s="159">
        <v>10</v>
      </c>
      <c r="H7" s="163">
        <v>485000</v>
      </c>
      <c r="I7" s="163">
        <f>G7*H7</f>
        <v>4850000</v>
      </c>
      <c r="J7" s="161">
        <v>0.5</v>
      </c>
      <c r="K7" s="160">
        <f>I7*(1-J7)</f>
        <v>2425000</v>
      </c>
      <c r="L7" s="159"/>
      <c r="M7" s="159"/>
      <c r="N7" s="159"/>
      <c r="O7" s="164"/>
    </row>
    <row r="8" spans="1:15" x14ac:dyDescent="0.3">
      <c r="A8" s="605">
        <v>1149</v>
      </c>
      <c r="B8" s="608">
        <v>43987</v>
      </c>
      <c r="C8" s="581" t="s">
        <v>127</v>
      </c>
      <c r="D8" s="578" t="s">
        <v>128</v>
      </c>
      <c r="E8" s="581"/>
      <c r="F8" s="259" t="s">
        <v>129</v>
      </c>
      <c r="G8" s="259">
        <v>10</v>
      </c>
      <c r="H8" s="260">
        <v>265000</v>
      </c>
      <c r="I8" s="260">
        <f t="shared" ref="I8:I20" si="0">G8*H8</f>
        <v>2650000</v>
      </c>
      <c r="J8" s="261">
        <v>0.35</v>
      </c>
      <c r="K8" s="262">
        <f t="shared" ref="K8:K12" si="1">I8*(1-J8)</f>
        <v>1722500</v>
      </c>
      <c r="L8" s="259"/>
      <c r="M8" s="259"/>
      <c r="N8" s="259"/>
      <c r="O8" s="263"/>
    </row>
    <row r="9" spans="1:15" x14ac:dyDescent="0.3">
      <c r="A9" s="606"/>
      <c r="B9" s="609"/>
      <c r="C9" s="582"/>
      <c r="D9" s="579"/>
      <c r="E9" s="582"/>
      <c r="F9" s="264" t="s">
        <v>130</v>
      </c>
      <c r="G9" s="264">
        <v>14</v>
      </c>
      <c r="H9" s="265">
        <v>275000</v>
      </c>
      <c r="I9" s="265">
        <f t="shared" si="0"/>
        <v>3850000</v>
      </c>
      <c r="J9" s="266">
        <v>0.35</v>
      </c>
      <c r="K9" s="267">
        <f t="shared" si="1"/>
        <v>2502500</v>
      </c>
      <c r="L9" s="264"/>
      <c r="M9" s="264"/>
      <c r="N9" s="264"/>
      <c r="O9" s="268"/>
    </row>
    <row r="10" spans="1:15" x14ac:dyDescent="0.3">
      <c r="A10" s="607"/>
      <c r="B10" s="610"/>
      <c r="C10" s="583"/>
      <c r="D10" s="580"/>
      <c r="E10" s="583"/>
      <c r="F10" s="269" t="s">
        <v>131</v>
      </c>
      <c r="G10" s="269">
        <v>11</v>
      </c>
      <c r="H10" s="270">
        <v>285000</v>
      </c>
      <c r="I10" s="270">
        <f t="shared" si="0"/>
        <v>3135000</v>
      </c>
      <c r="J10" s="271">
        <v>0.35</v>
      </c>
      <c r="K10" s="272">
        <f t="shared" si="1"/>
        <v>2037750</v>
      </c>
      <c r="L10" s="269"/>
      <c r="M10" s="269"/>
      <c r="N10" s="269"/>
      <c r="O10" s="273"/>
    </row>
    <row r="11" spans="1:15" x14ac:dyDescent="0.3">
      <c r="A11" s="290">
        <v>516</v>
      </c>
      <c r="B11" s="162">
        <v>43962</v>
      </c>
      <c r="C11" s="159" t="s">
        <v>150</v>
      </c>
      <c r="D11" s="159"/>
      <c r="E11" s="159"/>
      <c r="F11" s="159" t="s">
        <v>42</v>
      </c>
      <c r="G11" s="159">
        <v>12</v>
      </c>
      <c r="H11" s="163">
        <v>485000</v>
      </c>
      <c r="I11" s="163">
        <f t="shared" si="0"/>
        <v>5820000</v>
      </c>
      <c r="J11" s="161">
        <v>0.35</v>
      </c>
      <c r="K11" s="160">
        <f t="shared" si="1"/>
        <v>3783000</v>
      </c>
      <c r="L11" s="159"/>
      <c r="M11" s="159"/>
      <c r="N11" s="159"/>
      <c r="O11" s="164"/>
    </row>
    <row r="12" spans="1:15" x14ac:dyDescent="0.3">
      <c r="A12" s="290">
        <v>534</v>
      </c>
      <c r="B12" s="162">
        <v>43965</v>
      </c>
      <c r="C12" s="159" t="s">
        <v>158</v>
      </c>
      <c r="D12" s="159"/>
      <c r="E12" s="159"/>
      <c r="F12" s="159" t="s">
        <v>39</v>
      </c>
      <c r="G12" s="159">
        <v>12</v>
      </c>
      <c r="H12" s="163">
        <v>455000</v>
      </c>
      <c r="I12" s="163">
        <f t="shared" si="0"/>
        <v>5460000</v>
      </c>
      <c r="J12" s="161">
        <v>0.43</v>
      </c>
      <c r="K12" s="160">
        <f t="shared" si="1"/>
        <v>3112200.0000000005</v>
      </c>
      <c r="L12" s="159"/>
      <c r="M12" s="159"/>
      <c r="N12" s="159"/>
      <c r="O12" s="164"/>
    </row>
    <row r="13" spans="1:15" x14ac:dyDescent="0.3">
      <c r="A13" s="289">
        <v>551</v>
      </c>
      <c r="B13" s="285">
        <v>43974</v>
      </c>
      <c r="C13" s="281" t="s">
        <v>267</v>
      </c>
      <c r="D13" s="277" t="s">
        <v>268</v>
      </c>
      <c r="E13" s="277"/>
      <c r="F13" s="277" t="s">
        <v>41</v>
      </c>
      <c r="G13" s="277">
        <v>12</v>
      </c>
      <c r="H13" s="286">
        <v>485000</v>
      </c>
      <c r="I13" s="286">
        <f t="shared" si="0"/>
        <v>5820000</v>
      </c>
      <c r="J13" s="287">
        <v>0.41</v>
      </c>
      <c r="K13" s="288">
        <f>I13*(1-J13)</f>
        <v>3433800.0000000005</v>
      </c>
      <c r="L13" s="277"/>
      <c r="M13" s="277"/>
      <c r="N13" s="277"/>
      <c r="O13" s="277"/>
    </row>
    <row r="14" spans="1:15" x14ac:dyDescent="0.3">
      <c r="A14" s="605">
        <v>552</v>
      </c>
      <c r="B14" s="587">
        <v>43975</v>
      </c>
      <c r="C14" s="611" t="s">
        <v>269</v>
      </c>
      <c r="D14" s="605" t="s">
        <v>119</v>
      </c>
      <c r="E14" s="278"/>
      <c r="F14" s="278" t="s">
        <v>41</v>
      </c>
      <c r="G14" s="278">
        <v>12</v>
      </c>
      <c r="H14" s="260">
        <v>485000</v>
      </c>
      <c r="I14" s="260">
        <f t="shared" si="0"/>
        <v>5820000</v>
      </c>
      <c r="J14" s="261">
        <v>0.38</v>
      </c>
      <c r="K14" s="262">
        <f t="shared" ref="K14:K21" si="2">I14*(1-J14)</f>
        <v>3608400</v>
      </c>
      <c r="L14" s="278"/>
      <c r="M14" s="278"/>
      <c r="N14" s="278"/>
      <c r="O14" s="278"/>
    </row>
    <row r="15" spans="1:15" x14ac:dyDescent="0.3">
      <c r="A15" s="606"/>
      <c r="B15" s="588"/>
      <c r="C15" s="612"/>
      <c r="D15" s="606"/>
      <c r="E15" s="279"/>
      <c r="F15" s="279" t="s">
        <v>38</v>
      </c>
      <c r="G15" s="279">
        <v>18</v>
      </c>
      <c r="H15" s="265">
        <v>550000</v>
      </c>
      <c r="I15" s="265">
        <f t="shared" si="0"/>
        <v>9900000</v>
      </c>
      <c r="J15" s="266">
        <v>0.38</v>
      </c>
      <c r="K15" s="267">
        <f t="shared" si="2"/>
        <v>6138000</v>
      </c>
      <c r="L15" s="279"/>
      <c r="M15" s="279"/>
      <c r="N15" s="279"/>
      <c r="O15" s="279"/>
    </row>
    <row r="16" spans="1:15" x14ac:dyDescent="0.3">
      <c r="A16" s="606"/>
      <c r="B16" s="588"/>
      <c r="C16" s="612"/>
      <c r="D16" s="606"/>
      <c r="E16" s="279"/>
      <c r="F16" s="279" t="s">
        <v>252</v>
      </c>
      <c r="G16" s="279">
        <v>46</v>
      </c>
      <c r="H16" s="265">
        <v>450000</v>
      </c>
      <c r="I16" s="265">
        <f t="shared" si="0"/>
        <v>20700000</v>
      </c>
      <c r="J16" s="266">
        <v>0.38</v>
      </c>
      <c r="K16" s="267">
        <f t="shared" si="2"/>
        <v>12834000</v>
      </c>
      <c r="L16" s="279"/>
      <c r="M16" s="279"/>
      <c r="N16" s="279"/>
      <c r="O16" s="279"/>
    </row>
    <row r="17" spans="1:15" x14ac:dyDescent="0.3">
      <c r="A17" s="607"/>
      <c r="B17" s="589"/>
      <c r="C17" s="613"/>
      <c r="D17" s="607"/>
      <c r="E17" s="280"/>
      <c r="F17" s="280" t="s">
        <v>39</v>
      </c>
      <c r="G17" s="280">
        <v>24</v>
      </c>
      <c r="H17" s="270">
        <v>455000</v>
      </c>
      <c r="I17" s="270">
        <f t="shared" si="0"/>
        <v>10920000</v>
      </c>
      <c r="J17" s="271">
        <v>0.38</v>
      </c>
      <c r="K17" s="272">
        <f t="shared" si="2"/>
        <v>6770400</v>
      </c>
      <c r="L17" s="280"/>
      <c r="M17" s="280"/>
      <c r="N17" s="280"/>
      <c r="O17" s="280"/>
    </row>
    <row r="18" spans="1:15" x14ac:dyDescent="0.3">
      <c r="A18" s="605">
        <v>553</v>
      </c>
      <c r="B18" s="587">
        <v>43975</v>
      </c>
      <c r="C18" s="584" t="s">
        <v>270</v>
      </c>
      <c r="D18" s="278"/>
      <c r="E18" s="278"/>
      <c r="F18" s="278" t="s">
        <v>38</v>
      </c>
      <c r="G18" s="278">
        <v>48</v>
      </c>
      <c r="H18" s="260">
        <v>550000</v>
      </c>
      <c r="I18" s="260">
        <f t="shared" si="0"/>
        <v>26400000</v>
      </c>
      <c r="J18" s="261">
        <v>0.38</v>
      </c>
      <c r="K18" s="262">
        <f t="shared" si="2"/>
        <v>16368000</v>
      </c>
      <c r="L18" s="278"/>
      <c r="M18" s="278"/>
      <c r="N18" s="278"/>
      <c r="O18" s="278"/>
    </row>
    <row r="19" spans="1:15" x14ac:dyDescent="0.3">
      <c r="A19" s="606"/>
      <c r="B19" s="588"/>
      <c r="C19" s="585"/>
      <c r="D19" s="279"/>
      <c r="E19" s="279"/>
      <c r="F19" s="279" t="s">
        <v>252</v>
      </c>
      <c r="G19" s="279">
        <v>17</v>
      </c>
      <c r="H19" s="265">
        <v>450000</v>
      </c>
      <c r="I19" s="265">
        <f t="shared" si="0"/>
        <v>7650000</v>
      </c>
      <c r="J19" s="266">
        <v>0.38</v>
      </c>
      <c r="K19" s="267">
        <f t="shared" si="2"/>
        <v>4743000</v>
      </c>
      <c r="L19" s="279"/>
      <c r="M19" s="279"/>
      <c r="N19" s="279"/>
      <c r="O19" s="279"/>
    </row>
    <row r="20" spans="1:15" x14ac:dyDescent="0.3">
      <c r="A20" s="607"/>
      <c r="B20" s="589"/>
      <c r="C20" s="586"/>
      <c r="D20" s="280"/>
      <c r="E20" s="280"/>
      <c r="F20" s="280" t="s">
        <v>39</v>
      </c>
      <c r="G20" s="280">
        <v>84</v>
      </c>
      <c r="H20" s="270">
        <v>455000</v>
      </c>
      <c r="I20" s="270">
        <f t="shared" si="0"/>
        <v>38220000</v>
      </c>
      <c r="J20" s="271">
        <v>0.38</v>
      </c>
      <c r="K20" s="272">
        <f t="shared" si="2"/>
        <v>23696400</v>
      </c>
      <c r="L20" s="280"/>
      <c r="M20" s="280"/>
      <c r="N20" s="280"/>
      <c r="O20" s="280"/>
    </row>
    <row r="21" spans="1:15" ht="15" x14ac:dyDescent="0.25">
      <c r="A21" s="289"/>
      <c r="B21" s="285"/>
      <c r="C21" s="281"/>
      <c r="D21" s="277"/>
      <c r="E21" s="277"/>
      <c r="F21" s="277"/>
      <c r="G21" s="277"/>
      <c r="H21" s="286"/>
      <c r="I21" s="286"/>
      <c r="J21" s="287"/>
      <c r="K21" s="288">
        <f t="shared" si="2"/>
        <v>0</v>
      </c>
      <c r="L21" s="277"/>
      <c r="M21" s="277"/>
      <c r="N21" s="277"/>
      <c r="O21" s="277"/>
    </row>
    <row r="22" spans="1:15" s="153" customFormat="1" ht="30" customHeight="1" x14ac:dyDescent="0.3">
      <c r="A22" s="590" t="s">
        <v>68</v>
      </c>
      <c r="B22" s="590"/>
      <c r="C22" s="590"/>
      <c r="D22" s="590"/>
      <c r="E22" s="590"/>
      <c r="F22" s="149"/>
      <c r="G22" s="149">
        <f>SUM(G7:G20)</f>
        <v>330</v>
      </c>
      <c r="H22" s="150">
        <f>SUM(H7:H20)</f>
        <v>6130000</v>
      </c>
      <c r="I22" s="150">
        <f>SUM(I7:I20)</f>
        <v>151195000</v>
      </c>
      <c r="J22" s="151"/>
      <c r="K22" s="152">
        <f>SUM(K7:K20)</f>
        <v>93174950</v>
      </c>
      <c r="L22" s="149"/>
      <c r="M22" s="149"/>
      <c r="N22" s="149"/>
      <c r="O22" s="149"/>
    </row>
    <row r="23" spans="1:15" ht="15" x14ac:dyDescent="0.25">
      <c r="G23" s="90"/>
      <c r="H23" s="90"/>
    </row>
    <row r="24" spans="1:15" s="256" customFormat="1" ht="13.8" x14ac:dyDescent="0.3">
      <c r="A24" s="292"/>
      <c r="D24" s="282" t="s">
        <v>193</v>
      </c>
      <c r="E24" s="239"/>
      <c r="F24" s="239"/>
      <c r="G24" s="239"/>
      <c r="H24" s="239"/>
      <c r="K24" s="282" t="s">
        <v>14</v>
      </c>
    </row>
    <row r="25" spans="1:15" s="256" customFormat="1" ht="13.8" x14ac:dyDescent="0.3">
      <c r="A25" s="292"/>
      <c r="D25" s="13" t="s">
        <v>15</v>
      </c>
      <c r="E25" s="11"/>
      <c r="F25" s="11"/>
      <c r="G25" s="11"/>
      <c r="H25" s="11"/>
      <c r="K25" s="13" t="s">
        <v>16</v>
      </c>
    </row>
    <row r="26" spans="1:15" ht="15" x14ac:dyDescent="0.25">
      <c r="G26" s="90"/>
      <c r="H26" s="90"/>
      <c r="K26" s="283"/>
    </row>
    <row r="27" spans="1:15" ht="15" x14ac:dyDescent="0.25">
      <c r="G27" s="90"/>
      <c r="H27" s="90"/>
      <c r="K27" s="283"/>
    </row>
    <row r="28" spans="1:15" s="131" customFormat="1" ht="15" x14ac:dyDescent="0.25">
      <c r="A28" s="133"/>
      <c r="D28" s="239"/>
      <c r="E28" s="130"/>
      <c r="F28" s="130"/>
      <c r="K28" s="284"/>
    </row>
    <row r="29" spans="1:15" ht="15" x14ac:dyDescent="0.25">
      <c r="G29" s="90"/>
      <c r="H29" s="90"/>
    </row>
    <row r="30" spans="1:15" ht="15" x14ac:dyDescent="0.25">
      <c r="G30" s="90"/>
      <c r="H30" s="90"/>
    </row>
    <row r="31" spans="1:15" ht="15" x14ac:dyDescent="0.25">
      <c r="G31" s="90"/>
      <c r="H31" s="90"/>
    </row>
  </sheetData>
  <mergeCells count="22">
    <mergeCell ref="A3:O3"/>
    <mergeCell ref="A4:O4"/>
    <mergeCell ref="A5:A6"/>
    <mergeCell ref="B5:B6"/>
    <mergeCell ref="C5:E5"/>
    <mergeCell ref="F5:J5"/>
    <mergeCell ref="K5:K6"/>
    <mergeCell ref="L5:N5"/>
    <mergeCell ref="O5:O6"/>
    <mergeCell ref="D8:D10"/>
    <mergeCell ref="E8:E10"/>
    <mergeCell ref="C18:C20"/>
    <mergeCell ref="B18:B20"/>
    <mergeCell ref="A22:E22"/>
    <mergeCell ref="A8:A10"/>
    <mergeCell ref="B8:B10"/>
    <mergeCell ref="C8:C10"/>
    <mergeCell ref="A18:A20"/>
    <mergeCell ref="D14:D17"/>
    <mergeCell ref="C14:C17"/>
    <mergeCell ref="B14:B17"/>
    <mergeCell ref="A14:A17"/>
  </mergeCells>
  <pageMargins left="0.36" right="0.2" top="0.48" bottom="0.28000000000000003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I20" sqref="I20"/>
    </sheetView>
  </sheetViews>
  <sheetFormatPr defaultColWidth="9.109375" defaultRowHeight="14.4" x14ac:dyDescent="0.3"/>
  <cols>
    <col min="1" max="1" width="8.33203125" style="70" customWidth="1"/>
    <col min="2" max="2" width="15.5546875" style="70" customWidth="1"/>
    <col min="3" max="3" width="13.109375" style="70" customWidth="1"/>
    <col min="4" max="5" width="11.88671875" style="70" customWidth="1"/>
    <col min="6" max="6" width="16.109375" style="70" customWidth="1"/>
    <col min="7" max="7" width="14.6640625" style="70" customWidth="1"/>
    <col min="8" max="8" width="17" style="70" customWidth="1"/>
    <col min="9" max="9" width="20.109375" style="70" customWidth="1"/>
    <col min="10" max="16384" width="9.109375" style="70"/>
  </cols>
  <sheetData>
    <row r="1" spans="1:11" ht="15.6" x14ac:dyDescent="0.3">
      <c r="A1" s="614" t="s">
        <v>0</v>
      </c>
      <c r="B1" s="614"/>
      <c r="C1" s="614"/>
      <c r="D1" s="614"/>
      <c r="E1" s="614"/>
      <c r="F1" s="314"/>
      <c r="G1" s="314"/>
      <c r="H1" s="314"/>
      <c r="I1" s="314"/>
      <c r="J1" s="315"/>
      <c r="K1" s="315"/>
    </row>
    <row r="2" spans="1:11" ht="15.6" x14ac:dyDescent="0.3">
      <c r="A2" s="316" t="s">
        <v>2</v>
      </c>
      <c r="B2" s="316"/>
      <c r="C2" s="316"/>
      <c r="D2" s="316"/>
      <c r="E2" s="316"/>
      <c r="F2" s="317"/>
      <c r="G2" s="317"/>
      <c r="H2" s="317"/>
      <c r="I2" s="317"/>
      <c r="J2" s="315"/>
      <c r="K2" s="315"/>
    </row>
    <row r="3" spans="1:11" ht="15.75" x14ac:dyDescent="0.25">
      <c r="A3" s="318"/>
      <c r="B3" s="319"/>
      <c r="C3" s="315"/>
      <c r="D3" s="315"/>
      <c r="E3" s="315"/>
      <c r="F3" s="317"/>
      <c r="G3" s="317"/>
      <c r="H3" s="317"/>
      <c r="I3" s="317"/>
      <c r="J3" s="315"/>
      <c r="K3" s="315"/>
    </row>
    <row r="4" spans="1:11" ht="15.6" x14ac:dyDescent="0.3">
      <c r="A4" s="615" t="s">
        <v>303</v>
      </c>
      <c r="B4" s="615"/>
      <c r="C4" s="615"/>
      <c r="D4" s="615"/>
      <c r="E4" s="615"/>
      <c r="F4" s="615"/>
      <c r="G4" s="615"/>
      <c r="H4" s="615"/>
      <c r="I4" s="320"/>
      <c r="J4" s="315"/>
      <c r="K4" s="315"/>
    </row>
    <row r="5" spans="1:11" ht="15.75" x14ac:dyDescent="0.25">
      <c r="A5" s="321"/>
      <c r="B5" s="322"/>
      <c r="C5" s="323"/>
      <c r="D5" s="323"/>
      <c r="E5" s="323"/>
      <c r="F5" s="323"/>
      <c r="G5" s="323"/>
      <c r="H5" s="323"/>
      <c r="I5" s="320"/>
      <c r="J5" s="315"/>
      <c r="K5" s="315"/>
    </row>
    <row r="6" spans="1:11" ht="15.6" x14ac:dyDescent="0.3">
      <c r="A6" s="616" t="s">
        <v>95</v>
      </c>
      <c r="B6" s="617" t="s">
        <v>27</v>
      </c>
      <c r="C6" s="618" t="s">
        <v>29</v>
      </c>
      <c r="D6" s="618"/>
      <c r="E6" s="618"/>
      <c r="F6" s="618"/>
      <c r="G6" s="619"/>
      <c r="H6" s="616" t="s">
        <v>30</v>
      </c>
      <c r="I6" s="621" t="s">
        <v>7</v>
      </c>
      <c r="J6" s="315"/>
      <c r="K6" s="315"/>
    </row>
    <row r="7" spans="1:11" ht="31.2" x14ac:dyDescent="0.3">
      <c r="A7" s="616"/>
      <c r="B7" s="617"/>
      <c r="C7" s="324" t="s">
        <v>31</v>
      </c>
      <c r="D7" s="324" t="s">
        <v>32</v>
      </c>
      <c r="E7" s="324" t="s">
        <v>33</v>
      </c>
      <c r="F7" s="324" t="s">
        <v>34</v>
      </c>
      <c r="G7" s="325" t="s">
        <v>35</v>
      </c>
      <c r="H7" s="616"/>
      <c r="I7" s="622"/>
      <c r="J7" s="315"/>
      <c r="K7" s="315"/>
    </row>
    <row r="8" spans="1:11" ht="15.75" x14ac:dyDescent="0.25">
      <c r="A8" s="326">
        <v>331</v>
      </c>
      <c r="B8" s="327">
        <v>43937</v>
      </c>
      <c r="C8" s="328" t="s">
        <v>36</v>
      </c>
      <c r="D8" s="328">
        <v>24</v>
      </c>
      <c r="E8" s="329">
        <v>455000</v>
      </c>
      <c r="F8" s="330">
        <v>10920000</v>
      </c>
      <c r="G8" s="331">
        <v>0.41</v>
      </c>
      <c r="H8" s="332">
        <v>6442800.0000000009</v>
      </c>
      <c r="I8" s="333"/>
      <c r="J8" s="334"/>
      <c r="K8" s="315"/>
    </row>
    <row r="9" spans="1:11" ht="15.6" x14ac:dyDescent="0.3">
      <c r="A9" s="623">
        <v>452</v>
      </c>
      <c r="B9" s="626">
        <v>43942</v>
      </c>
      <c r="C9" s="335" t="s">
        <v>36</v>
      </c>
      <c r="D9" s="335">
        <v>24</v>
      </c>
      <c r="E9" s="336">
        <v>455000</v>
      </c>
      <c r="F9" s="337">
        <v>10920000</v>
      </c>
      <c r="G9" s="338">
        <v>0.41</v>
      </c>
      <c r="H9" s="339">
        <v>6442800.0000000009</v>
      </c>
      <c r="I9" s="340"/>
      <c r="J9" s="315"/>
      <c r="K9" s="315"/>
    </row>
    <row r="10" spans="1:11" ht="15.6" x14ac:dyDescent="0.3">
      <c r="A10" s="624"/>
      <c r="B10" s="627"/>
      <c r="C10" s="341" t="s">
        <v>39</v>
      </c>
      <c r="D10" s="341">
        <v>12</v>
      </c>
      <c r="E10" s="342">
        <v>455000</v>
      </c>
      <c r="F10" s="343">
        <v>5460000</v>
      </c>
      <c r="G10" s="344">
        <v>0.41</v>
      </c>
      <c r="H10" s="345">
        <v>3221400.0000000005</v>
      </c>
      <c r="I10" s="346"/>
      <c r="J10" s="315"/>
      <c r="K10" s="315"/>
    </row>
    <row r="11" spans="1:11" ht="15.6" x14ac:dyDescent="0.3">
      <c r="A11" s="625"/>
      <c r="B11" s="628"/>
      <c r="C11" s="347" t="s">
        <v>67</v>
      </c>
      <c r="D11" s="347">
        <v>12</v>
      </c>
      <c r="E11" s="348">
        <v>455000</v>
      </c>
      <c r="F11" s="349">
        <v>5460000</v>
      </c>
      <c r="G11" s="350">
        <v>0.41</v>
      </c>
      <c r="H11" s="351">
        <v>3221400.0000000005</v>
      </c>
      <c r="I11" s="352"/>
      <c r="J11" s="315"/>
      <c r="K11" s="334"/>
    </row>
    <row r="12" spans="1:11" ht="15.6" x14ac:dyDescent="0.3">
      <c r="A12" s="353"/>
      <c r="B12" s="354" t="s">
        <v>43</v>
      </c>
      <c r="C12" s="355"/>
      <c r="D12" s="355">
        <v>72</v>
      </c>
      <c r="E12" s="355"/>
      <c r="F12" s="356">
        <v>32760000</v>
      </c>
      <c r="G12" s="355"/>
      <c r="H12" s="356">
        <v>19328400.000000004</v>
      </c>
      <c r="I12" s="357"/>
      <c r="J12" s="315"/>
      <c r="K12" s="315"/>
    </row>
    <row r="13" spans="1:11" ht="15.6" x14ac:dyDescent="0.3">
      <c r="A13" s="629" t="s">
        <v>304</v>
      </c>
      <c r="B13" s="629"/>
      <c r="C13" s="629"/>
      <c r="D13" s="629"/>
      <c r="E13" s="629"/>
      <c r="F13" s="629"/>
      <c r="G13" s="629"/>
      <c r="H13" s="629"/>
      <c r="I13" s="358">
        <v>19328400.000000004</v>
      </c>
      <c r="J13" s="315"/>
      <c r="K13" s="315"/>
    </row>
    <row r="14" spans="1:11" ht="15.6" x14ac:dyDescent="0.3">
      <c r="A14" s="629" t="s">
        <v>305</v>
      </c>
      <c r="B14" s="629"/>
      <c r="C14" s="629"/>
      <c r="D14" s="629"/>
      <c r="E14" s="629"/>
      <c r="F14" s="629"/>
      <c r="G14" s="629"/>
      <c r="H14" s="629"/>
      <c r="I14" s="358">
        <v>23794300</v>
      </c>
      <c r="J14" s="315"/>
      <c r="K14" s="315"/>
    </row>
    <row r="15" spans="1:11" ht="15.6" x14ac:dyDescent="0.3">
      <c r="A15" s="630" t="s">
        <v>306</v>
      </c>
      <c r="B15" s="631"/>
      <c r="C15" s="631"/>
      <c r="D15" s="631"/>
      <c r="E15" s="631"/>
      <c r="F15" s="631"/>
      <c r="G15" s="631"/>
      <c r="H15" s="632"/>
      <c r="I15" s="358">
        <v>10000000</v>
      </c>
      <c r="J15" s="315"/>
      <c r="K15" s="315"/>
    </row>
    <row r="16" spans="1:11" ht="15.6" x14ac:dyDescent="0.3">
      <c r="A16" s="630" t="s">
        <v>307</v>
      </c>
      <c r="B16" s="631"/>
      <c r="C16" s="631"/>
      <c r="D16" s="631"/>
      <c r="E16" s="631"/>
      <c r="F16" s="631"/>
      <c r="G16" s="631"/>
      <c r="H16" s="632"/>
      <c r="I16" s="358">
        <v>7538461.538461539</v>
      </c>
      <c r="J16" s="315"/>
      <c r="K16" s="315"/>
    </row>
    <row r="17" spans="1:11" ht="15.6" x14ac:dyDescent="0.3">
      <c r="A17" s="630" t="s">
        <v>308</v>
      </c>
      <c r="B17" s="631"/>
      <c r="C17" s="631"/>
      <c r="D17" s="631"/>
      <c r="E17" s="631"/>
      <c r="F17" s="631"/>
      <c r="G17" s="631"/>
      <c r="H17" s="632"/>
      <c r="I17" s="358">
        <v>1783100</v>
      </c>
      <c r="J17" s="315"/>
      <c r="K17" s="315"/>
    </row>
    <row r="18" spans="1:11" ht="15.6" x14ac:dyDescent="0.3">
      <c r="A18" s="633" t="s">
        <v>309</v>
      </c>
      <c r="B18" s="634"/>
      <c r="C18" s="634"/>
      <c r="D18" s="634"/>
      <c r="E18" s="634"/>
      <c r="F18" s="634"/>
      <c r="G18" s="634"/>
      <c r="H18" s="635"/>
      <c r="I18" s="359">
        <f>I13+I14-I15-I16-I17</f>
        <v>23801138.46153846</v>
      </c>
    </row>
    <row r="19" spans="1:11" ht="15.75" x14ac:dyDescent="0.25">
      <c r="A19" s="360"/>
      <c r="B19" s="360"/>
      <c r="C19" s="360"/>
      <c r="D19" s="360"/>
      <c r="E19" s="360"/>
      <c r="F19" s="360"/>
      <c r="G19" s="360"/>
      <c r="H19" s="360"/>
      <c r="I19" s="361"/>
    </row>
    <row r="20" spans="1:11" ht="15.6" x14ac:dyDescent="0.3">
      <c r="A20" s="636"/>
      <c r="B20" s="636"/>
      <c r="C20" s="362" t="s">
        <v>310</v>
      </c>
      <c r="D20" s="315"/>
      <c r="E20" s="315"/>
      <c r="G20" s="362"/>
      <c r="H20" s="362" t="s">
        <v>14</v>
      </c>
    </row>
    <row r="22" spans="1:11" ht="15.75" x14ac:dyDescent="0.25">
      <c r="A22" s="315"/>
      <c r="B22" s="315"/>
      <c r="C22" s="315"/>
      <c r="D22" s="315"/>
      <c r="E22" s="315"/>
      <c r="F22" s="315"/>
      <c r="G22" s="315"/>
      <c r="H22" s="334"/>
      <c r="I22" s="315"/>
    </row>
    <row r="24" spans="1:11" ht="15.75" x14ac:dyDescent="0.25">
      <c r="A24" s="636"/>
      <c r="B24" s="636"/>
      <c r="C24" s="315"/>
      <c r="D24" s="315"/>
      <c r="E24" s="362"/>
      <c r="F24" s="362"/>
      <c r="G24" s="362"/>
      <c r="H24" s="362"/>
      <c r="I24" s="315"/>
    </row>
    <row r="27" spans="1:11" ht="59.25" customHeight="1" x14ac:dyDescent="0.3">
      <c r="A27" s="620" t="s">
        <v>311</v>
      </c>
      <c r="B27" s="620"/>
      <c r="C27" s="620"/>
      <c r="D27" s="620"/>
      <c r="E27" s="620"/>
      <c r="F27" s="620"/>
      <c r="G27" s="620"/>
      <c r="H27" s="620"/>
      <c r="I27" s="620"/>
    </row>
  </sheetData>
  <mergeCells count="18">
    <mergeCell ref="A27:I27"/>
    <mergeCell ref="I6:I7"/>
    <mergeCell ref="A9:A11"/>
    <mergeCell ref="B9:B11"/>
    <mergeCell ref="A13:H13"/>
    <mergeCell ref="A14:H14"/>
    <mergeCell ref="A15:H15"/>
    <mergeCell ref="A16:H16"/>
    <mergeCell ref="A17:H17"/>
    <mergeCell ref="A18:H18"/>
    <mergeCell ref="A20:B20"/>
    <mergeCell ref="A24:B24"/>
    <mergeCell ref="A1:E1"/>
    <mergeCell ref="A4:H4"/>
    <mergeCell ref="A6:A7"/>
    <mergeCell ref="B6:B7"/>
    <mergeCell ref="C6:G6"/>
    <mergeCell ref="H6:H7"/>
  </mergeCells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THU CHI</vt:lpstr>
      <vt:lpstr>DOANH THU</vt:lpstr>
      <vt:lpstr>BÁO CÁO</vt:lpstr>
      <vt:lpstr>Tiền hàng Tâm</vt:lpstr>
      <vt:lpstr>bảng chấm công</vt:lpstr>
      <vt:lpstr>Bảng lương</vt:lpstr>
      <vt:lpstr>Hàng khách trả</vt:lpstr>
      <vt:lpstr>tiền hàng triệu sơn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2020-06-10T09:13:11Z</dcterms:modified>
</cp:coreProperties>
</file>