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CHI'!$A$6:$G$110</definedName>
  </definedNames>
  <calcPr calcId="162913"/>
</workbook>
</file>

<file path=xl/calcChain.xml><?xml version="1.0" encoding="utf-8"?>
<calcChain xmlns="http://schemas.openxmlformats.org/spreadsheetml/2006/main">
  <c r="G246" i="1" l="1"/>
  <c r="F246" i="1"/>
  <c r="D23" i="3" s="1"/>
  <c r="G231" i="1"/>
  <c r="D22" i="3" s="1"/>
  <c r="G225" i="1" l="1"/>
  <c r="F225" i="1"/>
  <c r="D20" i="3" s="1"/>
  <c r="G199" i="1"/>
  <c r="F199" i="1"/>
  <c r="D19" i="3" s="1"/>
  <c r="E187" i="1"/>
  <c r="F187" i="1"/>
  <c r="G187" i="1"/>
  <c r="D187" i="1"/>
  <c r="C16" i="3" s="1"/>
  <c r="G156" i="1"/>
  <c r="D18" i="3" s="1"/>
  <c r="F125" i="1"/>
  <c r="D17" i="3" s="1"/>
  <c r="D16" i="3" l="1"/>
  <c r="N116" i="9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O39" i="9"/>
  <c r="O36" i="9"/>
  <c r="O37" i="9"/>
  <c r="O38" i="9"/>
  <c r="O35" i="9"/>
  <c r="M34" i="9" l="1"/>
  <c r="M33" i="9"/>
  <c r="M32" i="9"/>
  <c r="M18" i="9"/>
  <c r="M17" i="9"/>
  <c r="G104" i="1" l="1"/>
  <c r="G110" i="1" s="1"/>
  <c r="K15" i="5" l="1"/>
  <c r="K11" i="5"/>
  <c r="K12" i="5"/>
  <c r="K10" i="5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L95" i="9"/>
  <c r="N95" i="9" s="1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L51" i="9" s="1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I38" i="9"/>
  <c r="L38" i="9" s="1"/>
  <c r="I37" i="9"/>
  <c r="L37" i="9" s="1"/>
  <c r="I36" i="9"/>
  <c r="L36" i="9" s="1"/>
  <c r="I35" i="9"/>
  <c r="L35" i="9" s="1"/>
  <c r="L32" i="9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J17" i="8"/>
  <c r="M17" i="8" s="1"/>
  <c r="H17" i="8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5" i="5" s="1"/>
  <c r="F32" i="11"/>
  <c r="G12" i="5" s="1"/>
  <c r="J57" i="4" l="1"/>
  <c r="L127" i="9" l="1"/>
  <c r="L126" i="9"/>
  <c r="L123" i="9" l="1"/>
  <c r="L124" i="9" s="1"/>
  <c r="L125" i="9"/>
  <c r="I123" i="9"/>
  <c r="F110" i="1" l="1"/>
  <c r="D110" i="1"/>
  <c r="G30" i="8"/>
  <c r="H30" i="8"/>
  <c r="J30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J58" i="4" l="1"/>
  <c r="J61" i="4" s="1"/>
  <c r="L61" i="4" s="1"/>
  <c r="K13" i="5"/>
  <c r="K16" i="5" l="1"/>
  <c r="E110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<sst xmlns="http://schemas.openxmlformats.org/spreadsheetml/2006/main" count="1175" uniqueCount="307">
  <si>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</si>
  <si>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</si>
  <si>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</si>
  <si>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</si>
  <si>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</si>
  <si>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</si>
  <si>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</si>
  <si>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</si>
  <si>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</si>
  <si>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</si>
  <si>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</si>
  <si>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</si>
  <si>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</si>
  <si>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</si>
  <si>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</si>
  <si>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</si>
  <si>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</si>
  <si>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</si>
  <si>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</si>
  <si>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</si>
  <si>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</si>
  <si>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</si>
  <si>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</si>
  <si>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</si>
  <si>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</si>
  <si>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</si>
  <si>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</si>
  <si>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</si>
  <si>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</si>
  <si>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</si>
  <si>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</si>
  <si>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</si>
  <si>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</si>
  <si>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</si>
  <si>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</si>
  <si>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</si>
  <si>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</si>
  <si>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</si>
  <si>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</si>
  <si>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</si>
  <si>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</si>
  <si>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</si>
  <si>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</si>
  <si>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</si>
  <si>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</si>
  <si>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</si>
  <si>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</si>
  <si>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</si>
  <si>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</si>
  <si>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</si>
  <si>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</si>
  <si>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</si>
  <si>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</si>
  <si>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</si>
  <si>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</si>
  <si>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</si>
  <si>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</si>
  <si>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</si>
  <si>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</si>
  <si>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</si>
  <si>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</si>
  <si>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</si>
  <si>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</si>
  <si>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</si>
  <si>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</si>
  <si>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</si>
  <si>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</si>
  <si>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</si>
  <si>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</si>
  <si>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</si>
  <si>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</si>
  <si>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</si>
  <si>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</si>
  <si>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</si>
  <si>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</si>
  <si>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</si>
  <si>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</si>
  <si>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</si>
  <si>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</si>
  <si>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</si>
  <si>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</si>
  <si>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</si>
  <si>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</si>
  <si>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</si>
  <si>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</si>
  <si>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</si>
  <si>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</si>
  <si>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</si>
  <si>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</si>
  <si>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</si>
  <si>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</si>
  <si>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</si>
  <si>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</si>
  <si>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</si>
  <si>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</si>
  <si>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</si>
  <si>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</si>
  <si>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</si>
  <si>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</si>
  <si>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</si>
  <si>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</si>
  <si>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</si>
  <si>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</si>
  <si>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</si>
  <si>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</si>
  <si>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</si>
  <si>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</si>
  <si>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</si>
  <si>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</si>
  <si>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</si>
  <si>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</si>
  <si>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</si>
  <si>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</si>
  <si>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</si>
  <si>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</si>
  <si>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</si>
  <si>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</si>
  <si>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</si>
  <si>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</si>
  <si>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</si>
  <si>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</si>
  <si>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</si>
  <si>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</si>
  <si>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</si>
  <si>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</si>
  <si>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</si>
  <si>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</si>
  <si>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</si>
  <si>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</si>
  <si>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</si>
  <si>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</si>
  <si>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</si>
  <si>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</si>
  <si>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</si>
  <si>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</si>
  <si>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</si>
  <si>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</si>
  <si>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</si>
  <si>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</si>
  <si>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</si>
  <si>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</si>
  <si>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</si>
  <si>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</si>
  <si>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</si>
  <si>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</si>
  <si>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</si>
  <si>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</si>
  <si>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</si>
  <si>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</si>
  <si>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</si>
  <si>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</si>
  <si>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</si>
  <si>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</si>
  <si>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</si>
  <si>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</si>
  <si>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</si>
  <si>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</si>
  <si>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</si>
  <si>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</si>
  <si>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</si>
  <si>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</si>
  <si>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</si>
  <si>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</si>
  <si>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</si>
  <si>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</si>
  <si>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</si>
  <si>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</si>
  <si>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</si>
  <si>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</si>
  <si>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</si>
  <si>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</si>
  <si>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</si>
  <si>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</si>
  <si>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</si>
  <si>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</si>
  <si>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</si>
  <si>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</si>
  <si>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</si>
  <si>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</si>
  <si>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</si>
  <si>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</si>
  <si>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</si>
  <si>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</si>
  <si>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</si>
  <si>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</si>
  <si>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</si>
  <si>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</si>
  <si>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</si>
  <si>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</si>
  <si>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</si>
  <si>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</si>
  <si>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</si>
  <si>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</si>
  <si>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</si>
  <si>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</si>
  <si>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</si>
  <si>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</si>
  <si>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</si>
  <si>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</si>
  <si>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</si>
  <si>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</si>
  <si>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</si>
  <si>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</si>
  <si>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</si>
  <si>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</si>
  <si>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</si>
  <si>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</si>
  <si>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</si>
  <si>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</si>
  <si>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</si>
  <si>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</si>
  <si>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</si>
  <si>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</si>
  <si>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</si>
  <si>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</si>
  <si>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</si>
  <si>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</si>
  <si>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</si>
  <si>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</si>
  <si>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</si>
  <si>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</si>
  <si>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</si>
  <si>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</si>
  <si>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</si>
  <si>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</si>
  <si>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</si>
  <si>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</si>
  <si>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</si>
  <si>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</si>
  <si>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</si>
  <si>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</si>
  <si>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</si>
  <si>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</si>
  <si>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</si>
  <si>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</si>
  <si>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</si>
  <si>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</si>
  <si>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</si>
  <si>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</si>
  <si>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</si>
  <si>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</si>
  <si>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</si>
  <si>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</si>
  <si>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</si>
  <si>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</si>
  <si>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</si>
  <si>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</si>
  <si>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</si>
  <si>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</si>
  <si>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</si>
  <si>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</si>
  <si>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</si>
  <si>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</si>
  <si>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</si>
  <si>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</si>
  <si>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</si>
  <si>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</si>
  <si>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</si>
  <si>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</si>
  <si>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</si>
  <si>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</si>
  <si>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</si>
  <si>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</si>
  <si>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</si>
  <si>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</si>
  <si>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</si>
  <si>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</si>
  <si>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</si>
  <si>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</si>
  <si>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</si>
  <si>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</si>
  <si>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</si>
  <si>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</si>
  <si>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</si>
  <si>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</si>
  <si>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</si>
  <si>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</si>
  <si>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</si>
  <si>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</si>
  <si>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</si>
  <si>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</si>
  <si>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</si>
  <si>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</si>
  <si>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</si>
  <si>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Thanh toán lương a hoàng</t>
  </si>
  <si>
    <t>Trả kệ e quang</t>
  </si>
  <si>
    <t>ứng tiền biển bảng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</si>
  <si>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</si>
  <si>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</si>
  <si>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</si>
  <si>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</si>
  <si>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</si>
  <si>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</si>
  <si>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</si>
  <si>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</si>
  <si>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</si>
  <si>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</si>
  <si>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</si>
  <si>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</si>
  <si>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</si>
  <si>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</si>
  <si>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</si>
  <si>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Chị Thảo phú thọ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</si>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</sst>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9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3" xfId="1" applyNumberFormat="1" applyFont="1" applyFill="1" applyBorder="1" applyAlignment="1">
      <alignment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3" fillId="0" borderId="9" xfId="0" applyFont="1" applyFill="1" applyBorder="1" applyAlignment="1">
      <alignment horizontal="center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46"/>
  <sheetViews>
    <sheetView tabSelected="1" zoomScale="85" zoomScaleNormal="85" workbookViewId="0">
      <pane ySplit="7" topLeftCell="A8" activePane="bottomLeft" state="frozen"/>
      <selection pane="bottomLeft" activeCell="A68" sqref="A68"/>
    </sheetView>
  </sheetViews>
  <sheetFormatPr defaultColWidth="9.140625" defaultRowHeight="15" x14ac:dyDescent="0.25"/>
  <cols>
    <col min="1" max="1" width="11.42578125" style="151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47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48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48"/>
      <c r="B3" s="111"/>
      <c r="C3" s="112"/>
      <c r="D3" s="113"/>
      <c r="E3" s="113"/>
      <c r="F3" s="116"/>
      <c r="G3" s="116"/>
      <c r="H3" s="117"/>
    </row>
    <row r="4" spans="1:8" x14ac:dyDescent="0.25">
      <c r="A4" s="465" t="s">
        <v>137</v>
      </c>
      <c r="B4" s="465"/>
      <c r="C4" s="465"/>
      <c r="D4" s="465"/>
      <c r="E4" s="465"/>
      <c r="F4" s="465"/>
      <c r="G4" s="465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55" t="s">
        <v>4</v>
      </c>
      <c r="B6" s="455" t="s">
        <v>5</v>
      </c>
      <c r="C6" s="457" t="s">
        <v>6</v>
      </c>
      <c r="D6" s="459" t="s">
        <v>7</v>
      </c>
      <c r="E6" s="459"/>
      <c r="F6" s="459" t="s">
        <v>8</v>
      </c>
      <c r="G6" s="459"/>
    </row>
    <row r="7" spans="1:8" s="115" customFormat="1" ht="14.45" hidden="1" customHeight="1" x14ac:dyDescent="0.25">
      <c r="A7" s="456"/>
      <c r="B7" s="456"/>
      <c r="C7" s="458"/>
      <c r="D7" s="119" t="s">
        <v>81</v>
      </c>
      <c r="E7" s="119" t="s">
        <v>55</v>
      </c>
      <c r="F7" s="119" t="s">
        <v>81</v>
      </c>
      <c r="G7" s="119" t="s">
        <v>55</v>
      </c>
    </row>
    <row r="8" spans="1:8" hidden="1" x14ac:dyDescent="0.25">
      <c r="A8" s="149">
        <v>43986</v>
      </c>
      <c r="B8" s="101" t="s">
        <v>246</v>
      </c>
      <c r="C8" s="102" t="s">
        <v>257</v>
      </c>
      <c r="D8" s="103"/>
      <c r="E8" s="120"/>
      <c r="F8" s="103"/>
      <c r="G8" s="120">
        <v>4132000</v>
      </c>
    </row>
    <row r="9" spans="1:8" hidden="1" x14ac:dyDescent="0.25">
      <c r="A9" s="149">
        <v>43950</v>
      </c>
      <c r="B9" s="101" t="s">
        <v>240</v>
      </c>
      <c r="C9" s="102" t="s">
        <v>241</v>
      </c>
      <c r="D9" s="103"/>
      <c r="E9" s="120"/>
      <c r="F9" s="103"/>
      <c r="G9" s="120">
        <v>65000</v>
      </c>
    </row>
    <row r="10" spans="1:8" hidden="1" x14ac:dyDescent="0.25">
      <c r="A10" s="149">
        <v>43976</v>
      </c>
      <c r="B10" s="101" t="s">
        <v>244</v>
      </c>
      <c r="C10" s="102" t="s">
        <v>252</v>
      </c>
      <c r="D10" s="103"/>
      <c r="E10" s="120"/>
      <c r="F10" s="103"/>
      <c r="G10" s="120">
        <v>1119000</v>
      </c>
    </row>
    <row r="11" spans="1:8" hidden="1" x14ac:dyDescent="0.25">
      <c r="A11" s="149">
        <v>43980</v>
      </c>
      <c r="B11" s="101" t="s">
        <v>246</v>
      </c>
      <c r="C11" s="102" t="s">
        <v>248</v>
      </c>
      <c r="D11" s="103"/>
      <c r="E11" s="120"/>
      <c r="F11" s="103"/>
      <c r="G11" s="120">
        <v>59000</v>
      </c>
    </row>
    <row r="12" spans="1:8" hidden="1" x14ac:dyDescent="0.25">
      <c r="A12" s="149">
        <v>43989</v>
      </c>
      <c r="B12" s="101" t="s">
        <v>246</v>
      </c>
      <c r="C12" s="102" t="s">
        <v>247</v>
      </c>
      <c r="D12" s="103"/>
      <c r="E12" s="120"/>
      <c r="F12" s="103"/>
      <c r="G12" s="120">
        <v>270000</v>
      </c>
    </row>
    <row r="13" spans="1:8" hidden="1" x14ac:dyDescent="0.25">
      <c r="A13" s="149">
        <v>44001</v>
      </c>
      <c r="B13" s="101" t="s">
        <v>246</v>
      </c>
      <c r="C13" s="102" t="s">
        <v>250</v>
      </c>
      <c r="D13" s="103"/>
      <c r="E13" s="120"/>
      <c r="F13" s="103"/>
      <c r="G13" s="120">
        <v>113000</v>
      </c>
    </row>
    <row r="14" spans="1:8" hidden="1" x14ac:dyDescent="0.25">
      <c r="A14" s="149"/>
      <c r="B14" s="101"/>
      <c r="C14" s="102"/>
      <c r="D14" s="103"/>
      <c r="E14" s="120"/>
      <c r="F14" s="103"/>
      <c r="G14" s="120"/>
    </row>
    <row r="15" spans="1:8" hidden="1" x14ac:dyDescent="0.25">
      <c r="A15" s="149">
        <v>44013</v>
      </c>
      <c r="B15" s="101" t="s">
        <v>246</v>
      </c>
      <c r="C15" s="102" t="s">
        <v>265</v>
      </c>
      <c r="D15" s="103"/>
      <c r="E15" s="120"/>
      <c r="F15" s="103">
        <v>3400000</v>
      </c>
      <c r="G15" s="120"/>
    </row>
    <row r="16" spans="1:8" hidden="1" x14ac:dyDescent="0.25">
      <c r="A16" s="149">
        <v>44013</v>
      </c>
      <c r="B16" s="101" t="s">
        <v>238</v>
      </c>
      <c r="C16" s="102" t="s">
        <v>242</v>
      </c>
      <c r="D16" s="103"/>
      <c r="E16" s="120"/>
      <c r="F16" s="103"/>
      <c r="G16" s="120">
        <v>40000</v>
      </c>
    </row>
    <row r="17" spans="1:7" hidden="1" x14ac:dyDescent="0.25">
      <c r="A17" s="149">
        <v>44014</v>
      </c>
      <c r="B17" s="101" t="s">
        <v>244</v>
      </c>
      <c r="C17" s="102" t="s">
        <v>251</v>
      </c>
      <c r="D17" s="103"/>
      <c r="E17" s="120"/>
      <c r="F17" s="103"/>
      <c r="G17" s="120">
        <v>257000</v>
      </c>
    </row>
    <row r="18" spans="1:7" hidden="1" x14ac:dyDescent="0.25">
      <c r="A18" s="149"/>
      <c r="B18" s="101"/>
      <c r="C18" s="102"/>
      <c r="D18" s="103"/>
      <c r="E18" s="120"/>
      <c r="F18" s="103"/>
      <c r="G18" s="120"/>
    </row>
    <row r="19" spans="1:7" hidden="1" x14ac:dyDescent="0.25">
      <c r="A19" s="149">
        <v>44014</v>
      </c>
      <c r="B19" s="101" t="s">
        <v>246</v>
      </c>
      <c r="C19" s="102" t="s">
        <v>268</v>
      </c>
      <c r="D19" s="103"/>
      <c r="E19" s="120"/>
      <c r="F19" s="103">
        <v>2420000</v>
      </c>
      <c r="G19" s="120"/>
    </row>
    <row r="20" spans="1:7" hidden="1" x14ac:dyDescent="0.25">
      <c r="A20" s="149">
        <v>44014</v>
      </c>
      <c r="B20" s="101" t="s">
        <v>238</v>
      </c>
      <c r="C20" s="102" t="s">
        <v>242</v>
      </c>
      <c r="D20" s="103"/>
      <c r="E20" s="120"/>
      <c r="F20" s="103"/>
      <c r="G20" s="120">
        <v>40000</v>
      </c>
    </row>
    <row r="21" spans="1:7" x14ac:dyDescent="0.25">
      <c r="A21" s="149">
        <v>44015</v>
      </c>
      <c r="B21" s="101" t="s">
        <v>288</v>
      </c>
      <c r="C21" s="102" t="s">
        <v>295</v>
      </c>
      <c r="D21" s="103">
        <v>542800</v>
      </c>
      <c r="E21" s="120"/>
      <c r="F21" s="103"/>
      <c r="G21" s="120"/>
    </row>
    <row r="22" spans="1:7" hidden="1" x14ac:dyDescent="0.25">
      <c r="A22" s="149">
        <v>44016</v>
      </c>
      <c r="B22" s="101" t="s">
        <v>244</v>
      </c>
      <c r="C22" s="102" t="s">
        <v>256</v>
      </c>
      <c r="D22" s="103"/>
      <c r="E22" s="120"/>
      <c r="F22" s="103"/>
      <c r="G22" s="120">
        <v>775000</v>
      </c>
    </row>
    <row r="23" spans="1:7" hidden="1" x14ac:dyDescent="0.25">
      <c r="A23" s="149">
        <v>44016</v>
      </c>
      <c r="B23" s="101" t="s">
        <v>266</v>
      </c>
      <c r="C23" s="102" t="s">
        <v>267</v>
      </c>
      <c r="D23" s="103"/>
      <c r="E23" s="120"/>
      <c r="F23" s="103">
        <v>2000000</v>
      </c>
      <c r="G23" s="120"/>
    </row>
    <row r="24" spans="1:7" hidden="1" x14ac:dyDescent="0.25">
      <c r="A24" s="149">
        <v>44016</v>
      </c>
      <c r="B24" s="101" t="s">
        <v>238</v>
      </c>
      <c r="C24" s="102" t="s">
        <v>243</v>
      </c>
      <c r="D24" s="103"/>
      <c r="E24" s="120"/>
      <c r="F24" s="103"/>
      <c r="G24" s="120">
        <v>1000000</v>
      </c>
    </row>
    <row r="25" spans="1:7" x14ac:dyDescent="0.25">
      <c r="A25" s="149">
        <v>44017</v>
      </c>
      <c r="B25" s="101" t="s">
        <v>288</v>
      </c>
      <c r="C25" s="102" t="s">
        <v>291</v>
      </c>
      <c r="D25" s="103"/>
      <c r="E25" s="120">
        <v>2395000</v>
      </c>
      <c r="F25" s="103"/>
      <c r="G25" s="120"/>
    </row>
    <row r="26" spans="1:7" x14ac:dyDescent="0.25">
      <c r="A26" s="149">
        <v>44017</v>
      </c>
      <c r="B26" s="101" t="s">
        <v>288</v>
      </c>
      <c r="C26" s="102" t="s">
        <v>292</v>
      </c>
      <c r="D26" s="103"/>
      <c r="E26" s="120">
        <v>2107000</v>
      </c>
      <c r="F26" s="103"/>
      <c r="G26" s="120"/>
    </row>
    <row r="27" spans="1:7" hidden="1" x14ac:dyDescent="0.25">
      <c r="A27" s="149">
        <v>44017</v>
      </c>
      <c r="B27" s="101" t="s">
        <v>244</v>
      </c>
      <c r="C27" s="102" t="s">
        <v>256</v>
      </c>
      <c r="D27" s="103"/>
      <c r="E27" s="120"/>
      <c r="F27" s="103"/>
      <c r="G27" s="120">
        <v>686000</v>
      </c>
    </row>
    <row r="28" spans="1:7" hidden="1" x14ac:dyDescent="0.25">
      <c r="A28" s="149">
        <v>44017</v>
      </c>
      <c r="B28" s="101" t="s">
        <v>266</v>
      </c>
      <c r="C28" s="102" t="s">
        <v>270</v>
      </c>
      <c r="D28" s="103"/>
      <c r="E28" s="120"/>
      <c r="F28" s="103">
        <v>2107000</v>
      </c>
      <c r="G28" s="120"/>
    </row>
    <row r="29" spans="1:7" hidden="1" x14ac:dyDescent="0.25">
      <c r="A29" s="149">
        <v>44017</v>
      </c>
      <c r="B29" s="101" t="s">
        <v>266</v>
      </c>
      <c r="C29" s="102" t="s">
        <v>269</v>
      </c>
      <c r="D29" s="103"/>
      <c r="E29" s="120"/>
      <c r="F29" s="103"/>
      <c r="G29" s="120">
        <v>2395000</v>
      </c>
    </row>
    <row r="30" spans="1:7" hidden="1" x14ac:dyDescent="0.25">
      <c r="A30" s="149">
        <v>44017</v>
      </c>
      <c r="B30" s="101" t="s">
        <v>244</v>
      </c>
      <c r="C30" s="102" t="s">
        <v>249</v>
      </c>
      <c r="D30" s="103"/>
      <c r="E30" s="120"/>
      <c r="F30" s="103"/>
      <c r="G30" s="120">
        <v>260000</v>
      </c>
    </row>
    <row r="31" spans="1:7" hidden="1" x14ac:dyDescent="0.25">
      <c r="A31" s="149">
        <v>44017</v>
      </c>
      <c r="B31" s="101" t="s">
        <v>244</v>
      </c>
      <c r="C31" s="102" t="s">
        <v>258</v>
      </c>
      <c r="D31" s="103"/>
      <c r="E31" s="120"/>
      <c r="F31" s="103"/>
      <c r="G31" s="120">
        <v>700000</v>
      </c>
    </row>
    <row r="32" spans="1:7" hidden="1" x14ac:dyDescent="0.25">
      <c r="A32" s="149">
        <v>44018</v>
      </c>
      <c r="B32" s="101" t="s">
        <v>244</v>
      </c>
      <c r="C32" s="102" t="s">
        <v>248</v>
      </c>
      <c r="D32" s="103"/>
      <c r="E32" s="120"/>
      <c r="F32" s="103"/>
      <c r="G32" s="120">
        <v>154770</v>
      </c>
    </row>
    <row r="33" spans="1:7" x14ac:dyDescent="0.25">
      <c r="A33" s="149">
        <v>44019</v>
      </c>
      <c r="B33" s="101" t="s">
        <v>288</v>
      </c>
      <c r="C33" s="102" t="s">
        <v>297</v>
      </c>
      <c r="D33" s="103"/>
      <c r="E33" s="120">
        <v>834850</v>
      </c>
      <c r="F33" s="103"/>
      <c r="G33" s="120"/>
    </row>
    <row r="34" spans="1:7" x14ac:dyDescent="0.25">
      <c r="A34" s="149">
        <v>44020</v>
      </c>
      <c r="B34" s="101" t="s">
        <v>288</v>
      </c>
      <c r="C34" s="102" t="s">
        <v>298</v>
      </c>
      <c r="D34" s="103">
        <v>16046400</v>
      </c>
      <c r="E34" s="120"/>
      <c r="F34" s="103"/>
      <c r="G34" s="120"/>
    </row>
    <row r="35" spans="1:7" hidden="1" x14ac:dyDescent="0.25">
      <c r="A35" s="149">
        <v>44020</v>
      </c>
      <c r="B35" s="101" t="s">
        <v>244</v>
      </c>
      <c r="C35" s="102" t="s">
        <v>252</v>
      </c>
      <c r="D35" s="103"/>
      <c r="E35" s="120"/>
      <c r="F35" s="103"/>
      <c r="G35" s="120">
        <v>1042000</v>
      </c>
    </row>
    <row r="36" spans="1:7" hidden="1" x14ac:dyDescent="0.25">
      <c r="A36" s="149">
        <v>44020</v>
      </c>
      <c r="B36" s="101" t="s">
        <v>238</v>
      </c>
      <c r="C36" s="102" t="s">
        <v>243</v>
      </c>
      <c r="D36" s="103"/>
      <c r="E36" s="120"/>
      <c r="F36" s="103"/>
      <c r="G36" s="120">
        <v>700000</v>
      </c>
    </row>
    <row r="37" spans="1:7" hidden="1" x14ac:dyDescent="0.25">
      <c r="A37" s="149">
        <v>44021</v>
      </c>
      <c r="B37" s="101" t="s">
        <v>271</v>
      </c>
      <c r="C37" s="102" t="s">
        <v>272</v>
      </c>
      <c r="D37" s="103"/>
      <c r="E37" s="120"/>
      <c r="F37" s="103">
        <v>10000000</v>
      </c>
      <c r="G37" s="120"/>
    </row>
    <row r="38" spans="1:7" hidden="1" x14ac:dyDescent="0.25">
      <c r="A38" s="149">
        <v>44021</v>
      </c>
      <c r="B38" s="101" t="s">
        <v>240</v>
      </c>
      <c r="C38" s="102" t="s">
        <v>241</v>
      </c>
      <c r="D38" s="103"/>
      <c r="E38" s="120"/>
      <c r="F38" s="103"/>
      <c r="G38" s="120">
        <v>65000</v>
      </c>
    </row>
    <row r="39" spans="1:7" hidden="1" x14ac:dyDescent="0.25">
      <c r="A39" s="149">
        <v>44021</v>
      </c>
      <c r="B39" s="101" t="s">
        <v>238</v>
      </c>
      <c r="C39" s="102" t="s">
        <v>243</v>
      </c>
      <c r="D39" s="103"/>
      <c r="E39" s="120"/>
      <c r="F39" s="103"/>
      <c r="G39" s="120">
        <v>500140</v>
      </c>
    </row>
    <row r="40" spans="1:7" hidden="1" x14ac:dyDescent="0.25">
      <c r="A40" s="149">
        <v>44021</v>
      </c>
      <c r="B40" s="101" t="s">
        <v>240</v>
      </c>
      <c r="C40" s="102" t="s">
        <v>241</v>
      </c>
      <c r="D40" s="103"/>
      <c r="E40" s="120"/>
      <c r="F40" s="103"/>
      <c r="G40" s="120">
        <v>45000</v>
      </c>
    </row>
    <row r="41" spans="1:7" hidden="1" x14ac:dyDescent="0.25">
      <c r="A41" s="149">
        <v>44021</v>
      </c>
      <c r="B41" s="101" t="s">
        <v>240</v>
      </c>
      <c r="C41" s="102" t="s">
        <v>241</v>
      </c>
      <c r="D41" s="103"/>
      <c r="E41" s="120"/>
      <c r="F41" s="103"/>
      <c r="G41" s="120">
        <v>45000</v>
      </c>
    </row>
    <row r="42" spans="1:7" x14ac:dyDescent="0.25">
      <c r="A42" s="149">
        <v>44022</v>
      </c>
      <c r="B42" s="101" t="s">
        <v>288</v>
      </c>
      <c r="C42" s="102" t="s">
        <v>299</v>
      </c>
      <c r="D42" s="103">
        <v>1073800</v>
      </c>
      <c r="E42" s="120"/>
      <c r="F42" s="103"/>
      <c r="G42" s="120"/>
    </row>
    <row r="43" spans="1:7" hidden="1" x14ac:dyDescent="0.25">
      <c r="A43" s="149">
        <v>44022</v>
      </c>
      <c r="B43" s="101" t="s">
        <v>238</v>
      </c>
      <c r="C43" s="102" t="s">
        <v>243</v>
      </c>
      <c r="D43" s="103"/>
      <c r="E43" s="120"/>
      <c r="F43" s="103"/>
      <c r="G43" s="120">
        <v>1002990</v>
      </c>
    </row>
    <row r="44" spans="1:7" hidden="1" x14ac:dyDescent="0.25">
      <c r="A44" s="149">
        <v>44022</v>
      </c>
      <c r="B44" s="101" t="s">
        <v>240</v>
      </c>
      <c r="C44" s="102" t="s">
        <v>241</v>
      </c>
      <c r="D44" s="103"/>
      <c r="E44" s="120"/>
      <c r="F44" s="103"/>
      <c r="G44" s="120">
        <v>40000</v>
      </c>
    </row>
    <row r="45" spans="1:7" x14ac:dyDescent="0.25">
      <c r="A45" s="149">
        <v>44023</v>
      </c>
      <c r="B45" s="101" t="s">
        <v>288</v>
      </c>
      <c r="C45" s="102" t="s">
        <v>300</v>
      </c>
      <c r="D45" s="103">
        <v>805350</v>
      </c>
      <c r="E45" s="120"/>
      <c r="F45" s="103"/>
      <c r="G45" s="120"/>
    </row>
    <row r="46" spans="1:7" hidden="1" x14ac:dyDescent="0.25">
      <c r="A46" s="149">
        <v>44023</v>
      </c>
      <c r="B46" s="101" t="s">
        <v>244</v>
      </c>
      <c r="C46" s="102" t="s">
        <v>255</v>
      </c>
      <c r="D46" s="103"/>
      <c r="E46" s="120"/>
      <c r="F46" s="103"/>
      <c r="G46" s="120">
        <v>675000</v>
      </c>
    </row>
    <row r="47" spans="1:7" hidden="1" x14ac:dyDescent="0.25">
      <c r="A47" s="149">
        <v>44024</v>
      </c>
      <c r="B47" s="101" t="s">
        <v>238</v>
      </c>
      <c r="C47" s="102" t="s">
        <v>243</v>
      </c>
      <c r="D47" s="103"/>
      <c r="E47" s="120"/>
      <c r="F47" s="103"/>
      <c r="G47" s="120">
        <v>730000</v>
      </c>
    </row>
    <row r="48" spans="1:7" x14ac:dyDescent="0.25">
      <c r="A48" s="149">
        <v>44024</v>
      </c>
      <c r="B48" s="101" t="s">
        <v>288</v>
      </c>
      <c r="C48" s="102" t="s">
        <v>302</v>
      </c>
      <c r="D48" s="103">
        <v>7788000</v>
      </c>
      <c r="E48" s="120"/>
      <c r="F48" s="103"/>
      <c r="G48" s="120"/>
    </row>
    <row r="49" spans="1:7" x14ac:dyDescent="0.25">
      <c r="A49" s="149">
        <v>44025</v>
      </c>
      <c r="B49" s="101" t="s">
        <v>288</v>
      </c>
      <c r="C49" s="102" t="s">
        <v>294</v>
      </c>
      <c r="D49" s="103">
        <v>150000000</v>
      </c>
      <c r="E49" s="120"/>
      <c r="F49" s="103"/>
      <c r="G49" s="120"/>
    </row>
    <row r="50" spans="1:7" hidden="1" x14ac:dyDescent="0.25">
      <c r="A50" s="149">
        <v>44026</v>
      </c>
      <c r="B50" s="101" t="s">
        <v>244</v>
      </c>
      <c r="C50" s="102" t="s">
        <v>245</v>
      </c>
      <c r="D50" s="103"/>
      <c r="E50" s="120"/>
      <c r="F50" s="103"/>
      <c r="G50" s="120">
        <v>550000</v>
      </c>
    </row>
    <row r="51" spans="1:7" hidden="1" x14ac:dyDescent="0.25">
      <c r="A51" s="149">
        <v>44026</v>
      </c>
      <c r="B51" s="101" t="s">
        <v>266</v>
      </c>
      <c r="C51" s="102" t="s">
        <v>273</v>
      </c>
      <c r="D51" s="103"/>
      <c r="E51" s="120"/>
      <c r="F51" s="103"/>
      <c r="G51" s="120">
        <v>1395000</v>
      </c>
    </row>
    <row r="52" spans="1:7" x14ac:dyDescent="0.25">
      <c r="A52" s="149">
        <v>44026</v>
      </c>
      <c r="B52" s="101" t="s">
        <v>288</v>
      </c>
      <c r="C52" s="102" t="s">
        <v>293</v>
      </c>
      <c r="D52" s="103"/>
      <c r="E52" s="120">
        <v>1395000</v>
      </c>
      <c r="F52" s="103"/>
      <c r="G52" s="120"/>
    </row>
    <row r="53" spans="1:7" hidden="1" x14ac:dyDescent="0.25">
      <c r="A53" s="149">
        <v>44026</v>
      </c>
      <c r="B53" s="101" t="s">
        <v>244</v>
      </c>
      <c r="C53" s="102" t="s">
        <v>249</v>
      </c>
      <c r="D53" s="103"/>
      <c r="E53" s="120"/>
      <c r="F53" s="103"/>
      <c r="G53" s="120">
        <v>94000</v>
      </c>
    </row>
    <row r="54" spans="1:7" hidden="1" x14ac:dyDescent="0.25">
      <c r="A54" s="149">
        <v>44026</v>
      </c>
      <c r="B54" s="101" t="s">
        <v>244</v>
      </c>
      <c r="C54" s="102" t="s">
        <v>253</v>
      </c>
      <c r="D54" s="103"/>
      <c r="E54" s="120"/>
      <c r="F54" s="103"/>
      <c r="G54" s="120">
        <v>2061000</v>
      </c>
    </row>
    <row r="55" spans="1:7" x14ac:dyDescent="0.25">
      <c r="A55" s="149">
        <v>44027</v>
      </c>
      <c r="B55" s="101" t="s">
        <v>288</v>
      </c>
      <c r="C55" s="102" t="s">
        <v>229</v>
      </c>
      <c r="D55" s="103"/>
      <c r="E55" s="120">
        <v>16602600</v>
      </c>
      <c r="F55" s="103"/>
      <c r="G55" s="120"/>
    </row>
    <row r="56" spans="1:7" hidden="1" x14ac:dyDescent="0.25">
      <c r="A56" s="149">
        <v>44027</v>
      </c>
      <c r="B56" s="101" t="s">
        <v>240</v>
      </c>
      <c r="C56" s="102" t="s">
        <v>243</v>
      </c>
      <c r="D56" s="103"/>
      <c r="E56" s="120"/>
      <c r="F56" s="103"/>
      <c r="G56" s="120">
        <v>400000</v>
      </c>
    </row>
    <row r="57" spans="1:7" hidden="1" x14ac:dyDescent="0.25">
      <c r="A57" s="149">
        <v>44027</v>
      </c>
      <c r="B57" s="101" t="s">
        <v>246</v>
      </c>
      <c r="C57" s="102" t="s">
        <v>259</v>
      </c>
      <c r="D57" s="103"/>
      <c r="E57" s="120"/>
      <c r="F57" s="103"/>
      <c r="G57" s="120">
        <v>5070000</v>
      </c>
    </row>
    <row r="58" spans="1:7" hidden="1" x14ac:dyDescent="0.25">
      <c r="A58" s="149">
        <v>44027</v>
      </c>
      <c r="B58" s="101" t="s">
        <v>244</v>
      </c>
      <c r="C58" s="102" t="s">
        <v>252</v>
      </c>
      <c r="D58" s="103"/>
      <c r="E58" s="120"/>
      <c r="F58" s="103"/>
      <c r="G58" s="120">
        <v>1002000</v>
      </c>
    </row>
    <row r="59" spans="1:7" hidden="1" x14ac:dyDescent="0.25">
      <c r="A59" s="149">
        <v>44027</v>
      </c>
      <c r="B59" s="101" t="s">
        <v>244</v>
      </c>
      <c r="C59" s="102" t="s">
        <v>253</v>
      </c>
      <c r="D59" s="103"/>
      <c r="E59" s="120"/>
      <c r="F59" s="103"/>
      <c r="G59" s="120">
        <v>6583000</v>
      </c>
    </row>
    <row r="60" spans="1:7" x14ac:dyDescent="0.25">
      <c r="A60" s="149">
        <v>44028</v>
      </c>
      <c r="B60" s="101" t="s">
        <v>288</v>
      </c>
      <c r="C60" s="102" t="s">
        <v>291</v>
      </c>
      <c r="D60" s="103"/>
      <c r="E60" s="120">
        <v>5000000</v>
      </c>
      <c r="F60" s="103"/>
      <c r="G60" s="120"/>
    </row>
    <row r="61" spans="1:7" hidden="1" x14ac:dyDescent="0.25">
      <c r="A61" s="149">
        <v>44028</v>
      </c>
      <c r="B61" s="101" t="s">
        <v>266</v>
      </c>
      <c r="C61" s="102" t="s">
        <v>275</v>
      </c>
      <c r="D61" s="103"/>
      <c r="E61" s="120"/>
      <c r="F61" s="103">
        <v>3674000</v>
      </c>
      <c r="G61" s="120"/>
    </row>
    <row r="62" spans="1:7" hidden="1" x14ac:dyDescent="0.25">
      <c r="A62" s="149">
        <v>44028</v>
      </c>
      <c r="B62" s="101" t="s">
        <v>266</v>
      </c>
      <c r="C62" s="102" t="s">
        <v>274</v>
      </c>
      <c r="D62" s="103"/>
      <c r="E62" s="120"/>
      <c r="F62" s="103">
        <v>4900000</v>
      </c>
      <c r="G62" s="120"/>
    </row>
    <row r="63" spans="1:7" x14ac:dyDescent="0.25">
      <c r="A63" s="149">
        <v>44029</v>
      </c>
      <c r="B63" s="101" t="s">
        <v>288</v>
      </c>
      <c r="C63" s="102" t="s">
        <v>303</v>
      </c>
      <c r="D63" s="103">
        <v>1280400</v>
      </c>
      <c r="E63" s="120"/>
      <c r="F63" s="103"/>
      <c r="G63" s="120"/>
    </row>
    <row r="64" spans="1:7" x14ac:dyDescent="0.25">
      <c r="A64" s="149">
        <v>44018</v>
      </c>
      <c r="B64" s="101" t="s">
        <v>288</v>
      </c>
      <c r="C64" s="102" t="s">
        <v>296</v>
      </c>
      <c r="D64" s="103">
        <v>805350</v>
      </c>
      <c r="E64" s="120"/>
      <c r="F64" s="103"/>
      <c r="G64" s="120"/>
    </row>
    <row r="65" spans="1:7" hidden="1" x14ac:dyDescent="0.25">
      <c r="A65" s="149">
        <v>44029</v>
      </c>
      <c r="B65" s="101" t="s">
        <v>246</v>
      </c>
      <c r="C65" s="102" t="s">
        <v>276</v>
      </c>
      <c r="D65" s="103"/>
      <c r="E65" s="120"/>
      <c r="F65" s="103">
        <v>7600000</v>
      </c>
      <c r="G65" s="120"/>
    </row>
    <row r="66" spans="1:7" hidden="1" x14ac:dyDescent="0.25">
      <c r="A66" s="149">
        <v>44029</v>
      </c>
      <c r="B66" s="101" t="s">
        <v>271</v>
      </c>
      <c r="C66" s="102" t="s">
        <v>277</v>
      </c>
      <c r="D66" s="103"/>
      <c r="E66" s="120"/>
      <c r="F66" s="103">
        <v>10000000</v>
      </c>
      <c r="G66" s="120"/>
    </row>
    <row r="67" spans="1:7" hidden="1" x14ac:dyDescent="0.25">
      <c r="A67" s="149">
        <v>44030</v>
      </c>
      <c r="B67" s="101" t="s">
        <v>240</v>
      </c>
      <c r="C67" s="102" t="s">
        <v>241</v>
      </c>
      <c r="D67" s="103"/>
      <c r="E67" s="120"/>
      <c r="F67" s="103"/>
      <c r="G67" s="120">
        <v>105000</v>
      </c>
    </row>
    <row r="68" spans="1:7" x14ac:dyDescent="0.25">
      <c r="A68" s="149">
        <v>44031</v>
      </c>
      <c r="B68" s="101" t="s">
        <v>288</v>
      </c>
      <c r="C68" s="102" t="s">
        <v>301</v>
      </c>
      <c r="D68" s="103">
        <v>1932000</v>
      </c>
      <c r="E68" s="120"/>
      <c r="F68" s="103"/>
      <c r="G68" s="120"/>
    </row>
    <row r="69" spans="1:7" hidden="1" x14ac:dyDescent="0.25">
      <c r="A69" s="149">
        <v>44031</v>
      </c>
      <c r="B69" s="101" t="s">
        <v>244</v>
      </c>
      <c r="C69" s="102" t="s">
        <v>278</v>
      </c>
      <c r="D69" s="103"/>
      <c r="E69" s="120"/>
      <c r="F69" s="103">
        <v>4163000</v>
      </c>
      <c r="G69" s="120"/>
    </row>
    <row r="70" spans="1:7" hidden="1" x14ac:dyDescent="0.25">
      <c r="A70" s="149">
        <v>44031</v>
      </c>
      <c r="B70" s="101" t="s">
        <v>238</v>
      </c>
      <c r="C70" s="102" t="s">
        <v>243</v>
      </c>
      <c r="D70" s="103"/>
      <c r="E70" s="120"/>
      <c r="F70" s="103"/>
      <c r="G70" s="120">
        <v>513000</v>
      </c>
    </row>
    <row r="71" spans="1:7" x14ac:dyDescent="0.25">
      <c r="A71" s="149">
        <v>44031</v>
      </c>
      <c r="B71" s="101" t="s">
        <v>288</v>
      </c>
      <c r="C71" s="102" t="s">
        <v>290</v>
      </c>
      <c r="D71" s="103"/>
      <c r="E71" s="120"/>
      <c r="F71" s="103">
        <v>165000000</v>
      </c>
      <c r="G71" s="120"/>
    </row>
    <row r="72" spans="1:7" x14ac:dyDescent="0.25">
      <c r="A72" s="149">
        <v>44031</v>
      </c>
      <c r="B72" s="101" t="s">
        <v>288</v>
      </c>
      <c r="C72" s="102" t="s">
        <v>230</v>
      </c>
      <c r="D72" s="103">
        <v>3292200</v>
      </c>
      <c r="E72" s="120"/>
      <c r="F72" s="103"/>
      <c r="G72" s="120"/>
    </row>
    <row r="73" spans="1:7" hidden="1" x14ac:dyDescent="0.25">
      <c r="A73" s="149">
        <v>44032</v>
      </c>
      <c r="B73" s="101" t="s">
        <v>238</v>
      </c>
      <c r="C73" s="102" t="s">
        <v>239</v>
      </c>
      <c r="D73" s="103"/>
      <c r="E73" s="120"/>
      <c r="F73" s="103"/>
      <c r="G73" s="120">
        <v>15000</v>
      </c>
    </row>
    <row r="74" spans="1:7" x14ac:dyDescent="0.25">
      <c r="A74" s="149">
        <v>44032</v>
      </c>
      <c r="B74" s="101" t="s">
        <v>288</v>
      </c>
      <c r="C74" s="102" t="s">
        <v>298</v>
      </c>
      <c r="D74" s="103">
        <v>13538000</v>
      </c>
      <c r="E74" s="120"/>
      <c r="F74" s="103"/>
      <c r="G74" s="120"/>
    </row>
    <row r="75" spans="1:7" hidden="1" x14ac:dyDescent="0.25">
      <c r="A75" s="149">
        <v>44032</v>
      </c>
      <c r="B75" s="101" t="s">
        <v>244</v>
      </c>
      <c r="C75" s="102" t="s">
        <v>260</v>
      </c>
      <c r="D75" s="103"/>
      <c r="E75" s="120"/>
      <c r="F75" s="103"/>
      <c r="G75" s="120">
        <v>70000</v>
      </c>
    </row>
    <row r="76" spans="1:7" hidden="1" x14ac:dyDescent="0.25">
      <c r="A76" s="149">
        <v>44033</v>
      </c>
      <c r="B76" s="101" t="s">
        <v>244</v>
      </c>
      <c r="C76" s="102" t="s">
        <v>260</v>
      </c>
      <c r="D76" s="103"/>
      <c r="E76" s="120"/>
      <c r="F76" s="103"/>
      <c r="G76" s="120">
        <v>42000</v>
      </c>
    </row>
    <row r="77" spans="1:7" hidden="1" x14ac:dyDescent="0.25">
      <c r="A77" s="149">
        <v>44033</v>
      </c>
      <c r="B77" s="101" t="s">
        <v>244</v>
      </c>
      <c r="C77" s="102" t="s">
        <v>264</v>
      </c>
      <c r="D77" s="103"/>
      <c r="E77" s="120"/>
      <c r="F77" s="103"/>
      <c r="G77" s="120">
        <v>3434000</v>
      </c>
    </row>
    <row r="78" spans="1:7" hidden="1" x14ac:dyDescent="0.25">
      <c r="A78" s="149">
        <v>44033</v>
      </c>
      <c r="B78" s="101" t="s">
        <v>246</v>
      </c>
      <c r="C78" s="102" t="s">
        <v>281</v>
      </c>
      <c r="D78" s="103"/>
      <c r="E78" s="120"/>
      <c r="F78" s="103">
        <v>12900000</v>
      </c>
      <c r="G78" s="120"/>
    </row>
    <row r="79" spans="1:7" hidden="1" x14ac:dyDescent="0.25">
      <c r="A79" s="149">
        <v>44034</v>
      </c>
      <c r="B79" s="101" t="s">
        <v>244</v>
      </c>
      <c r="C79" s="102" t="s">
        <v>261</v>
      </c>
      <c r="D79" s="103"/>
      <c r="E79" s="120"/>
      <c r="F79" s="103"/>
      <c r="G79" s="120">
        <v>785000</v>
      </c>
    </row>
    <row r="80" spans="1:7" hidden="1" x14ac:dyDescent="0.25">
      <c r="A80" s="149">
        <v>44034</v>
      </c>
      <c r="B80" s="101" t="s">
        <v>246</v>
      </c>
      <c r="C80" s="102" t="s">
        <v>279</v>
      </c>
      <c r="D80" s="103"/>
      <c r="E80" s="120"/>
      <c r="F80" s="103">
        <v>4150000</v>
      </c>
      <c r="G80" s="120"/>
    </row>
    <row r="81" spans="1:7" hidden="1" x14ac:dyDescent="0.25">
      <c r="A81" s="149">
        <v>44035</v>
      </c>
      <c r="B81" s="101" t="s">
        <v>262</v>
      </c>
      <c r="C81" s="102" t="s">
        <v>263</v>
      </c>
      <c r="D81" s="103"/>
      <c r="E81" s="120"/>
      <c r="F81" s="103"/>
      <c r="G81" s="120">
        <v>3640000</v>
      </c>
    </row>
    <row r="82" spans="1:7" hidden="1" x14ac:dyDescent="0.25">
      <c r="A82" s="149">
        <v>44036</v>
      </c>
      <c r="B82" s="101" t="s">
        <v>271</v>
      </c>
      <c r="C82" s="102" t="s">
        <v>282</v>
      </c>
      <c r="D82" s="103"/>
      <c r="E82" s="120"/>
      <c r="F82" s="103">
        <v>15687000</v>
      </c>
      <c r="G82" s="120"/>
    </row>
    <row r="83" spans="1:7" hidden="1" x14ac:dyDescent="0.25">
      <c r="A83" s="149">
        <v>44036</v>
      </c>
      <c r="B83" s="101" t="s">
        <v>271</v>
      </c>
      <c r="C83" s="102" t="s">
        <v>280</v>
      </c>
      <c r="D83" s="103"/>
      <c r="E83" s="120"/>
      <c r="F83" s="103">
        <v>6000000</v>
      </c>
      <c r="G83" s="120"/>
    </row>
    <row r="84" spans="1:7" x14ac:dyDescent="0.25">
      <c r="A84" s="149">
        <v>44037</v>
      </c>
      <c r="B84" s="101" t="s">
        <v>288</v>
      </c>
      <c r="C84" s="102" t="s">
        <v>305</v>
      </c>
      <c r="D84" s="103"/>
      <c r="E84" s="120">
        <v>150000000</v>
      </c>
      <c r="F84" s="103"/>
      <c r="G84" s="120"/>
    </row>
    <row r="85" spans="1:7" hidden="1" x14ac:dyDescent="0.25">
      <c r="A85" s="149">
        <v>44038</v>
      </c>
      <c r="B85" s="101" t="s">
        <v>238</v>
      </c>
      <c r="C85" s="102" t="s">
        <v>239</v>
      </c>
      <c r="D85" s="103"/>
      <c r="E85" s="120"/>
      <c r="F85" s="103"/>
      <c r="G85" s="120">
        <v>15000</v>
      </c>
    </row>
    <row r="86" spans="1:7" hidden="1" x14ac:dyDescent="0.25">
      <c r="A86" s="149">
        <v>44038</v>
      </c>
      <c r="B86" s="101" t="s">
        <v>238</v>
      </c>
      <c r="C86" s="102" t="s">
        <v>241</v>
      </c>
      <c r="D86" s="103"/>
      <c r="E86" s="120"/>
      <c r="F86" s="103"/>
      <c r="G86" s="120">
        <v>105000</v>
      </c>
    </row>
    <row r="87" spans="1:7" hidden="1" x14ac:dyDescent="0.25">
      <c r="A87" s="149">
        <v>44038</v>
      </c>
      <c r="B87" s="101" t="s">
        <v>240</v>
      </c>
      <c r="C87" s="102" t="s">
        <v>241</v>
      </c>
      <c r="D87" s="103"/>
      <c r="E87" s="120"/>
      <c r="F87" s="103"/>
      <c r="G87" s="120">
        <v>40000</v>
      </c>
    </row>
    <row r="88" spans="1:7" hidden="1" x14ac:dyDescent="0.25">
      <c r="A88" s="149">
        <v>44039</v>
      </c>
      <c r="B88" s="101" t="s">
        <v>271</v>
      </c>
      <c r="C88" s="102" t="s">
        <v>283</v>
      </c>
      <c r="D88" s="103"/>
      <c r="E88" s="120"/>
      <c r="F88" s="103">
        <v>6000000</v>
      </c>
      <c r="G88" s="120"/>
    </row>
    <row r="89" spans="1:7" hidden="1" x14ac:dyDescent="0.25">
      <c r="A89" s="149">
        <v>44039</v>
      </c>
      <c r="B89" s="101" t="s">
        <v>266</v>
      </c>
      <c r="C89" s="102" t="s">
        <v>284</v>
      </c>
      <c r="D89" s="103"/>
      <c r="E89" s="120"/>
      <c r="F89" s="103">
        <v>1500000</v>
      </c>
      <c r="G89" s="120"/>
    </row>
    <row r="90" spans="1:7" hidden="1" x14ac:dyDescent="0.25">
      <c r="A90" s="149">
        <v>44040</v>
      </c>
      <c r="B90" s="101" t="s">
        <v>238</v>
      </c>
      <c r="C90" s="102" t="s">
        <v>241</v>
      </c>
      <c r="D90" s="103"/>
      <c r="E90" s="120"/>
      <c r="F90" s="103"/>
      <c r="G90" s="120">
        <v>105000</v>
      </c>
    </row>
    <row r="91" spans="1:7" hidden="1" x14ac:dyDescent="0.25">
      <c r="A91" s="149">
        <v>44040</v>
      </c>
      <c r="B91" s="101" t="s">
        <v>271</v>
      </c>
      <c r="C91" s="102" t="s">
        <v>285</v>
      </c>
      <c r="D91" s="103"/>
      <c r="E91" s="120"/>
      <c r="F91" s="103">
        <v>5150000</v>
      </c>
      <c r="G91" s="120"/>
    </row>
    <row r="92" spans="1:7" hidden="1" x14ac:dyDescent="0.25">
      <c r="A92" s="149">
        <v>44040</v>
      </c>
      <c r="B92" s="101" t="s">
        <v>271</v>
      </c>
      <c r="C92" s="102" t="s">
        <v>286</v>
      </c>
      <c r="D92" s="103"/>
      <c r="E92" s="120"/>
      <c r="F92" s="103">
        <v>15000000</v>
      </c>
      <c r="G92" s="120"/>
    </row>
    <row r="93" spans="1:7" x14ac:dyDescent="0.25">
      <c r="A93" s="149">
        <v>44040</v>
      </c>
      <c r="B93" s="101" t="s">
        <v>288</v>
      </c>
      <c r="C93" s="102" t="s">
        <v>306</v>
      </c>
      <c r="D93" s="103">
        <v>5000000</v>
      </c>
      <c r="E93" s="120"/>
      <c r="F93" s="103"/>
      <c r="G93" s="120"/>
    </row>
    <row r="94" spans="1:7" x14ac:dyDescent="0.25">
      <c r="A94" s="149">
        <v>44040</v>
      </c>
      <c r="B94" s="101" t="s">
        <v>288</v>
      </c>
      <c r="C94" s="102" t="s">
        <v>306</v>
      </c>
      <c r="D94" s="103">
        <v>10000000</v>
      </c>
      <c r="E94" s="120"/>
      <c r="F94" s="103"/>
      <c r="G94" s="120"/>
    </row>
    <row r="95" spans="1:7" x14ac:dyDescent="0.25">
      <c r="A95" s="149">
        <v>44041</v>
      </c>
      <c r="B95" s="101" t="s">
        <v>288</v>
      </c>
      <c r="C95" s="102" t="s">
        <v>294</v>
      </c>
      <c r="D95" s="103">
        <v>67000000</v>
      </c>
      <c r="E95" s="120"/>
      <c r="F95" s="103"/>
      <c r="G95" s="120"/>
    </row>
    <row r="96" spans="1:7" hidden="1" x14ac:dyDescent="0.25">
      <c r="A96" s="149">
        <v>44041</v>
      </c>
      <c r="B96" s="101" t="s">
        <v>238</v>
      </c>
      <c r="C96" s="121" t="s">
        <v>241</v>
      </c>
      <c r="D96" s="103"/>
      <c r="E96" s="120"/>
      <c r="F96" s="103"/>
      <c r="G96" s="120">
        <v>105000</v>
      </c>
    </row>
    <row r="97" spans="1:7" hidden="1" x14ac:dyDescent="0.25">
      <c r="A97" s="149">
        <v>44041</v>
      </c>
      <c r="B97" s="101" t="s">
        <v>238</v>
      </c>
      <c r="C97" s="102" t="s">
        <v>241</v>
      </c>
      <c r="D97" s="103"/>
      <c r="E97" s="120"/>
      <c r="F97" s="103"/>
      <c r="G97" s="122">
        <v>40000</v>
      </c>
    </row>
    <row r="98" spans="1:7" hidden="1" x14ac:dyDescent="0.25">
      <c r="A98" s="149">
        <v>44041</v>
      </c>
      <c r="B98" s="101" t="s">
        <v>238</v>
      </c>
      <c r="C98" s="102" t="s">
        <v>243</v>
      </c>
      <c r="D98" s="103"/>
      <c r="E98" s="120"/>
      <c r="F98" s="103"/>
      <c r="G98" s="122">
        <v>1000000</v>
      </c>
    </row>
    <row r="99" spans="1:7" x14ac:dyDescent="0.25">
      <c r="A99" s="149">
        <v>44041</v>
      </c>
      <c r="B99" s="101" t="s">
        <v>288</v>
      </c>
      <c r="C99" s="102" t="s">
        <v>289</v>
      </c>
      <c r="D99" s="103"/>
      <c r="E99" s="120"/>
      <c r="F99" s="103"/>
      <c r="G99" s="122">
        <v>148500000</v>
      </c>
    </row>
    <row r="100" spans="1:7" x14ac:dyDescent="0.25">
      <c r="A100" s="149">
        <v>44042</v>
      </c>
      <c r="B100" s="101" t="s">
        <v>288</v>
      </c>
      <c r="C100" s="102" t="s">
        <v>304</v>
      </c>
      <c r="D100" s="103">
        <v>536900</v>
      </c>
      <c r="E100" s="120"/>
      <c r="F100" s="103"/>
      <c r="G100" s="122"/>
    </row>
    <row r="101" spans="1:7" x14ac:dyDescent="0.25">
      <c r="A101" s="149">
        <v>44043</v>
      </c>
      <c r="B101" s="101" t="s">
        <v>288</v>
      </c>
      <c r="C101" s="102" t="s">
        <v>229</v>
      </c>
      <c r="D101" s="103">
        <v>16602600</v>
      </c>
      <c r="E101" s="120"/>
      <c r="F101" s="103"/>
      <c r="G101" s="122"/>
    </row>
    <row r="102" spans="1:7" x14ac:dyDescent="0.25">
      <c r="A102" s="149">
        <v>44043</v>
      </c>
      <c r="B102" s="101" t="s">
        <v>288</v>
      </c>
      <c r="C102" s="102" t="s">
        <v>230</v>
      </c>
      <c r="D102" s="103">
        <v>2755300</v>
      </c>
      <c r="E102" s="120"/>
      <c r="F102" s="103"/>
      <c r="G102" s="122"/>
    </row>
    <row r="103" spans="1:7" hidden="1" x14ac:dyDescent="0.25">
      <c r="A103" s="149">
        <v>44043</v>
      </c>
      <c r="B103" s="101" t="s">
        <v>271</v>
      </c>
      <c r="C103" s="102" t="s">
        <v>287</v>
      </c>
      <c r="D103" s="103"/>
      <c r="E103" s="120"/>
      <c r="F103" s="103">
        <v>10000000</v>
      </c>
      <c r="G103" s="122"/>
    </row>
    <row r="104" spans="1:7" hidden="1" x14ac:dyDescent="0.25">
      <c r="A104" s="149">
        <v>44043</v>
      </c>
      <c r="B104" s="101" t="s">
        <v>238</v>
      </c>
      <c r="C104" s="102" t="s">
        <v>241</v>
      </c>
      <c r="D104" s="103"/>
      <c r="E104" s="120"/>
      <c r="F104" s="103"/>
      <c r="G104" s="122">
        <f>17*15000</f>
        <v>255000</v>
      </c>
    </row>
    <row r="105" spans="1:7" hidden="1" x14ac:dyDescent="0.25">
      <c r="A105" s="149">
        <v>44043</v>
      </c>
      <c r="B105" s="101" t="s">
        <v>238</v>
      </c>
      <c r="C105" s="102" t="s">
        <v>241</v>
      </c>
      <c r="D105" s="103"/>
      <c r="E105" s="120"/>
      <c r="F105" s="103"/>
      <c r="G105" s="122">
        <v>70000</v>
      </c>
    </row>
    <row r="106" spans="1:7" hidden="1" x14ac:dyDescent="0.25">
      <c r="A106" s="149">
        <v>44043</v>
      </c>
      <c r="B106" s="101" t="s">
        <v>238</v>
      </c>
      <c r="C106" s="102" t="s">
        <v>241</v>
      </c>
      <c r="D106" s="103"/>
      <c r="E106" s="120"/>
      <c r="F106" s="103"/>
      <c r="G106" s="122">
        <v>10000</v>
      </c>
    </row>
    <row r="107" spans="1:7" hidden="1" x14ac:dyDescent="0.25">
      <c r="A107" s="149">
        <v>44043</v>
      </c>
      <c r="B107" s="101" t="s">
        <v>244</v>
      </c>
      <c r="C107" s="102" t="s">
        <v>254</v>
      </c>
      <c r="D107" s="103"/>
      <c r="E107" s="120"/>
      <c r="F107" s="103"/>
      <c r="G107" s="122">
        <v>340000</v>
      </c>
    </row>
    <row r="108" spans="1:7" hidden="1" x14ac:dyDescent="0.25">
      <c r="A108" s="149">
        <v>44043</v>
      </c>
      <c r="B108" s="101" t="s">
        <v>244</v>
      </c>
      <c r="C108" s="102" t="s">
        <v>254</v>
      </c>
      <c r="D108" s="103"/>
      <c r="E108" s="120"/>
      <c r="F108" s="103"/>
      <c r="G108" s="122">
        <v>365000</v>
      </c>
    </row>
    <row r="109" spans="1:7" hidden="1" x14ac:dyDescent="0.25">
      <c r="A109" s="149"/>
      <c r="B109" s="101"/>
      <c r="C109" s="102"/>
      <c r="D109" s="103"/>
      <c r="E109" s="120"/>
      <c r="F109" s="103"/>
      <c r="G109" s="122"/>
    </row>
    <row r="110" spans="1:7" s="124" customFormat="1" ht="14.25" hidden="1" x14ac:dyDescent="0.2">
      <c r="A110" s="462" t="s">
        <v>10</v>
      </c>
      <c r="B110" s="463"/>
      <c r="C110" s="464"/>
      <c r="D110" s="123">
        <f>SUM(D8:D109)</f>
        <v>298999100</v>
      </c>
      <c r="E110" s="123">
        <f>SUM(E8:E109)</f>
        <v>178334450</v>
      </c>
      <c r="F110" s="123">
        <f>SUM(F8:F109)</f>
        <v>291651000</v>
      </c>
      <c r="G110" s="123">
        <f>SUM(G8:G109)</f>
        <v>193619900</v>
      </c>
    </row>
    <row r="111" spans="1:7" s="124" customFormat="1" ht="14.25" x14ac:dyDescent="0.2">
      <c r="A111" s="150"/>
      <c r="B111" s="125"/>
      <c r="C111" s="125"/>
      <c r="D111" s="126"/>
      <c r="E111" s="126"/>
      <c r="F111" s="126"/>
      <c r="G111" s="126"/>
    </row>
    <row r="112" spans="1:7" s="124" customFormat="1" ht="18.75" x14ac:dyDescent="0.3">
      <c r="A112" s="461" t="s">
        <v>82</v>
      </c>
      <c r="B112" s="461"/>
      <c r="C112" s="125"/>
      <c r="D112" s="126"/>
      <c r="E112" s="126"/>
      <c r="F112" s="126"/>
      <c r="G112" s="126"/>
    </row>
    <row r="113" spans="1:7" s="124" customFormat="1" ht="14.25" x14ac:dyDescent="0.2">
      <c r="A113" s="150"/>
      <c r="B113" s="125"/>
      <c r="C113" s="125"/>
      <c r="D113" s="126"/>
      <c r="E113" s="126"/>
      <c r="F113" s="126"/>
      <c r="G113" s="126"/>
    </row>
    <row r="114" spans="1:7" s="124" customFormat="1" ht="14.25" x14ac:dyDescent="0.2">
      <c r="A114" s="150"/>
      <c r="B114" s="460" t="s">
        <v>116</v>
      </c>
      <c r="C114" s="460"/>
      <c r="D114" s="126"/>
      <c r="E114" s="126"/>
      <c r="F114" s="126"/>
      <c r="G114" s="126"/>
    </row>
    <row r="115" spans="1:7" s="115" customFormat="1" x14ac:dyDescent="0.25">
      <c r="A115" s="455" t="s">
        <v>4</v>
      </c>
      <c r="B115" s="455" t="s">
        <v>5</v>
      </c>
      <c r="C115" s="457" t="s">
        <v>6</v>
      </c>
      <c r="D115" s="459" t="s">
        <v>7</v>
      </c>
      <c r="E115" s="459"/>
      <c r="F115" s="459" t="s">
        <v>8</v>
      </c>
      <c r="G115" s="459"/>
    </row>
    <row r="116" spans="1:7" s="115" customFormat="1" ht="14.45" customHeight="1" x14ac:dyDescent="0.25">
      <c r="A116" s="456"/>
      <c r="B116" s="456"/>
      <c r="C116" s="458"/>
      <c r="D116" s="119" t="s">
        <v>81</v>
      </c>
      <c r="E116" s="119" t="s">
        <v>55</v>
      </c>
      <c r="F116" s="119" t="s">
        <v>81</v>
      </c>
      <c r="G116" s="119" t="s">
        <v>55</v>
      </c>
    </row>
    <row r="117" spans="1:7" s="124" customFormat="1" x14ac:dyDescent="0.25">
      <c r="A117" s="149">
        <v>44021</v>
      </c>
      <c r="B117" s="101" t="s">
        <v>271</v>
      </c>
      <c r="C117" s="102" t="s">
        <v>272</v>
      </c>
      <c r="D117" s="103"/>
      <c r="E117" s="120"/>
      <c r="F117" s="103">
        <v>10000000</v>
      </c>
      <c r="G117" s="120"/>
    </row>
    <row r="118" spans="1:7" s="124" customFormat="1" x14ac:dyDescent="0.25">
      <c r="A118" s="149">
        <v>44029</v>
      </c>
      <c r="B118" s="101" t="s">
        <v>271</v>
      </c>
      <c r="C118" s="102" t="s">
        <v>277</v>
      </c>
      <c r="D118" s="103"/>
      <c r="E118" s="120"/>
      <c r="F118" s="103">
        <v>10000000</v>
      </c>
      <c r="G118" s="120"/>
    </row>
    <row r="119" spans="1:7" s="124" customFormat="1" x14ac:dyDescent="0.25">
      <c r="A119" s="149">
        <v>44036</v>
      </c>
      <c r="B119" s="101" t="s">
        <v>271</v>
      </c>
      <c r="C119" s="102" t="s">
        <v>282</v>
      </c>
      <c r="D119" s="103"/>
      <c r="E119" s="120"/>
      <c r="F119" s="103">
        <v>15687000</v>
      </c>
      <c r="G119" s="120"/>
    </row>
    <row r="120" spans="1:7" s="124" customFormat="1" x14ac:dyDescent="0.25">
      <c r="A120" s="149">
        <v>44036</v>
      </c>
      <c r="B120" s="101" t="s">
        <v>271</v>
      </c>
      <c r="C120" s="102" t="s">
        <v>280</v>
      </c>
      <c r="D120" s="103"/>
      <c r="E120" s="120"/>
      <c r="F120" s="103">
        <v>6000000</v>
      </c>
      <c r="G120" s="120"/>
    </row>
    <row r="121" spans="1:7" s="124" customFormat="1" x14ac:dyDescent="0.25">
      <c r="A121" s="149">
        <v>44039</v>
      </c>
      <c r="B121" s="101" t="s">
        <v>271</v>
      </c>
      <c r="C121" s="102" t="s">
        <v>283</v>
      </c>
      <c r="D121" s="103"/>
      <c r="E121" s="120"/>
      <c r="F121" s="103">
        <v>6000000</v>
      </c>
      <c r="G121" s="120"/>
    </row>
    <row r="122" spans="1:7" s="124" customFormat="1" x14ac:dyDescent="0.25">
      <c r="A122" s="149">
        <v>44040</v>
      </c>
      <c r="B122" s="101" t="s">
        <v>271</v>
      </c>
      <c r="C122" s="102" t="s">
        <v>285</v>
      </c>
      <c r="D122" s="103"/>
      <c r="E122" s="120"/>
      <c r="F122" s="103">
        <v>5150000</v>
      </c>
      <c r="G122" s="120"/>
    </row>
    <row r="123" spans="1:7" s="124" customFormat="1" x14ac:dyDescent="0.25">
      <c r="A123" s="149">
        <v>44040</v>
      </c>
      <c r="B123" s="101" t="s">
        <v>271</v>
      </c>
      <c r="C123" s="102" t="s">
        <v>286</v>
      </c>
      <c r="D123" s="103"/>
      <c r="E123" s="120"/>
      <c r="F123" s="103">
        <v>15000000</v>
      </c>
      <c r="G123" s="120"/>
    </row>
    <row r="124" spans="1:7" s="124" customFormat="1" x14ac:dyDescent="0.25">
      <c r="A124" s="444">
        <v>44043</v>
      </c>
      <c r="B124" s="445" t="s">
        <v>271</v>
      </c>
      <c r="C124" s="446" t="s">
        <v>287</v>
      </c>
      <c r="D124" s="447"/>
      <c r="E124" s="448"/>
      <c r="F124" s="447">
        <v>10000000</v>
      </c>
      <c r="G124" s="449"/>
    </row>
    <row r="125" spans="1:7" s="124" customFormat="1" ht="14.25" x14ac:dyDescent="0.2">
      <c r="A125" s="450"/>
      <c r="B125" s="451"/>
      <c r="C125" s="451"/>
      <c r="D125" s="123"/>
      <c r="E125" s="123"/>
      <c r="F125" s="123">
        <f>SUBTOTAL(9,F117:F124)</f>
        <v>77837000</v>
      </c>
      <c r="G125" s="123"/>
    </row>
    <row r="126" spans="1:7" s="124" customFormat="1" ht="14.25" x14ac:dyDescent="0.2">
      <c r="A126" s="150"/>
      <c r="B126" s="125"/>
      <c r="C126" s="125"/>
      <c r="D126" s="126"/>
      <c r="E126" s="126"/>
      <c r="F126" s="126"/>
      <c r="G126" s="126"/>
    </row>
    <row r="127" spans="1:7" s="124" customFormat="1" ht="14.25" x14ac:dyDescent="0.2">
      <c r="A127" s="150"/>
      <c r="B127" s="460" t="s">
        <v>9</v>
      </c>
      <c r="C127" s="460"/>
      <c r="D127" s="126"/>
      <c r="E127" s="126"/>
      <c r="F127" s="126"/>
      <c r="G127" s="126"/>
    </row>
    <row r="128" spans="1:7" s="115" customFormat="1" x14ac:dyDescent="0.25">
      <c r="A128" s="455" t="s">
        <v>4</v>
      </c>
      <c r="B128" s="455" t="s">
        <v>5</v>
      </c>
      <c r="C128" s="457" t="s">
        <v>6</v>
      </c>
      <c r="D128" s="459" t="s">
        <v>7</v>
      </c>
      <c r="E128" s="459"/>
      <c r="F128" s="459" t="s">
        <v>8</v>
      </c>
      <c r="G128" s="459"/>
    </row>
    <row r="129" spans="1:7" s="115" customFormat="1" ht="14.45" customHeight="1" x14ac:dyDescent="0.25">
      <c r="A129" s="456"/>
      <c r="B129" s="456"/>
      <c r="C129" s="458"/>
      <c r="D129" s="119" t="s">
        <v>81</v>
      </c>
      <c r="E129" s="119" t="s">
        <v>55</v>
      </c>
      <c r="F129" s="119" t="s">
        <v>81</v>
      </c>
      <c r="G129" s="119" t="s">
        <v>55</v>
      </c>
    </row>
    <row r="130" spans="1:7" s="124" customFormat="1" x14ac:dyDescent="0.25">
      <c r="A130" s="149">
        <v>43950</v>
      </c>
      <c r="B130" s="101" t="s">
        <v>240</v>
      </c>
      <c r="C130" s="102" t="s">
        <v>241</v>
      </c>
      <c r="D130" s="103"/>
      <c r="E130" s="120"/>
      <c r="F130" s="103"/>
      <c r="G130" s="120">
        <v>65000</v>
      </c>
    </row>
    <row r="131" spans="1:7" s="124" customFormat="1" x14ac:dyDescent="0.25">
      <c r="A131" s="149">
        <v>44013</v>
      </c>
      <c r="B131" s="101" t="s">
        <v>238</v>
      </c>
      <c r="C131" s="102" t="s">
        <v>242</v>
      </c>
      <c r="D131" s="103"/>
      <c r="E131" s="120"/>
      <c r="F131" s="103"/>
      <c r="G131" s="120">
        <v>40000</v>
      </c>
    </row>
    <row r="132" spans="1:7" s="124" customFormat="1" x14ac:dyDescent="0.25">
      <c r="A132" s="149">
        <v>44014</v>
      </c>
      <c r="B132" s="101" t="s">
        <v>238</v>
      </c>
      <c r="C132" s="102" t="s">
        <v>242</v>
      </c>
      <c r="D132" s="103"/>
      <c r="E132" s="120"/>
      <c r="F132" s="103"/>
      <c r="G132" s="120">
        <v>40000</v>
      </c>
    </row>
    <row r="133" spans="1:7" s="124" customFormat="1" x14ac:dyDescent="0.25">
      <c r="A133" s="149">
        <v>44016</v>
      </c>
      <c r="B133" s="101" t="s">
        <v>238</v>
      </c>
      <c r="C133" s="102" t="s">
        <v>243</v>
      </c>
      <c r="D133" s="103"/>
      <c r="E133" s="120"/>
      <c r="F133" s="103"/>
      <c r="G133" s="120">
        <v>1000000</v>
      </c>
    </row>
    <row r="134" spans="1:7" s="124" customFormat="1" x14ac:dyDescent="0.25">
      <c r="A134" s="149">
        <v>44020</v>
      </c>
      <c r="B134" s="101" t="s">
        <v>238</v>
      </c>
      <c r="C134" s="102" t="s">
        <v>243</v>
      </c>
      <c r="D134" s="103"/>
      <c r="E134" s="120"/>
      <c r="F134" s="103"/>
      <c r="G134" s="120">
        <v>700000</v>
      </c>
    </row>
    <row r="135" spans="1:7" s="124" customFormat="1" x14ac:dyDescent="0.25">
      <c r="A135" s="149">
        <v>44021</v>
      </c>
      <c r="B135" s="101" t="s">
        <v>240</v>
      </c>
      <c r="C135" s="102" t="s">
        <v>241</v>
      </c>
      <c r="D135" s="103"/>
      <c r="E135" s="120"/>
      <c r="F135" s="103"/>
      <c r="G135" s="120">
        <v>65000</v>
      </c>
    </row>
    <row r="136" spans="1:7" s="124" customFormat="1" x14ac:dyDescent="0.25">
      <c r="A136" s="149">
        <v>44021</v>
      </c>
      <c r="B136" s="101" t="s">
        <v>238</v>
      </c>
      <c r="C136" s="102" t="s">
        <v>243</v>
      </c>
      <c r="D136" s="103"/>
      <c r="E136" s="120"/>
      <c r="F136" s="103"/>
      <c r="G136" s="120">
        <v>500140</v>
      </c>
    </row>
    <row r="137" spans="1:7" s="124" customFormat="1" x14ac:dyDescent="0.25">
      <c r="A137" s="149">
        <v>44021</v>
      </c>
      <c r="B137" s="101" t="s">
        <v>240</v>
      </c>
      <c r="C137" s="102" t="s">
        <v>241</v>
      </c>
      <c r="D137" s="103"/>
      <c r="E137" s="120"/>
      <c r="F137" s="103"/>
      <c r="G137" s="120">
        <v>45000</v>
      </c>
    </row>
    <row r="138" spans="1:7" s="124" customFormat="1" x14ac:dyDescent="0.25">
      <c r="A138" s="149">
        <v>44021</v>
      </c>
      <c r="B138" s="101" t="s">
        <v>240</v>
      </c>
      <c r="C138" s="102" t="s">
        <v>241</v>
      </c>
      <c r="D138" s="103"/>
      <c r="E138" s="120"/>
      <c r="F138" s="103"/>
      <c r="G138" s="120">
        <v>45000</v>
      </c>
    </row>
    <row r="139" spans="1:7" s="124" customFormat="1" x14ac:dyDescent="0.25">
      <c r="A139" s="149">
        <v>44022</v>
      </c>
      <c r="B139" s="101" t="s">
        <v>238</v>
      </c>
      <c r="C139" s="102" t="s">
        <v>243</v>
      </c>
      <c r="D139" s="103"/>
      <c r="E139" s="120"/>
      <c r="F139" s="103"/>
      <c r="G139" s="120">
        <v>1002990</v>
      </c>
    </row>
    <row r="140" spans="1:7" s="124" customFormat="1" x14ac:dyDescent="0.25">
      <c r="A140" s="149">
        <v>44022</v>
      </c>
      <c r="B140" s="101" t="s">
        <v>240</v>
      </c>
      <c r="C140" s="102" t="s">
        <v>241</v>
      </c>
      <c r="D140" s="103"/>
      <c r="E140" s="120"/>
      <c r="F140" s="103"/>
      <c r="G140" s="120">
        <v>40000</v>
      </c>
    </row>
    <row r="141" spans="1:7" s="124" customFormat="1" x14ac:dyDescent="0.25">
      <c r="A141" s="149">
        <v>44024</v>
      </c>
      <c r="B141" s="101" t="s">
        <v>238</v>
      </c>
      <c r="C141" s="102" t="s">
        <v>243</v>
      </c>
      <c r="D141" s="103"/>
      <c r="E141" s="120"/>
      <c r="F141" s="103"/>
      <c r="G141" s="120">
        <v>730000</v>
      </c>
    </row>
    <row r="142" spans="1:7" s="124" customFormat="1" x14ac:dyDescent="0.25">
      <c r="A142" s="149">
        <v>44027</v>
      </c>
      <c r="B142" s="101" t="s">
        <v>240</v>
      </c>
      <c r="C142" s="102" t="s">
        <v>243</v>
      </c>
      <c r="D142" s="103"/>
      <c r="E142" s="120"/>
      <c r="F142" s="103"/>
      <c r="G142" s="120">
        <v>400000</v>
      </c>
    </row>
    <row r="143" spans="1:7" s="124" customFormat="1" x14ac:dyDescent="0.25">
      <c r="A143" s="149">
        <v>44030</v>
      </c>
      <c r="B143" s="101" t="s">
        <v>240</v>
      </c>
      <c r="C143" s="102" t="s">
        <v>241</v>
      </c>
      <c r="D143" s="103"/>
      <c r="E143" s="120"/>
      <c r="F143" s="103"/>
      <c r="G143" s="120">
        <v>105000</v>
      </c>
    </row>
    <row r="144" spans="1:7" s="124" customFormat="1" x14ac:dyDescent="0.25">
      <c r="A144" s="149">
        <v>44031</v>
      </c>
      <c r="B144" s="101" t="s">
        <v>238</v>
      </c>
      <c r="C144" s="102" t="s">
        <v>243</v>
      </c>
      <c r="D144" s="103"/>
      <c r="E144" s="120"/>
      <c r="F144" s="103"/>
      <c r="G144" s="120">
        <v>513000</v>
      </c>
    </row>
    <row r="145" spans="1:8" s="124" customFormat="1" x14ac:dyDescent="0.25">
      <c r="A145" s="149">
        <v>44032</v>
      </c>
      <c r="B145" s="101" t="s">
        <v>238</v>
      </c>
      <c r="C145" s="102" t="s">
        <v>239</v>
      </c>
      <c r="D145" s="103"/>
      <c r="E145" s="120"/>
      <c r="F145" s="103"/>
      <c r="G145" s="120">
        <v>15000</v>
      </c>
    </row>
    <row r="146" spans="1:8" s="124" customFormat="1" x14ac:dyDescent="0.25">
      <c r="A146" s="149">
        <v>44038</v>
      </c>
      <c r="B146" s="101" t="s">
        <v>238</v>
      </c>
      <c r="C146" s="102" t="s">
        <v>239</v>
      </c>
      <c r="D146" s="103"/>
      <c r="E146" s="120"/>
      <c r="F146" s="103"/>
      <c r="G146" s="120">
        <v>15000</v>
      </c>
    </row>
    <row r="147" spans="1:8" s="124" customFormat="1" x14ac:dyDescent="0.25">
      <c r="A147" s="149">
        <v>44038</v>
      </c>
      <c r="B147" s="101" t="s">
        <v>238</v>
      </c>
      <c r="C147" s="102" t="s">
        <v>241</v>
      </c>
      <c r="D147" s="103"/>
      <c r="E147" s="120"/>
      <c r="F147" s="103"/>
      <c r="G147" s="120">
        <v>105000</v>
      </c>
    </row>
    <row r="148" spans="1:8" s="124" customFormat="1" x14ac:dyDescent="0.25">
      <c r="A148" s="149">
        <v>44038</v>
      </c>
      <c r="B148" s="101" t="s">
        <v>240</v>
      </c>
      <c r="C148" s="102" t="s">
        <v>241</v>
      </c>
      <c r="D148" s="103"/>
      <c r="E148" s="120"/>
      <c r="F148" s="103"/>
      <c r="G148" s="120">
        <v>40000</v>
      </c>
    </row>
    <row r="149" spans="1:8" s="124" customFormat="1" x14ac:dyDescent="0.25">
      <c r="A149" s="149">
        <v>44040</v>
      </c>
      <c r="B149" s="101" t="s">
        <v>238</v>
      </c>
      <c r="C149" s="102" t="s">
        <v>241</v>
      </c>
      <c r="D149" s="103"/>
      <c r="E149" s="120"/>
      <c r="F149" s="103"/>
      <c r="G149" s="120">
        <v>105000</v>
      </c>
    </row>
    <row r="150" spans="1:8" s="68" customFormat="1" x14ac:dyDescent="0.25">
      <c r="A150" s="149">
        <v>44041</v>
      </c>
      <c r="B150" s="101" t="s">
        <v>238</v>
      </c>
      <c r="C150" s="121" t="s">
        <v>241</v>
      </c>
      <c r="D150" s="103"/>
      <c r="E150" s="120"/>
      <c r="F150" s="103"/>
      <c r="G150" s="120">
        <v>105000</v>
      </c>
      <c r="H150" s="70"/>
    </row>
    <row r="151" spans="1:8" s="68" customFormat="1" x14ac:dyDescent="0.25">
      <c r="A151" s="149">
        <v>44041</v>
      </c>
      <c r="B151" s="101" t="s">
        <v>238</v>
      </c>
      <c r="C151" s="102" t="s">
        <v>241</v>
      </c>
      <c r="D151" s="103"/>
      <c r="E151" s="120"/>
      <c r="F151" s="103"/>
      <c r="G151" s="122">
        <v>40000</v>
      </c>
      <c r="H151" s="5"/>
    </row>
    <row r="152" spans="1:8" x14ac:dyDescent="0.25">
      <c r="A152" s="149">
        <v>44041</v>
      </c>
      <c r="B152" s="101" t="s">
        <v>238</v>
      </c>
      <c r="C152" s="102" t="s">
        <v>243</v>
      </c>
      <c r="D152" s="103"/>
      <c r="E152" s="120"/>
      <c r="F152" s="103"/>
      <c r="G152" s="122">
        <v>1000000</v>
      </c>
    </row>
    <row r="153" spans="1:8" x14ac:dyDescent="0.25">
      <c r="A153" s="149">
        <v>44043</v>
      </c>
      <c r="B153" s="101" t="s">
        <v>238</v>
      </c>
      <c r="C153" s="102" t="s">
        <v>241</v>
      </c>
      <c r="D153" s="103"/>
      <c r="E153" s="120"/>
      <c r="F153" s="103"/>
      <c r="G153" s="122">
        <v>255000</v>
      </c>
    </row>
    <row r="154" spans="1:8" x14ac:dyDescent="0.25">
      <c r="A154" s="149">
        <v>44043</v>
      </c>
      <c r="B154" s="101" t="s">
        <v>238</v>
      </c>
      <c r="C154" s="102" t="s">
        <v>241</v>
      </c>
      <c r="D154" s="103"/>
      <c r="E154" s="120"/>
      <c r="F154" s="103"/>
      <c r="G154" s="122">
        <v>70000</v>
      </c>
    </row>
    <row r="155" spans="1:8" x14ac:dyDescent="0.25">
      <c r="A155" s="444">
        <v>44043</v>
      </c>
      <c r="B155" s="445" t="s">
        <v>238</v>
      </c>
      <c r="C155" s="446" t="s">
        <v>241</v>
      </c>
      <c r="D155" s="447"/>
      <c r="E155" s="448"/>
      <c r="F155" s="447"/>
      <c r="G155" s="449">
        <v>10000</v>
      </c>
    </row>
    <row r="156" spans="1:8" x14ac:dyDescent="0.25">
      <c r="A156" s="452"/>
      <c r="B156" s="453"/>
      <c r="C156" s="453"/>
      <c r="D156" s="454"/>
      <c r="E156" s="454"/>
      <c r="F156" s="454"/>
      <c r="G156" s="123">
        <f>SUBTOTAL(9,G130:G155)</f>
        <v>7051130</v>
      </c>
    </row>
    <row r="158" spans="1:8" x14ac:dyDescent="0.25">
      <c r="B158" s="460" t="s">
        <v>288</v>
      </c>
      <c r="C158" s="460"/>
    </row>
    <row r="159" spans="1:8" s="115" customFormat="1" x14ac:dyDescent="0.25">
      <c r="A159" s="455" t="s">
        <v>4</v>
      </c>
      <c r="B159" s="455" t="s">
        <v>5</v>
      </c>
      <c r="C159" s="457" t="s">
        <v>6</v>
      </c>
      <c r="D159" s="459" t="s">
        <v>7</v>
      </c>
      <c r="E159" s="459"/>
      <c r="F159" s="459" t="s">
        <v>8</v>
      </c>
      <c r="G159" s="459"/>
    </row>
    <row r="160" spans="1:8" s="115" customFormat="1" ht="14.45" customHeight="1" x14ac:dyDescent="0.25">
      <c r="A160" s="456"/>
      <c r="B160" s="456"/>
      <c r="C160" s="458"/>
      <c r="D160" s="119" t="s">
        <v>81</v>
      </c>
      <c r="E160" s="119" t="s">
        <v>55</v>
      </c>
      <c r="F160" s="119" t="s">
        <v>81</v>
      </c>
      <c r="G160" s="119" t="s">
        <v>55</v>
      </c>
    </row>
    <row r="161" spans="1:7" x14ac:dyDescent="0.25">
      <c r="A161" s="149">
        <v>44015</v>
      </c>
      <c r="B161" s="101" t="s">
        <v>288</v>
      </c>
      <c r="C161" s="102" t="s">
        <v>295</v>
      </c>
      <c r="D161" s="103">
        <v>542800</v>
      </c>
      <c r="E161" s="120"/>
      <c r="F161" s="103"/>
      <c r="G161" s="120"/>
    </row>
    <row r="162" spans="1:7" x14ac:dyDescent="0.25">
      <c r="A162" s="149">
        <v>44017</v>
      </c>
      <c r="B162" s="101" t="s">
        <v>288</v>
      </c>
      <c r="C162" s="102" t="s">
        <v>291</v>
      </c>
      <c r="D162" s="103"/>
      <c r="E162" s="120">
        <v>2395000</v>
      </c>
      <c r="F162" s="103"/>
      <c r="G162" s="120"/>
    </row>
    <row r="163" spans="1:7" x14ac:dyDescent="0.25">
      <c r="A163" s="149">
        <v>44017</v>
      </c>
      <c r="B163" s="101" t="s">
        <v>288</v>
      </c>
      <c r="C163" s="102" t="s">
        <v>292</v>
      </c>
      <c r="D163" s="103"/>
      <c r="E163" s="120">
        <v>2107000</v>
      </c>
      <c r="F163" s="103"/>
      <c r="G163" s="120"/>
    </row>
    <row r="164" spans="1:7" x14ac:dyDescent="0.25">
      <c r="A164" s="149">
        <v>44019</v>
      </c>
      <c r="B164" s="101" t="s">
        <v>288</v>
      </c>
      <c r="C164" s="102" t="s">
        <v>297</v>
      </c>
      <c r="D164" s="103"/>
      <c r="E164" s="120">
        <v>834850</v>
      </c>
      <c r="F164" s="103"/>
      <c r="G164" s="120"/>
    </row>
    <row r="165" spans="1:7" x14ac:dyDescent="0.25">
      <c r="A165" s="149">
        <v>44020</v>
      </c>
      <c r="B165" s="101" t="s">
        <v>288</v>
      </c>
      <c r="C165" s="102" t="s">
        <v>298</v>
      </c>
      <c r="D165" s="103">
        <v>16046400</v>
      </c>
      <c r="E165" s="120"/>
      <c r="F165" s="103"/>
      <c r="G165" s="120"/>
    </row>
    <row r="166" spans="1:7" x14ac:dyDescent="0.25">
      <c r="A166" s="149">
        <v>44022</v>
      </c>
      <c r="B166" s="101" t="s">
        <v>288</v>
      </c>
      <c r="C166" s="102" t="s">
        <v>299</v>
      </c>
      <c r="D166" s="103">
        <v>1073800</v>
      </c>
      <c r="E166" s="120"/>
      <c r="F166" s="103"/>
      <c r="G166" s="120"/>
    </row>
    <row r="167" spans="1:7" x14ac:dyDescent="0.25">
      <c r="A167" s="149">
        <v>44023</v>
      </c>
      <c r="B167" s="101" t="s">
        <v>288</v>
      </c>
      <c r="C167" s="102" t="s">
        <v>300</v>
      </c>
      <c r="D167" s="103">
        <v>805350</v>
      </c>
      <c r="E167" s="120"/>
      <c r="F167" s="103"/>
      <c r="G167" s="120"/>
    </row>
    <row r="168" spans="1:7" x14ac:dyDescent="0.25">
      <c r="A168" s="149">
        <v>44024</v>
      </c>
      <c r="B168" s="101" t="s">
        <v>288</v>
      </c>
      <c r="C168" s="102" t="s">
        <v>302</v>
      </c>
      <c r="D168" s="103">
        <v>7788000</v>
      </c>
      <c r="E168" s="120"/>
      <c r="F168" s="103"/>
      <c r="G168" s="120"/>
    </row>
    <row r="169" spans="1:7" x14ac:dyDescent="0.25">
      <c r="A169" s="149">
        <v>44025</v>
      </c>
      <c r="B169" s="101" t="s">
        <v>288</v>
      </c>
      <c r="C169" s="102" t="s">
        <v>294</v>
      </c>
      <c r="D169" s="103">
        <v>150000000</v>
      </c>
      <c r="E169" s="120"/>
      <c r="F169" s="103"/>
      <c r="G169" s="120"/>
    </row>
    <row r="170" spans="1:7" x14ac:dyDescent="0.25">
      <c r="A170" s="149">
        <v>44026</v>
      </c>
      <c r="B170" s="101" t="s">
        <v>288</v>
      </c>
      <c r="C170" s="102" t="s">
        <v>293</v>
      </c>
      <c r="D170" s="103"/>
      <c r="E170" s="120">
        <v>1395000</v>
      </c>
      <c r="F170" s="103"/>
      <c r="G170" s="120"/>
    </row>
    <row r="171" spans="1:7" x14ac:dyDescent="0.25">
      <c r="A171" s="149">
        <v>44027</v>
      </c>
      <c r="B171" s="101" t="s">
        <v>288</v>
      </c>
      <c r="C171" s="102" t="s">
        <v>229</v>
      </c>
      <c r="D171" s="103"/>
      <c r="E171" s="120">
        <v>16602600</v>
      </c>
      <c r="F171" s="103"/>
      <c r="G171" s="120"/>
    </row>
    <row r="172" spans="1:7" x14ac:dyDescent="0.25">
      <c r="A172" s="149">
        <v>44028</v>
      </c>
      <c r="B172" s="101" t="s">
        <v>288</v>
      </c>
      <c r="C172" s="102" t="s">
        <v>291</v>
      </c>
      <c r="D172" s="103"/>
      <c r="E172" s="120">
        <v>5000000</v>
      </c>
      <c r="F172" s="103"/>
      <c r="G172" s="120"/>
    </row>
    <row r="173" spans="1:7" x14ac:dyDescent="0.25">
      <c r="A173" s="149">
        <v>44029</v>
      </c>
      <c r="B173" s="101" t="s">
        <v>288</v>
      </c>
      <c r="C173" s="102" t="s">
        <v>303</v>
      </c>
      <c r="D173" s="103">
        <v>1280400</v>
      </c>
      <c r="E173" s="120"/>
      <c r="F173" s="103"/>
      <c r="G173" s="120"/>
    </row>
    <row r="174" spans="1:7" x14ac:dyDescent="0.25">
      <c r="A174" s="149">
        <v>44018</v>
      </c>
      <c r="B174" s="101" t="s">
        <v>288</v>
      </c>
      <c r="C174" s="102" t="s">
        <v>296</v>
      </c>
      <c r="D174" s="103">
        <v>805350</v>
      </c>
      <c r="E174" s="120"/>
      <c r="F174" s="103"/>
      <c r="G174" s="120"/>
    </row>
    <row r="175" spans="1:7" x14ac:dyDescent="0.25">
      <c r="A175" s="149">
        <v>44031</v>
      </c>
      <c r="B175" s="101" t="s">
        <v>288</v>
      </c>
      <c r="C175" s="102" t="s">
        <v>301</v>
      </c>
      <c r="D175" s="103">
        <v>1932000</v>
      </c>
      <c r="E175" s="120"/>
      <c r="F175" s="103"/>
      <c r="G175" s="120"/>
    </row>
    <row r="176" spans="1:7" x14ac:dyDescent="0.25">
      <c r="A176" s="149">
        <v>44031</v>
      </c>
      <c r="B176" s="101" t="s">
        <v>288</v>
      </c>
      <c r="C176" s="102" t="s">
        <v>290</v>
      </c>
      <c r="D176" s="103"/>
      <c r="E176" s="120"/>
      <c r="F176" s="103"/>
      <c r="G176" s="120">
        <v>165000000</v>
      </c>
    </row>
    <row r="177" spans="1:7" x14ac:dyDescent="0.25">
      <c r="A177" s="149">
        <v>44031</v>
      </c>
      <c r="B177" s="101" t="s">
        <v>288</v>
      </c>
      <c r="C177" s="102" t="s">
        <v>230</v>
      </c>
      <c r="D177" s="103">
        <v>3292200</v>
      </c>
      <c r="E177" s="120"/>
      <c r="F177" s="103"/>
      <c r="G177" s="120"/>
    </row>
    <row r="178" spans="1:7" x14ac:dyDescent="0.25">
      <c r="A178" s="149">
        <v>44032</v>
      </c>
      <c r="B178" s="101" t="s">
        <v>288</v>
      </c>
      <c r="C178" s="102" t="s">
        <v>298</v>
      </c>
      <c r="D178" s="103">
        <v>13538000</v>
      </c>
      <c r="E178" s="120"/>
      <c r="F178" s="103"/>
      <c r="G178" s="120"/>
    </row>
    <row r="179" spans="1:7" x14ac:dyDescent="0.25">
      <c r="A179" s="149">
        <v>44037</v>
      </c>
      <c r="B179" s="101" t="s">
        <v>288</v>
      </c>
      <c r="C179" s="102" t="s">
        <v>305</v>
      </c>
      <c r="D179" s="103"/>
      <c r="E179" s="120">
        <v>150000000</v>
      </c>
      <c r="F179" s="103"/>
      <c r="G179" s="120"/>
    </row>
    <row r="180" spans="1:7" x14ac:dyDescent="0.25">
      <c r="A180" s="149">
        <v>44040</v>
      </c>
      <c r="B180" s="101" t="s">
        <v>288</v>
      </c>
      <c r="C180" s="102" t="s">
        <v>306</v>
      </c>
      <c r="D180" s="103">
        <v>5000000</v>
      </c>
      <c r="E180" s="120"/>
      <c r="F180" s="103"/>
      <c r="G180" s="120"/>
    </row>
    <row r="181" spans="1:7" x14ac:dyDescent="0.25">
      <c r="A181" s="149">
        <v>44040</v>
      </c>
      <c r="B181" s="101" t="s">
        <v>288</v>
      </c>
      <c r="C181" s="102" t="s">
        <v>306</v>
      </c>
      <c r="D181" s="103">
        <v>10000000</v>
      </c>
      <c r="E181" s="120"/>
      <c r="F181" s="103"/>
      <c r="G181" s="120"/>
    </row>
    <row r="182" spans="1:7" x14ac:dyDescent="0.25">
      <c r="A182" s="149">
        <v>44041</v>
      </c>
      <c r="B182" s="101" t="s">
        <v>288</v>
      </c>
      <c r="C182" s="102" t="s">
        <v>294</v>
      </c>
      <c r="D182" s="103">
        <v>67000000</v>
      </c>
      <c r="E182" s="120"/>
      <c r="F182" s="103"/>
      <c r="G182" s="120"/>
    </row>
    <row r="183" spans="1:7" x14ac:dyDescent="0.25">
      <c r="A183" s="149">
        <v>44041</v>
      </c>
      <c r="B183" s="101" t="s">
        <v>288</v>
      </c>
      <c r="C183" s="102" t="s">
        <v>289</v>
      </c>
      <c r="D183" s="103"/>
      <c r="E183" s="120"/>
      <c r="F183" s="103"/>
      <c r="G183" s="122">
        <v>148500000</v>
      </c>
    </row>
    <row r="184" spans="1:7" x14ac:dyDescent="0.25">
      <c r="A184" s="149">
        <v>44042</v>
      </c>
      <c r="B184" s="101" t="s">
        <v>288</v>
      </c>
      <c r="C184" s="102" t="s">
        <v>304</v>
      </c>
      <c r="D184" s="103">
        <v>536900</v>
      </c>
      <c r="E184" s="120"/>
      <c r="F184" s="103"/>
      <c r="G184" s="122"/>
    </row>
    <row r="185" spans="1:7" x14ac:dyDescent="0.25">
      <c r="A185" s="149">
        <v>44043</v>
      </c>
      <c r="B185" s="101" t="s">
        <v>288</v>
      </c>
      <c r="C185" s="102" t="s">
        <v>229</v>
      </c>
      <c r="D185" s="103">
        <v>16602600</v>
      </c>
      <c r="E185" s="120"/>
      <c r="F185" s="103"/>
      <c r="G185" s="122"/>
    </row>
    <row r="186" spans="1:7" x14ac:dyDescent="0.25">
      <c r="A186" s="444">
        <v>44043</v>
      </c>
      <c r="B186" s="445" t="s">
        <v>288</v>
      </c>
      <c r="C186" s="446" t="s">
        <v>230</v>
      </c>
      <c r="D186" s="447">
        <v>2755300</v>
      </c>
      <c r="E186" s="448"/>
      <c r="F186" s="447"/>
      <c r="G186" s="449"/>
    </row>
    <row r="187" spans="1:7" x14ac:dyDescent="0.25">
      <c r="A187" s="452"/>
      <c r="B187" s="453"/>
      <c r="C187" s="453"/>
      <c r="D187" s="123">
        <f>SUBTOTAL(9,D161:D186)</f>
        <v>298999100</v>
      </c>
      <c r="E187" s="123">
        <f t="shared" ref="E187:G187" si="0">SUBTOTAL(9,E161:E186)</f>
        <v>178334450</v>
      </c>
      <c r="F187" s="123">
        <f t="shared" si="0"/>
        <v>0</v>
      </c>
      <c r="G187" s="123">
        <f t="shared" si="0"/>
        <v>313500000</v>
      </c>
    </row>
    <row r="189" spans="1:7" x14ac:dyDescent="0.25">
      <c r="B189" s="466"/>
      <c r="C189" s="466"/>
    </row>
    <row r="190" spans="1:7" s="115" customFormat="1" x14ac:dyDescent="0.25">
      <c r="A190" s="455" t="s">
        <v>4</v>
      </c>
      <c r="B190" s="455" t="s">
        <v>5</v>
      </c>
      <c r="C190" s="457" t="s">
        <v>6</v>
      </c>
      <c r="D190" s="459" t="s">
        <v>7</v>
      </c>
      <c r="E190" s="459"/>
      <c r="F190" s="459" t="s">
        <v>8</v>
      </c>
      <c r="G190" s="459"/>
    </row>
    <row r="191" spans="1:7" s="115" customFormat="1" ht="14.45" customHeight="1" x14ac:dyDescent="0.25">
      <c r="A191" s="456"/>
      <c r="B191" s="456"/>
      <c r="C191" s="458"/>
      <c r="D191" s="119" t="s">
        <v>81</v>
      </c>
      <c r="E191" s="119" t="s">
        <v>55</v>
      </c>
      <c r="F191" s="119" t="s">
        <v>81</v>
      </c>
      <c r="G191" s="119" t="s">
        <v>55</v>
      </c>
    </row>
    <row r="192" spans="1:7" x14ac:dyDescent="0.25">
      <c r="A192" s="149">
        <v>44016</v>
      </c>
      <c r="B192" s="101" t="s">
        <v>266</v>
      </c>
      <c r="C192" s="102" t="s">
        <v>267</v>
      </c>
      <c r="D192" s="103"/>
      <c r="E192" s="120"/>
      <c r="F192" s="103">
        <v>2000000</v>
      </c>
      <c r="G192" s="120"/>
    </row>
    <row r="193" spans="1:7" x14ac:dyDescent="0.25">
      <c r="A193" s="149">
        <v>44017</v>
      </c>
      <c r="B193" s="101" t="s">
        <v>266</v>
      </c>
      <c r="C193" s="102" t="s">
        <v>270</v>
      </c>
      <c r="D193" s="103"/>
      <c r="E193" s="120"/>
      <c r="F193" s="103">
        <v>2107000</v>
      </c>
      <c r="G193" s="120"/>
    </row>
    <row r="194" spans="1:7" x14ac:dyDescent="0.25">
      <c r="A194" s="149">
        <v>44017</v>
      </c>
      <c r="B194" s="101" t="s">
        <v>266</v>
      </c>
      <c r="C194" s="102" t="s">
        <v>269</v>
      </c>
      <c r="D194" s="103"/>
      <c r="E194" s="120"/>
      <c r="F194" s="103"/>
      <c r="G194" s="120">
        <v>2395000</v>
      </c>
    </row>
    <row r="195" spans="1:7" x14ac:dyDescent="0.25">
      <c r="A195" s="149">
        <v>44026</v>
      </c>
      <c r="B195" s="101" t="s">
        <v>266</v>
      </c>
      <c r="C195" s="102" t="s">
        <v>273</v>
      </c>
      <c r="D195" s="103"/>
      <c r="E195" s="120"/>
      <c r="F195" s="103"/>
      <c r="G195" s="120">
        <v>1395000</v>
      </c>
    </row>
    <row r="196" spans="1:7" x14ac:dyDescent="0.25">
      <c r="A196" s="149">
        <v>44028</v>
      </c>
      <c r="B196" s="101" t="s">
        <v>266</v>
      </c>
      <c r="C196" s="102" t="s">
        <v>275</v>
      </c>
      <c r="D196" s="103"/>
      <c r="E196" s="120"/>
      <c r="F196" s="103">
        <v>3674000</v>
      </c>
      <c r="G196" s="120"/>
    </row>
    <row r="197" spans="1:7" x14ac:dyDescent="0.25">
      <c r="A197" s="149">
        <v>44028</v>
      </c>
      <c r="B197" s="101" t="s">
        <v>266</v>
      </c>
      <c r="C197" s="102" t="s">
        <v>274</v>
      </c>
      <c r="D197" s="103"/>
      <c r="E197" s="120"/>
      <c r="F197" s="103">
        <v>4900000</v>
      </c>
      <c r="G197" s="120"/>
    </row>
    <row r="198" spans="1:7" x14ac:dyDescent="0.25">
      <c r="A198" s="444">
        <v>44039</v>
      </c>
      <c r="B198" s="445" t="s">
        <v>266</v>
      </c>
      <c r="C198" s="446" t="s">
        <v>284</v>
      </c>
      <c r="D198" s="447"/>
      <c r="E198" s="448"/>
      <c r="F198" s="447">
        <v>1500000</v>
      </c>
      <c r="G198" s="448"/>
    </row>
    <row r="199" spans="1:7" x14ac:dyDescent="0.25">
      <c r="A199" s="452"/>
      <c r="B199" s="453"/>
      <c r="C199" s="453"/>
      <c r="D199" s="454"/>
      <c r="E199" s="454"/>
      <c r="F199" s="123">
        <f>SUBTOTAL(9,F192:F198)</f>
        <v>14181000</v>
      </c>
      <c r="G199" s="123">
        <f>SUBTOTAL(9,G192:G198)</f>
        <v>3790000</v>
      </c>
    </row>
    <row r="201" spans="1:7" x14ac:dyDescent="0.25">
      <c r="B201" s="466"/>
      <c r="C201" s="466"/>
    </row>
    <row r="202" spans="1:7" s="115" customFormat="1" x14ac:dyDescent="0.25">
      <c r="A202" s="455" t="s">
        <v>4</v>
      </c>
      <c r="B202" s="455" t="s">
        <v>5</v>
      </c>
      <c r="C202" s="457" t="s">
        <v>6</v>
      </c>
      <c r="D202" s="459" t="s">
        <v>7</v>
      </c>
      <c r="E202" s="459"/>
      <c r="F202" s="459" t="s">
        <v>8</v>
      </c>
      <c r="G202" s="459"/>
    </row>
    <row r="203" spans="1:7" s="115" customFormat="1" ht="14.45" customHeight="1" x14ac:dyDescent="0.25">
      <c r="A203" s="456"/>
      <c r="B203" s="456"/>
      <c r="C203" s="458"/>
      <c r="D203" s="119" t="s">
        <v>81</v>
      </c>
      <c r="E203" s="119" t="s">
        <v>55</v>
      </c>
      <c r="F203" s="119" t="s">
        <v>81</v>
      </c>
      <c r="G203" s="119" t="s">
        <v>55</v>
      </c>
    </row>
    <row r="204" spans="1:7" x14ac:dyDescent="0.25">
      <c r="A204" s="149">
        <v>43976</v>
      </c>
      <c r="B204" s="101" t="s">
        <v>244</v>
      </c>
      <c r="C204" s="102" t="s">
        <v>252</v>
      </c>
      <c r="D204" s="103"/>
      <c r="E204" s="120"/>
      <c r="F204" s="103"/>
      <c r="G204" s="120">
        <v>1119000</v>
      </c>
    </row>
    <row r="205" spans="1:7" x14ac:dyDescent="0.25">
      <c r="A205" s="149">
        <v>44014</v>
      </c>
      <c r="B205" s="101" t="s">
        <v>244</v>
      </c>
      <c r="C205" s="102" t="s">
        <v>251</v>
      </c>
      <c r="D205" s="103"/>
      <c r="E205" s="120"/>
      <c r="F205" s="103"/>
      <c r="G205" s="120">
        <v>257000</v>
      </c>
    </row>
    <row r="206" spans="1:7" x14ac:dyDescent="0.25">
      <c r="A206" s="149">
        <v>44016</v>
      </c>
      <c r="B206" s="101" t="s">
        <v>244</v>
      </c>
      <c r="C206" s="102" t="s">
        <v>256</v>
      </c>
      <c r="D206" s="103"/>
      <c r="E206" s="120"/>
      <c r="F206" s="103"/>
      <c r="G206" s="120">
        <v>775000</v>
      </c>
    </row>
    <row r="207" spans="1:7" x14ac:dyDescent="0.25">
      <c r="A207" s="149">
        <v>44017</v>
      </c>
      <c r="B207" s="101" t="s">
        <v>244</v>
      </c>
      <c r="C207" s="102" t="s">
        <v>256</v>
      </c>
      <c r="D207" s="103"/>
      <c r="E207" s="120"/>
      <c r="F207" s="103"/>
      <c r="G207" s="120">
        <v>686000</v>
      </c>
    </row>
    <row r="208" spans="1:7" x14ac:dyDescent="0.25">
      <c r="A208" s="149">
        <v>44017</v>
      </c>
      <c r="B208" s="101" t="s">
        <v>244</v>
      </c>
      <c r="C208" s="102" t="s">
        <v>249</v>
      </c>
      <c r="D208" s="103"/>
      <c r="E208" s="120"/>
      <c r="F208" s="103"/>
      <c r="G208" s="120">
        <v>260000</v>
      </c>
    </row>
    <row r="209" spans="1:7" x14ac:dyDescent="0.25">
      <c r="A209" s="149">
        <v>44017</v>
      </c>
      <c r="B209" s="101" t="s">
        <v>244</v>
      </c>
      <c r="C209" s="102" t="s">
        <v>258</v>
      </c>
      <c r="D209" s="103"/>
      <c r="E209" s="120"/>
      <c r="F209" s="103"/>
      <c r="G209" s="120">
        <v>700000</v>
      </c>
    </row>
    <row r="210" spans="1:7" x14ac:dyDescent="0.25">
      <c r="A210" s="149">
        <v>44018</v>
      </c>
      <c r="B210" s="101" t="s">
        <v>244</v>
      </c>
      <c r="C210" s="102" t="s">
        <v>248</v>
      </c>
      <c r="D210" s="103"/>
      <c r="E210" s="120"/>
      <c r="F210" s="103"/>
      <c r="G210" s="120">
        <v>154770</v>
      </c>
    </row>
    <row r="211" spans="1:7" x14ac:dyDescent="0.25">
      <c r="A211" s="149">
        <v>44020</v>
      </c>
      <c r="B211" s="101" t="s">
        <v>244</v>
      </c>
      <c r="C211" s="102" t="s">
        <v>252</v>
      </c>
      <c r="D211" s="103"/>
      <c r="E211" s="120"/>
      <c r="F211" s="103"/>
      <c r="G211" s="120">
        <v>1042000</v>
      </c>
    </row>
    <row r="212" spans="1:7" x14ac:dyDescent="0.25">
      <c r="A212" s="149">
        <v>44023</v>
      </c>
      <c r="B212" s="101" t="s">
        <v>244</v>
      </c>
      <c r="C212" s="102" t="s">
        <v>255</v>
      </c>
      <c r="D212" s="103"/>
      <c r="E212" s="120"/>
      <c r="F212" s="103"/>
      <c r="G212" s="120">
        <v>675000</v>
      </c>
    </row>
    <row r="213" spans="1:7" x14ac:dyDescent="0.25">
      <c r="A213" s="149">
        <v>44026</v>
      </c>
      <c r="B213" s="101" t="s">
        <v>244</v>
      </c>
      <c r="C213" s="102" t="s">
        <v>245</v>
      </c>
      <c r="D213" s="103"/>
      <c r="E213" s="120"/>
      <c r="F213" s="103"/>
      <c r="G213" s="120">
        <v>550000</v>
      </c>
    </row>
    <row r="214" spans="1:7" x14ac:dyDescent="0.25">
      <c r="A214" s="149">
        <v>44026</v>
      </c>
      <c r="B214" s="101" t="s">
        <v>244</v>
      </c>
      <c r="C214" s="102" t="s">
        <v>249</v>
      </c>
      <c r="D214" s="103"/>
      <c r="E214" s="120"/>
      <c r="F214" s="103"/>
      <c r="G214" s="120">
        <v>94000</v>
      </c>
    </row>
    <row r="215" spans="1:7" x14ac:dyDescent="0.25">
      <c r="A215" s="149">
        <v>44026</v>
      </c>
      <c r="B215" s="101" t="s">
        <v>244</v>
      </c>
      <c r="C215" s="102" t="s">
        <v>253</v>
      </c>
      <c r="D215" s="103"/>
      <c r="E215" s="120"/>
      <c r="F215" s="103"/>
      <c r="G215" s="120">
        <v>2061000</v>
      </c>
    </row>
    <row r="216" spans="1:7" x14ac:dyDescent="0.25">
      <c r="A216" s="149">
        <v>44027</v>
      </c>
      <c r="B216" s="101" t="s">
        <v>244</v>
      </c>
      <c r="C216" s="102" t="s">
        <v>252</v>
      </c>
      <c r="D216" s="103"/>
      <c r="E216" s="120"/>
      <c r="F216" s="103"/>
      <c r="G216" s="120">
        <v>1002000</v>
      </c>
    </row>
    <row r="217" spans="1:7" x14ac:dyDescent="0.25">
      <c r="A217" s="149">
        <v>44027</v>
      </c>
      <c r="B217" s="101" t="s">
        <v>244</v>
      </c>
      <c r="C217" s="102" t="s">
        <v>253</v>
      </c>
      <c r="D217" s="103"/>
      <c r="E217" s="120"/>
      <c r="F217" s="103"/>
      <c r="G217" s="120">
        <v>6583000</v>
      </c>
    </row>
    <row r="218" spans="1:7" x14ac:dyDescent="0.25">
      <c r="A218" s="149">
        <v>44031</v>
      </c>
      <c r="B218" s="101" t="s">
        <v>244</v>
      </c>
      <c r="C218" s="102" t="s">
        <v>278</v>
      </c>
      <c r="D218" s="103"/>
      <c r="E218" s="120"/>
      <c r="F218" s="103">
        <v>4163000</v>
      </c>
      <c r="G218" s="120"/>
    </row>
    <row r="219" spans="1:7" x14ac:dyDescent="0.25">
      <c r="A219" s="149">
        <v>44032</v>
      </c>
      <c r="B219" s="101" t="s">
        <v>244</v>
      </c>
      <c r="C219" s="102" t="s">
        <v>260</v>
      </c>
      <c r="D219" s="103"/>
      <c r="E219" s="120"/>
      <c r="F219" s="103"/>
      <c r="G219" s="120">
        <v>70000</v>
      </c>
    </row>
    <row r="220" spans="1:7" x14ac:dyDescent="0.25">
      <c r="A220" s="149">
        <v>44033</v>
      </c>
      <c r="B220" s="101" t="s">
        <v>244</v>
      </c>
      <c r="C220" s="102" t="s">
        <v>260</v>
      </c>
      <c r="D220" s="103"/>
      <c r="E220" s="120"/>
      <c r="F220" s="103"/>
      <c r="G220" s="120">
        <v>42000</v>
      </c>
    </row>
    <row r="221" spans="1:7" x14ac:dyDescent="0.25">
      <c r="A221" s="149">
        <v>44033</v>
      </c>
      <c r="B221" s="101" t="s">
        <v>244</v>
      </c>
      <c r="C221" s="102" t="s">
        <v>264</v>
      </c>
      <c r="D221" s="103"/>
      <c r="E221" s="120"/>
      <c r="F221" s="103"/>
      <c r="G221" s="120">
        <v>3434000</v>
      </c>
    </row>
    <row r="222" spans="1:7" x14ac:dyDescent="0.25">
      <c r="A222" s="149">
        <v>44034</v>
      </c>
      <c r="B222" s="101" t="s">
        <v>244</v>
      </c>
      <c r="C222" s="102" t="s">
        <v>261</v>
      </c>
      <c r="D222" s="103"/>
      <c r="E222" s="120"/>
      <c r="F222" s="103"/>
      <c r="G222" s="120">
        <v>785000</v>
      </c>
    </row>
    <row r="223" spans="1:7" x14ac:dyDescent="0.25">
      <c r="A223" s="149">
        <v>44043</v>
      </c>
      <c r="B223" s="101" t="s">
        <v>244</v>
      </c>
      <c r="C223" s="102" t="s">
        <v>254</v>
      </c>
      <c r="D223" s="103"/>
      <c r="E223" s="120"/>
      <c r="F223" s="103"/>
      <c r="G223" s="122">
        <v>340000</v>
      </c>
    </row>
    <row r="224" spans="1:7" x14ac:dyDescent="0.25">
      <c r="A224" s="444">
        <v>44043</v>
      </c>
      <c r="B224" s="445" t="s">
        <v>244</v>
      </c>
      <c r="C224" s="446" t="s">
        <v>254</v>
      </c>
      <c r="D224" s="447"/>
      <c r="E224" s="448"/>
      <c r="F224" s="447"/>
      <c r="G224" s="449">
        <v>365000</v>
      </c>
    </row>
    <row r="225" spans="1:7" x14ac:dyDescent="0.25">
      <c r="A225" s="452"/>
      <c r="B225" s="453"/>
      <c r="C225" s="453"/>
      <c r="D225" s="454"/>
      <c r="E225" s="454"/>
      <c r="F225" s="123">
        <f>SUBTOTAL(9,F204:F224)</f>
        <v>4163000</v>
      </c>
      <c r="G225" s="123">
        <f>SUBTOTAL(9,G204:G224)</f>
        <v>20994770</v>
      </c>
    </row>
    <row r="228" spans="1:7" s="115" customFormat="1" x14ac:dyDescent="0.25">
      <c r="A228" s="455" t="s">
        <v>4</v>
      </c>
      <c r="B228" s="455" t="s">
        <v>5</v>
      </c>
      <c r="C228" s="457" t="s">
        <v>6</v>
      </c>
      <c r="D228" s="459" t="s">
        <v>7</v>
      </c>
      <c r="E228" s="459"/>
      <c r="F228" s="459" t="s">
        <v>8</v>
      </c>
      <c r="G228" s="459"/>
    </row>
    <row r="229" spans="1:7" s="115" customFormat="1" ht="14.45" customHeight="1" x14ac:dyDescent="0.25">
      <c r="A229" s="456"/>
      <c r="B229" s="456"/>
      <c r="C229" s="458"/>
      <c r="D229" s="119" t="s">
        <v>81</v>
      </c>
      <c r="E229" s="119" t="s">
        <v>55</v>
      </c>
      <c r="F229" s="119" t="s">
        <v>81</v>
      </c>
      <c r="G229" s="119" t="s">
        <v>55</v>
      </c>
    </row>
    <row r="230" spans="1:7" x14ac:dyDescent="0.25">
      <c r="A230" s="444">
        <v>44035</v>
      </c>
      <c r="B230" s="445" t="s">
        <v>262</v>
      </c>
      <c r="C230" s="446" t="s">
        <v>263</v>
      </c>
      <c r="D230" s="447"/>
      <c r="E230" s="448"/>
      <c r="F230" s="447"/>
      <c r="G230" s="448">
        <v>3640000</v>
      </c>
    </row>
    <row r="231" spans="1:7" x14ac:dyDescent="0.25">
      <c r="A231" s="452"/>
      <c r="B231" s="453"/>
      <c r="C231" s="453"/>
      <c r="D231" s="454"/>
      <c r="E231" s="454"/>
      <c r="F231" s="454"/>
      <c r="G231" s="123">
        <f>SUM(G230)</f>
        <v>3640000</v>
      </c>
    </row>
    <row r="234" spans="1:7" s="115" customFormat="1" x14ac:dyDescent="0.25">
      <c r="A234" s="455" t="s">
        <v>4</v>
      </c>
      <c r="B234" s="455" t="s">
        <v>5</v>
      </c>
      <c r="C234" s="457" t="s">
        <v>6</v>
      </c>
      <c r="D234" s="459" t="s">
        <v>7</v>
      </c>
      <c r="E234" s="459"/>
      <c r="F234" s="459" t="s">
        <v>8</v>
      </c>
      <c r="G234" s="459"/>
    </row>
    <row r="235" spans="1:7" s="115" customFormat="1" ht="14.45" customHeight="1" x14ac:dyDescent="0.25">
      <c r="A235" s="456"/>
      <c r="B235" s="456"/>
      <c r="C235" s="458"/>
      <c r="D235" s="119" t="s">
        <v>81</v>
      </c>
      <c r="E235" s="119" t="s">
        <v>55</v>
      </c>
      <c r="F235" s="119" t="s">
        <v>81</v>
      </c>
      <c r="G235" s="119" t="s">
        <v>55</v>
      </c>
    </row>
    <row r="236" spans="1:7" x14ac:dyDescent="0.25">
      <c r="A236" s="149">
        <v>43986</v>
      </c>
      <c r="B236" s="101" t="s">
        <v>246</v>
      </c>
      <c r="C236" s="102" t="s">
        <v>257</v>
      </c>
      <c r="D236" s="103"/>
      <c r="E236" s="120"/>
      <c r="F236" s="103"/>
      <c r="G236" s="120">
        <v>4132000</v>
      </c>
    </row>
    <row r="237" spans="1:7" x14ac:dyDescent="0.25">
      <c r="A237" s="149">
        <v>43980</v>
      </c>
      <c r="B237" s="101" t="s">
        <v>246</v>
      </c>
      <c r="C237" s="102" t="s">
        <v>248</v>
      </c>
      <c r="D237" s="103"/>
      <c r="E237" s="120"/>
      <c r="F237" s="103"/>
      <c r="G237" s="120">
        <v>59000</v>
      </c>
    </row>
    <row r="238" spans="1:7" x14ac:dyDescent="0.25">
      <c r="A238" s="149">
        <v>43989</v>
      </c>
      <c r="B238" s="101" t="s">
        <v>246</v>
      </c>
      <c r="C238" s="102" t="s">
        <v>247</v>
      </c>
      <c r="D238" s="103"/>
      <c r="E238" s="120"/>
      <c r="F238" s="103"/>
      <c r="G238" s="120">
        <v>270000</v>
      </c>
    </row>
    <row r="239" spans="1:7" x14ac:dyDescent="0.25">
      <c r="A239" s="149">
        <v>44001</v>
      </c>
      <c r="B239" s="101" t="s">
        <v>246</v>
      </c>
      <c r="C239" s="102" t="s">
        <v>250</v>
      </c>
      <c r="D239" s="103"/>
      <c r="E239" s="120"/>
      <c r="F239" s="103"/>
      <c r="G239" s="120">
        <v>113000</v>
      </c>
    </row>
    <row r="240" spans="1:7" x14ac:dyDescent="0.25">
      <c r="A240" s="149">
        <v>44013</v>
      </c>
      <c r="B240" s="101" t="s">
        <v>246</v>
      </c>
      <c r="C240" s="102" t="s">
        <v>265</v>
      </c>
      <c r="D240" s="103"/>
      <c r="E240" s="120"/>
      <c r="F240" s="103">
        <v>3400000</v>
      </c>
      <c r="G240" s="120"/>
    </row>
    <row r="241" spans="1:7" x14ac:dyDescent="0.25">
      <c r="A241" s="149">
        <v>44014</v>
      </c>
      <c r="B241" s="101" t="s">
        <v>246</v>
      </c>
      <c r="C241" s="102" t="s">
        <v>268</v>
      </c>
      <c r="D241" s="103"/>
      <c r="E241" s="120"/>
      <c r="F241" s="103">
        <v>2420000</v>
      </c>
      <c r="G241" s="120"/>
    </row>
    <row r="242" spans="1:7" x14ac:dyDescent="0.25">
      <c r="A242" s="149">
        <v>44027</v>
      </c>
      <c r="B242" s="101" t="s">
        <v>246</v>
      </c>
      <c r="C242" s="102" t="s">
        <v>259</v>
      </c>
      <c r="D242" s="103"/>
      <c r="E242" s="120"/>
      <c r="F242" s="103"/>
      <c r="G242" s="120">
        <v>5070000</v>
      </c>
    </row>
    <row r="243" spans="1:7" x14ac:dyDescent="0.25">
      <c r="A243" s="149">
        <v>44029</v>
      </c>
      <c r="B243" s="101" t="s">
        <v>246</v>
      </c>
      <c r="C243" s="102" t="s">
        <v>276</v>
      </c>
      <c r="D243" s="103"/>
      <c r="E243" s="120"/>
      <c r="F243" s="103">
        <v>7600000</v>
      </c>
      <c r="G243" s="120"/>
    </row>
    <row r="244" spans="1:7" x14ac:dyDescent="0.25">
      <c r="A244" s="149">
        <v>44033</v>
      </c>
      <c r="B244" s="101" t="s">
        <v>246</v>
      </c>
      <c r="C244" s="102" t="s">
        <v>281</v>
      </c>
      <c r="D244" s="103"/>
      <c r="E244" s="120"/>
      <c r="F244" s="103">
        <v>12900000</v>
      </c>
      <c r="G244" s="120"/>
    </row>
    <row r="245" spans="1:7" x14ac:dyDescent="0.25">
      <c r="A245" s="444">
        <v>44034</v>
      </c>
      <c r="B245" s="445" t="s">
        <v>246</v>
      </c>
      <c r="C245" s="446" t="s">
        <v>279</v>
      </c>
      <c r="D245" s="447"/>
      <c r="E245" s="448"/>
      <c r="F245" s="447">
        <v>4150000</v>
      </c>
      <c r="G245" s="448"/>
    </row>
    <row r="246" spans="1:7" x14ac:dyDescent="0.25">
      <c r="A246" s="452"/>
      <c r="B246" s="453"/>
      <c r="C246" s="453"/>
      <c r="D246" s="454"/>
      <c r="E246" s="454"/>
      <c r="F246" s="123">
        <f>SUBTOTAL(9,F236:F245)</f>
        <v>30470000</v>
      </c>
      <c r="G246" s="123">
        <f>SUBTOTAL(9,G236:G245)</f>
        <v>9644000</v>
      </c>
    </row>
  </sheetData>
  <autoFilter ref="A6:G110">
    <filterColumn colId="1">
      <filters>
        <filter val="Hàng hóa"/>
      </filters>
    </filterColumn>
    <filterColumn colId="3" hiddenButton="1" showButton="0"/>
    <filterColumn colId="5" hiddenButton="1" showButton="0"/>
  </autoFilter>
  <mergeCells count="48">
    <mergeCell ref="F228:G228"/>
    <mergeCell ref="B201:C201"/>
    <mergeCell ref="A228:A229"/>
    <mergeCell ref="B228:B229"/>
    <mergeCell ref="C228:C229"/>
    <mergeCell ref="D228:E228"/>
    <mergeCell ref="A202:A203"/>
    <mergeCell ref="B202:B203"/>
    <mergeCell ref="C202:C203"/>
    <mergeCell ref="D202:E202"/>
    <mergeCell ref="F202:G202"/>
    <mergeCell ref="F159:G159"/>
    <mergeCell ref="B158:C158"/>
    <mergeCell ref="A190:A191"/>
    <mergeCell ref="B190:B191"/>
    <mergeCell ref="C190:C191"/>
    <mergeCell ref="D190:E190"/>
    <mergeCell ref="F190:G190"/>
    <mergeCell ref="B189:C189"/>
    <mergeCell ref="A159:A160"/>
    <mergeCell ref="B159:B160"/>
    <mergeCell ref="C159:C160"/>
    <mergeCell ref="D159:E159"/>
    <mergeCell ref="A128:A129"/>
    <mergeCell ref="B128:B129"/>
    <mergeCell ref="C128:C129"/>
    <mergeCell ref="D128:E128"/>
    <mergeCell ref="F128:G128"/>
    <mergeCell ref="A115:A116"/>
    <mergeCell ref="B115:B116"/>
    <mergeCell ref="C115:C116"/>
    <mergeCell ref="D115:E115"/>
    <mergeCell ref="F115:G115"/>
    <mergeCell ref="B127:C127"/>
    <mergeCell ref="B114:C114"/>
    <mergeCell ref="A112:B112"/>
    <mergeCell ref="A110:C110"/>
    <mergeCell ref="A4:G4"/>
    <mergeCell ref="A6:A7"/>
    <mergeCell ref="B6:B7"/>
    <mergeCell ref="C6:C7"/>
    <mergeCell ref="D6:E6"/>
    <mergeCell ref="F6:G6"/>
    <mergeCell ref="A234:A235"/>
    <mergeCell ref="B234:B235"/>
    <mergeCell ref="C234:C235"/>
    <mergeCell ref="D234:E234"/>
    <mergeCell ref="F234:G234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55" activePane="bottomLeft" state="frozen"/>
      <selection pane="bottomLeft" activeCell="E69" sqref="E69"/>
    </sheetView>
  </sheetViews>
  <sheetFormatPr defaultColWidth="9.140625" defaultRowHeight="15" x14ac:dyDescent="0.25"/>
  <cols>
    <col min="1" max="1" width="9.140625" style="312"/>
    <col min="2" max="2" width="11.5703125" style="325" customWidth="1"/>
    <col min="3" max="3" width="9.140625" style="312"/>
    <col min="4" max="4" width="12.7109375" style="312" bestFit="1" customWidth="1"/>
    <col min="5" max="5" width="12.42578125" style="312" bestFit="1" customWidth="1"/>
    <col min="6" max="7" width="9.140625" style="312"/>
    <col min="8" max="8" width="14.140625" style="335" bestFit="1" customWidth="1"/>
    <col min="9" max="9" width="18.42578125" style="335" customWidth="1"/>
    <col min="10" max="10" width="13" style="335" bestFit="1" customWidth="1"/>
    <col min="11" max="11" width="9.140625" style="336"/>
    <col min="12" max="12" width="15.85546875" style="335" bestFit="1" customWidth="1"/>
    <col min="13" max="13" width="15" style="335" bestFit="1" customWidth="1"/>
    <col min="14" max="14" width="12.85546875" style="335" bestFit="1" customWidth="1"/>
    <col min="15" max="15" width="15.28515625" style="335" bestFit="1" customWidth="1"/>
    <col min="16" max="16" width="16.42578125" style="312" customWidth="1"/>
    <col min="17" max="18" width="13" style="312" bestFit="1" customWidth="1"/>
    <col min="19" max="16384" width="9.140625" style="312"/>
  </cols>
  <sheetData>
    <row r="1" spans="1:17" s="299" customFormat="1" x14ac:dyDescent="0.25">
      <c r="A1" s="483" t="s">
        <v>0</v>
      </c>
      <c r="B1" s="483"/>
      <c r="C1" s="483"/>
      <c r="D1" s="483"/>
      <c r="E1" s="483"/>
      <c r="H1" s="300"/>
      <c r="I1" s="300"/>
      <c r="J1" s="300"/>
      <c r="K1" s="301"/>
      <c r="L1" s="300"/>
      <c r="M1" s="300"/>
      <c r="N1" s="302"/>
      <c r="O1" s="300"/>
    </row>
    <row r="2" spans="1:17" s="299" customFormat="1" x14ac:dyDescent="0.25">
      <c r="A2" s="305" t="s">
        <v>2</v>
      </c>
      <c r="B2" s="304"/>
      <c r="C2" s="303"/>
      <c r="D2" s="303"/>
      <c r="E2" s="303"/>
      <c r="H2" s="300"/>
      <c r="I2" s="300"/>
      <c r="J2" s="300"/>
      <c r="K2" s="301"/>
      <c r="L2" s="300"/>
      <c r="M2" s="300"/>
      <c r="N2" s="306"/>
      <c r="O2" s="300"/>
    </row>
    <row r="3" spans="1:17" s="299" customFormat="1" x14ac:dyDescent="0.25">
      <c r="A3" s="484" t="s">
        <v>38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1:17" s="299" customFormat="1" x14ac:dyDescent="0.25">
      <c r="A4" s="484" t="s">
        <v>136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</row>
    <row r="5" spans="1:17" s="299" customFormat="1" x14ac:dyDescent="0.25">
      <c r="A5" s="484"/>
      <c r="B5" s="484"/>
      <c r="C5" s="484"/>
      <c r="D5" s="484"/>
      <c r="E5" s="484"/>
      <c r="F5" s="484"/>
      <c r="G5" s="484"/>
      <c r="H5" s="484"/>
      <c r="I5" s="484"/>
      <c r="J5" s="484"/>
      <c r="K5" s="485"/>
      <c r="L5" s="485"/>
      <c r="M5" s="300"/>
      <c r="N5" s="300"/>
      <c r="O5" s="300"/>
    </row>
    <row r="6" spans="1:17" s="307" customFormat="1" ht="42" customHeight="1" x14ac:dyDescent="0.25">
      <c r="A6" s="486" t="s">
        <v>76</v>
      </c>
      <c r="B6" s="488" t="s">
        <v>26</v>
      </c>
      <c r="C6" s="486" t="s">
        <v>27</v>
      </c>
      <c r="D6" s="492" t="s">
        <v>39</v>
      </c>
      <c r="E6" s="492"/>
      <c r="F6" s="493" t="s">
        <v>28</v>
      </c>
      <c r="G6" s="493"/>
      <c r="H6" s="493"/>
      <c r="I6" s="493"/>
      <c r="J6" s="493"/>
      <c r="K6" s="493"/>
      <c r="L6" s="493"/>
      <c r="M6" s="494"/>
      <c r="N6" s="494"/>
      <c r="O6" s="494"/>
      <c r="P6" s="495" t="s">
        <v>20</v>
      </c>
    </row>
    <row r="7" spans="1:17" s="307" customFormat="1" ht="38.25" customHeight="1" x14ac:dyDescent="0.25">
      <c r="A7" s="487"/>
      <c r="B7" s="489"/>
      <c r="C7" s="487"/>
      <c r="D7" s="486" t="s">
        <v>40</v>
      </c>
      <c r="E7" s="486" t="s">
        <v>41</v>
      </c>
      <c r="F7" s="486" t="s">
        <v>30</v>
      </c>
      <c r="G7" s="486" t="s">
        <v>31</v>
      </c>
      <c r="H7" s="490" t="s">
        <v>32</v>
      </c>
      <c r="I7" s="490" t="s">
        <v>42</v>
      </c>
      <c r="J7" s="497" t="s">
        <v>34</v>
      </c>
      <c r="K7" s="497"/>
      <c r="L7" s="490" t="s">
        <v>43</v>
      </c>
      <c r="M7" s="490" t="s">
        <v>44</v>
      </c>
      <c r="N7" s="490" t="s">
        <v>45</v>
      </c>
      <c r="O7" s="490" t="s">
        <v>46</v>
      </c>
      <c r="P7" s="496"/>
    </row>
    <row r="8" spans="1:17" s="307" customFormat="1" ht="12.75" x14ac:dyDescent="0.25">
      <c r="A8" s="487"/>
      <c r="B8" s="489"/>
      <c r="C8" s="487"/>
      <c r="D8" s="487"/>
      <c r="E8" s="487"/>
      <c r="F8" s="487"/>
      <c r="G8" s="487"/>
      <c r="H8" s="491"/>
      <c r="I8" s="491"/>
      <c r="J8" s="308" t="s">
        <v>84</v>
      </c>
      <c r="K8" s="309" t="s">
        <v>47</v>
      </c>
      <c r="L8" s="491"/>
      <c r="M8" s="491"/>
      <c r="N8" s="491"/>
      <c r="O8" s="491"/>
      <c r="P8" s="496"/>
    </row>
    <row r="9" spans="1:17" x14ac:dyDescent="0.25">
      <c r="A9" s="237">
        <v>1164</v>
      </c>
      <c r="B9" s="383">
        <v>44013</v>
      </c>
      <c r="C9" s="237" t="s">
        <v>151</v>
      </c>
      <c r="D9" s="237" t="s">
        <v>152</v>
      </c>
      <c r="E9" s="237" t="s">
        <v>166</v>
      </c>
      <c r="F9" s="237" t="s">
        <v>153</v>
      </c>
      <c r="G9" s="237">
        <v>2</v>
      </c>
      <c r="H9" s="310">
        <v>485000</v>
      </c>
      <c r="I9" s="310">
        <f>G9*H9</f>
        <v>970000</v>
      </c>
      <c r="J9" s="310"/>
      <c r="K9" s="311">
        <v>0.41</v>
      </c>
      <c r="L9" s="310">
        <f>I9*(1-K9)</f>
        <v>572300.00000000012</v>
      </c>
      <c r="M9" s="310">
        <f>L9</f>
        <v>572300.00000000012</v>
      </c>
      <c r="N9" s="310"/>
      <c r="O9" s="310"/>
      <c r="P9" s="237" t="s">
        <v>154</v>
      </c>
    </row>
    <row r="10" spans="1:17" x14ac:dyDescent="0.25">
      <c r="A10" s="237">
        <v>1175</v>
      </c>
      <c r="B10" s="383">
        <v>44013</v>
      </c>
      <c r="C10" s="237" t="s">
        <v>151</v>
      </c>
      <c r="D10" s="237" t="s">
        <v>155</v>
      </c>
      <c r="E10" s="237" t="s">
        <v>166</v>
      </c>
      <c r="F10" s="237" t="s">
        <v>156</v>
      </c>
      <c r="G10" s="237">
        <v>1</v>
      </c>
      <c r="H10" s="310">
        <v>225000</v>
      </c>
      <c r="I10" s="310">
        <f t="shared" ref="I10:I122" si="0">G10*H10</f>
        <v>225000</v>
      </c>
      <c r="J10" s="310">
        <v>5000</v>
      </c>
      <c r="K10" s="311"/>
      <c r="L10" s="310">
        <f>I10-J10</f>
        <v>220000</v>
      </c>
      <c r="M10" s="310">
        <f>L10</f>
        <v>220000</v>
      </c>
      <c r="N10" s="310"/>
      <c r="O10" s="310"/>
      <c r="P10" s="237" t="s">
        <v>154</v>
      </c>
    </row>
    <row r="11" spans="1:17" x14ac:dyDescent="0.25">
      <c r="A11" s="471">
        <v>1165</v>
      </c>
      <c r="B11" s="477">
        <v>44013</v>
      </c>
      <c r="C11" s="471" t="s">
        <v>151</v>
      </c>
      <c r="D11" s="471"/>
      <c r="E11" s="471" t="s">
        <v>166</v>
      </c>
      <c r="F11" s="354" t="s">
        <v>156</v>
      </c>
      <c r="G11" s="354">
        <v>1</v>
      </c>
      <c r="H11" s="355">
        <v>225000</v>
      </c>
      <c r="I11" s="355">
        <f t="shared" si="0"/>
        <v>225000</v>
      </c>
      <c r="J11" s="355"/>
      <c r="K11" s="357">
        <v>0.41</v>
      </c>
      <c r="L11" s="355">
        <f>I11*(1-K11)</f>
        <v>132750.00000000003</v>
      </c>
      <c r="M11" s="355">
        <f t="shared" ref="M11:M16" si="1">L11</f>
        <v>132750.00000000003</v>
      </c>
      <c r="N11" s="355"/>
      <c r="O11" s="355"/>
      <c r="P11" s="471" t="s">
        <v>154</v>
      </c>
    </row>
    <row r="12" spans="1:17" ht="14.45" customHeight="1" x14ac:dyDescent="0.25">
      <c r="A12" s="473"/>
      <c r="B12" s="479"/>
      <c r="C12" s="473"/>
      <c r="D12" s="473"/>
      <c r="E12" s="473"/>
      <c r="F12" s="361" t="s">
        <v>157</v>
      </c>
      <c r="G12" s="361">
        <v>1</v>
      </c>
      <c r="H12" s="362">
        <v>465000</v>
      </c>
      <c r="I12" s="362">
        <f t="shared" si="0"/>
        <v>465000</v>
      </c>
      <c r="J12" s="362"/>
      <c r="K12" s="364">
        <v>0.41</v>
      </c>
      <c r="L12" s="362">
        <f>I12*(1-K12)</f>
        <v>274350.00000000006</v>
      </c>
      <c r="M12" s="362">
        <f t="shared" si="1"/>
        <v>274350.00000000006</v>
      </c>
      <c r="N12" s="362"/>
      <c r="O12" s="362"/>
      <c r="P12" s="473"/>
      <c r="Q12" s="313"/>
    </row>
    <row r="13" spans="1:17" x14ac:dyDescent="0.25">
      <c r="A13" s="471">
        <v>1180</v>
      </c>
      <c r="B13" s="477">
        <v>44015</v>
      </c>
      <c r="C13" s="471" t="s">
        <v>158</v>
      </c>
      <c r="D13" s="471" t="s">
        <v>159</v>
      </c>
      <c r="E13" s="471"/>
      <c r="F13" s="354" t="s">
        <v>160</v>
      </c>
      <c r="G13" s="354">
        <v>1</v>
      </c>
      <c r="H13" s="355">
        <v>455000</v>
      </c>
      <c r="I13" s="355">
        <f t="shared" si="0"/>
        <v>455000</v>
      </c>
      <c r="J13" s="355"/>
      <c r="K13" s="357">
        <v>0.41</v>
      </c>
      <c r="L13" s="355">
        <f t="shared" ref="L13:L50" si="2">I13*(1-K13)</f>
        <v>268450.00000000006</v>
      </c>
      <c r="M13" s="355">
        <f t="shared" si="1"/>
        <v>268450.00000000006</v>
      </c>
      <c r="N13" s="355"/>
      <c r="O13" s="355"/>
      <c r="P13" s="221"/>
    </row>
    <row r="14" spans="1:17" x14ac:dyDescent="0.25">
      <c r="A14" s="473"/>
      <c r="B14" s="479"/>
      <c r="C14" s="473"/>
      <c r="D14" s="473"/>
      <c r="E14" s="473"/>
      <c r="F14" s="361" t="s">
        <v>157</v>
      </c>
      <c r="G14" s="361">
        <v>1</v>
      </c>
      <c r="H14" s="388">
        <v>465000</v>
      </c>
      <c r="I14" s="362">
        <f t="shared" si="0"/>
        <v>465000</v>
      </c>
      <c r="J14" s="362"/>
      <c r="K14" s="364">
        <v>0.41</v>
      </c>
      <c r="L14" s="362">
        <f t="shared" si="2"/>
        <v>274350.00000000006</v>
      </c>
      <c r="M14" s="362">
        <f t="shared" si="1"/>
        <v>274350.00000000006</v>
      </c>
      <c r="N14" s="362"/>
      <c r="O14" s="362"/>
      <c r="P14" s="230"/>
    </row>
    <row r="15" spans="1:17" x14ac:dyDescent="0.25">
      <c r="A15" s="237">
        <v>1181</v>
      </c>
      <c r="B15" s="383">
        <v>44015</v>
      </c>
      <c r="C15" s="237" t="s">
        <v>151</v>
      </c>
      <c r="D15" s="315"/>
      <c r="E15" s="315" t="s">
        <v>166</v>
      </c>
      <c r="F15" s="237" t="s">
        <v>161</v>
      </c>
      <c r="G15" s="237">
        <v>1</v>
      </c>
      <c r="H15" s="342">
        <v>455000</v>
      </c>
      <c r="I15" s="310">
        <f t="shared" si="0"/>
        <v>455000</v>
      </c>
      <c r="J15" s="314"/>
      <c r="K15" s="311">
        <v>0.41</v>
      </c>
      <c r="L15" s="310">
        <f t="shared" si="2"/>
        <v>268450.00000000006</v>
      </c>
      <c r="M15" s="314">
        <f t="shared" si="1"/>
        <v>268450.00000000006</v>
      </c>
      <c r="N15" s="310"/>
      <c r="O15" s="310"/>
      <c r="P15" s="315" t="s">
        <v>154</v>
      </c>
    </row>
    <row r="16" spans="1:17" x14ac:dyDescent="0.25">
      <c r="A16" s="377">
        <v>1178</v>
      </c>
      <c r="B16" s="379">
        <v>44016</v>
      </c>
      <c r="C16" s="377" t="s">
        <v>162</v>
      </c>
      <c r="D16" s="381"/>
      <c r="E16" s="381" t="s">
        <v>166</v>
      </c>
      <c r="F16" s="377" t="s">
        <v>153</v>
      </c>
      <c r="G16" s="377">
        <v>1</v>
      </c>
      <c r="H16" s="394">
        <v>485000</v>
      </c>
      <c r="I16" s="314">
        <f t="shared" si="0"/>
        <v>485000</v>
      </c>
      <c r="J16" s="314"/>
      <c r="K16" s="395">
        <v>0.41</v>
      </c>
      <c r="L16" s="314">
        <f t="shared" si="2"/>
        <v>286150.00000000006</v>
      </c>
      <c r="M16" s="314">
        <f t="shared" si="1"/>
        <v>286150.00000000006</v>
      </c>
      <c r="N16" s="314"/>
      <c r="O16" s="314"/>
      <c r="P16" s="381" t="s">
        <v>154</v>
      </c>
    </row>
    <row r="17" spans="1:18" x14ac:dyDescent="0.25">
      <c r="A17" s="471">
        <v>1177</v>
      </c>
      <c r="B17" s="477">
        <v>44018</v>
      </c>
      <c r="C17" s="471"/>
      <c r="D17" s="474" t="s">
        <v>163</v>
      </c>
      <c r="E17" s="474" t="s">
        <v>164</v>
      </c>
      <c r="F17" s="354" t="s">
        <v>161</v>
      </c>
      <c r="G17" s="354">
        <v>2</v>
      </c>
      <c r="H17" s="389">
        <v>455000</v>
      </c>
      <c r="I17" s="355">
        <f t="shared" si="0"/>
        <v>910000</v>
      </c>
      <c r="J17" s="355"/>
      <c r="K17" s="357">
        <v>0.41</v>
      </c>
      <c r="L17" s="355">
        <f t="shared" si="2"/>
        <v>536900.00000000012</v>
      </c>
      <c r="M17" s="355">
        <f t="shared" ref="M17:M22" si="3">L17</f>
        <v>536900.00000000012</v>
      </c>
      <c r="N17" s="355"/>
      <c r="O17" s="355"/>
      <c r="P17" s="368"/>
    </row>
    <row r="18" spans="1:18" x14ac:dyDescent="0.25">
      <c r="A18" s="473"/>
      <c r="B18" s="479"/>
      <c r="C18" s="473"/>
      <c r="D18" s="476"/>
      <c r="E18" s="476"/>
      <c r="F18" s="361" t="s">
        <v>165</v>
      </c>
      <c r="G18" s="361">
        <v>1</v>
      </c>
      <c r="H18" s="388">
        <v>455000</v>
      </c>
      <c r="I18" s="362">
        <f t="shared" si="0"/>
        <v>455000</v>
      </c>
      <c r="J18" s="362"/>
      <c r="K18" s="364">
        <v>0.41</v>
      </c>
      <c r="L18" s="362">
        <f t="shared" si="2"/>
        <v>268450.00000000006</v>
      </c>
      <c r="M18" s="362">
        <f t="shared" si="3"/>
        <v>268450.00000000006</v>
      </c>
      <c r="N18" s="362"/>
      <c r="O18" s="362"/>
      <c r="P18" s="370"/>
    </row>
    <row r="19" spans="1:18" x14ac:dyDescent="0.25">
      <c r="A19" s="237">
        <v>1179</v>
      </c>
      <c r="B19" s="383">
        <v>44018</v>
      </c>
      <c r="C19" s="237" t="s">
        <v>151</v>
      </c>
      <c r="D19" s="237"/>
      <c r="E19" s="237"/>
      <c r="F19" s="237" t="s">
        <v>160</v>
      </c>
      <c r="G19" s="237">
        <v>2</v>
      </c>
      <c r="H19" s="342">
        <v>455000</v>
      </c>
      <c r="I19" s="310">
        <f t="shared" si="0"/>
        <v>910000</v>
      </c>
      <c r="J19" s="314"/>
      <c r="K19" s="311">
        <v>0.41</v>
      </c>
      <c r="L19" s="310">
        <f t="shared" si="2"/>
        <v>536900.00000000012</v>
      </c>
      <c r="M19" s="314">
        <f t="shared" si="3"/>
        <v>536900.00000000012</v>
      </c>
      <c r="N19" s="310"/>
      <c r="O19" s="310"/>
      <c r="P19" s="315" t="s">
        <v>154</v>
      </c>
    </row>
    <row r="20" spans="1:18" x14ac:dyDescent="0.25">
      <c r="A20" s="471">
        <v>1183</v>
      </c>
      <c r="B20" s="477">
        <v>44019</v>
      </c>
      <c r="C20" s="471" t="s">
        <v>163</v>
      </c>
      <c r="D20" s="474" t="s">
        <v>163</v>
      </c>
      <c r="E20" s="474" t="s">
        <v>166</v>
      </c>
      <c r="F20" s="354" t="s">
        <v>167</v>
      </c>
      <c r="G20" s="354">
        <v>1</v>
      </c>
      <c r="H20" s="389">
        <v>475000</v>
      </c>
      <c r="I20" s="355">
        <f t="shared" si="0"/>
        <v>475000</v>
      </c>
      <c r="J20" s="355"/>
      <c r="K20" s="357">
        <v>0.41</v>
      </c>
      <c r="L20" s="355">
        <f t="shared" si="2"/>
        <v>280250.00000000006</v>
      </c>
      <c r="M20" s="355">
        <f t="shared" si="3"/>
        <v>280250.00000000006</v>
      </c>
      <c r="N20" s="355"/>
      <c r="O20" s="355"/>
      <c r="P20" s="368"/>
    </row>
    <row r="21" spans="1:18" ht="14.45" customHeight="1" x14ac:dyDescent="0.25">
      <c r="A21" s="472"/>
      <c r="B21" s="478"/>
      <c r="C21" s="472"/>
      <c r="D21" s="475"/>
      <c r="E21" s="475"/>
      <c r="F21" s="358" t="s">
        <v>153</v>
      </c>
      <c r="G21" s="358">
        <v>1</v>
      </c>
      <c r="H21" s="359">
        <v>485000</v>
      </c>
      <c r="I21" s="359">
        <f t="shared" si="0"/>
        <v>485000</v>
      </c>
      <c r="J21" s="365"/>
      <c r="K21" s="360">
        <v>0.41</v>
      </c>
      <c r="L21" s="228">
        <f t="shared" si="2"/>
        <v>286150.00000000006</v>
      </c>
      <c r="M21" s="228">
        <f t="shared" si="3"/>
        <v>286150.00000000006</v>
      </c>
      <c r="N21" s="359"/>
      <c r="O21" s="359"/>
      <c r="P21" s="367"/>
    </row>
    <row r="22" spans="1:18" ht="14.45" customHeight="1" x14ac:dyDescent="0.25">
      <c r="A22" s="473"/>
      <c r="B22" s="479"/>
      <c r="C22" s="473"/>
      <c r="D22" s="476"/>
      <c r="E22" s="476"/>
      <c r="F22" s="361" t="s">
        <v>161</v>
      </c>
      <c r="G22" s="361">
        <v>1</v>
      </c>
      <c r="H22" s="362">
        <v>455000</v>
      </c>
      <c r="I22" s="362">
        <f t="shared" si="0"/>
        <v>455000</v>
      </c>
      <c r="J22" s="369"/>
      <c r="K22" s="364">
        <v>0.41</v>
      </c>
      <c r="L22" s="363">
        <f t="shared" si="2"/>
        <v>268450.00000000006</v>
      </c>
      <c r="M22" s="363">
        <f t="shared" si="3"/>
        <v>268450.00000000006</v>
      </c>
      <c r="N22" s="362"/>
      <c r="O22" s="362"/>
      <c r="P22" s="361"/>
      <c r="R22" s="313"/>
    </row>
    <row r="23" spans="1:18" x14ac:dyDescent="0.25">
      <c r="A23" s="498">
        <v>493</v>
      </c>
      <c r="B23" s="501">
        <v>44020</v>
      </c>
      <c r="C23" s="498"/>
      <c r="D23" s="498" t="s">
        <v>170</v>
      </c>
      <c r="E23" s="498" t="s">
        <v>171</v>
      </c>
      <c r="F23" s="396" t="s">
        <v>160</v>
      </c>
      <c r="G23" s="396">
        <v>12</v>
      </c>
      <c r="H23" s="397">
        <v>455000</v>
      </c>
      <c r="I23" s="397">
        <f t="shared" si="0"/>
        <v>5460000</v>
      </c>
      <c r="J23" s="398"/>
      <c r="K23" s="399">
        <v>0.5</v>
      </c>
      <c r="L23" s="400">
        <f t="shared" si="2"/>
        <v>2730000</v>
      </c>
      <c r="M23" s="400"/>
      <c r="N23" s="397"/>
      <c r="O23" s="397">
        <f>L23</f>
        <v>2730000</v>
      </c>
      <c r="P23" s="396"/>
    </row>
    <row r="24" spans="1:18" ht="14.45" customHeight="1" x14ac:dyDescent="0.25">
      <c r="A24" s="499"/>
      <c r="B24" s="502"/>
      <c r="C24" s="499"/>
      <c r="D24" s="499"/>
      <c r="E24" s="499"/>
      <c r="F24" s="358" t="s">
        <v>157</v>
      </c>
      <c r="G24" s="358">
        <v>12</v>
      </c>
      <c r="H24" s="359">
        <v>465000</v>
      </c>
      <c r="I24" s="359">
        <f t="shared" si="0"/>
        <v>5580000</v>
      </c>
      <c r="J24" s="365"/>
      <c r="K24" s="360">
        <v>0.5</v>
      </c>
      <c r="L24" s="228">
        <f t="shared" si="2"/>
        <v>2790000</v>
      </c>
      <c r="M24" s="359"/>
      <c r="N24" s="359"/>
      <c r="O24" s="397">
        <f t="shared" ref="O24:O30" si="4">L24</f>
        <v>2790000</v>
      </c>
      <c r="P24" s="358"/>
    </row>
    <row r="25" spans="1:18" ht="14.45" customHeight="1" x14ac:dyDescent="0.25">
      <c r="A25" s="499"/>
      <c r="B25" s="502"/>
      <c r="C25" s="499"/>
      <c r="D25" s="499"/>
      <c r="E25" s="499"/>
      <c r="F25" s="358" t="s">
        <v>167</v>
      </c>
      <c r="G25" s="358">
        <v>12</v>
      </c>
      <c r="H25" s="359">
        <v>475000</v>
      </c>
      <c r="I25" s="359">
        <f t="shared" si="0"/>
        <v>5700000</v>
      </c>
      <c r="J25" s="365"/>
      <c r="K25" s="360">
        <v>0.5</v>
      </c>
      <c r="L25" s="228">
        <f t="shared" si="2"/>
        <v>2850000</v>
      </c>
      <c r="M25" s="359"/>
      <c r="N25" s="359"/>
      <c r="O25" s="397">
        <f t="shared" si="4"/>
        <v>2850000</v>
      </c>
      <c r="P25" s="358"/>
    </row>
    <row r="26" spans="1:18" ht="14.45" customHeight="1" x14ac:dyDescent="0.25">
      <c r="A26" s="499"/>
      <c r="B26" s="502"/>
      <c r="C26" s="499"/>
      <c r="D26" s="499"/>
      <c r="E26" s="499"/>
      <c r="F26" s="358" t="s">
        <v>153</v>
      </c>
      <c r="G26" s="358">
        <v>12</v>
      </c>
      <c r="H26" s="359">
        <v>485000</v>
      </c>
      <c r="I26" s="359">
        <f t="shared" si="0"/>
        <v>5820000</v>
      </c>
      <c r="J26" s="365"/>
      <c r="K26" s="360">
        <v>0.5</v>
      </c>
      <c r="L26" s="228">
        <f t="shared" si="2"/>
        <v>2910000</v>
      </c>
      <c r="M26" s="359"/>
      <c r="N26" s="359"/>
      <c r="O26" s="397">
        <f t="shared" si="4"/>
        <v>2910000</v>
      </c>
      <c r="P26" s="358"/>
    </row>
    <row r="27" spans="1:18" ht="14.45" customHeight="1" x14ac:dyDescent="0.25">
      <c r="A27" s="499"/>
      <c r="B27" s="502"/>
      <c r="C27" s="499"/>
      <c r="D27" s="499"/>
      <c r="E27" s="499"/>
      <c r="F27" s="358" t="s">
        <v>169</v>
      </c>
      <c r="G27" s="358">
        <v>12</v>
      </c>
      <c r="H27" s="359">
        <v>485000</v>
      </c>
      <c r="I27" s="359">
        <f t="shared" si="0"/>
        <v>5820000</v>
      </c>
      <c r="J27" s="366"/>
      <c r="K27" s="360">
        <v>0.5</v>
      </c>
      <c r="L27" s="228">
        <f t="shared" si="2"/>
        <v>2910000</v>
      </c>
      <c r="M27" s="359"/>
      <c r="N27" s="359"/>
      <c r="O27" s="397">
        <f t="shared" si="4"/>
        <v>2910000</v>
      </c>
      <c r="P27" s="358"/>
    </row>
    <row r="28" spans="1:18" ht="14.45" customHeight="1" x14ac:dyDescent="0.25">
      <c r="A28" s="499"/>
      <c r="B28" s="502"/>
      <c r="C28" s="499"/>
      <c r="D28" s="499"/>
      <c r="E28" s="499"/>
      <c r="F28" s="358" t="s">
        <v>161</v>
      </c>
      <c r="G28" s="358">
        <v>12</v>
      </c>
      <c r="H28" s="359">
        <v>455000</v>
      </c>
      <c r="I28" s="359">
        <f t="shared" si="0"/>
        <v>5460000</v>
      </c>
      <c r="J28" s="359"/>
      <c r="K28" s="360">
        <v>0.5</v>
      </c>
      <c r="L28" s="228">
        <f t="shared" si="2"/>
        <v>2730000</v>
      </c>
      <c r="M28" s="359"/>
      <c r="N28" s="359"/>
      <c r="O28" s="397">
        <f t="shared" si="4"/>
        <v>2730000</v>
      </c>
      <c r="P28" s="367"/>
    </row>
    <row r="29" spans="1:18" ht="14.45" customHeight="1" x14ac:dyDescent="0.25">
      <c r="A29" s="500"/>
      <c r="B29" s="503"/>
      <c r="C29" s="500"/>
      <c r="D29" s="500"/>
      <c r="E29" s="500"/>
      <c r="F29" s="361" t="s">
        <v>165</v>
      </c>
      <c r="G29" s="361">
        <v>12</v>
      </c>
      <c r="H29" s="362">
        <v>455000</v>
      </c>
      <c r="I29" s="362">
        <f t="shared" si="0"/>
        <v>5460000</v>
      </c>
      <c r="J29" s="362"/>
      <c r="K29" s="364">
        <v>0.5</v>
      </c>
      <c r="L29" s="363">
        <f t="shared" si="2"/>
        <v>2730000</v>
      </c>
      <c r="M29" s="362"/>
      <c r="N29" s="362"/>
      <c r="O29" s="397">
        <f t="shared" si="4"/>
        <v>2730000</v>
      </c>
      <c r="P29" s="361"/>
    </row>
    <row r="30" spans="1:18" x14ac:dyDescent="0.25">
      <c r="A30" s="237">
        <v>1189</v>
      </c>
      <c r="B30" s="383">
        <v>44020</v>
      </c>
      <c r="C30" s="237" t="s">
        <v>158</v>
      </c>
      <c r="D30" s="237" t="s">
        <v>175</v>
      </c>
      <c r="E30" s="315"/>
      <c r="F30" s="237" t="s">
        <v>169</v>
      </c>
      <c r="G30" s="237">
        <v>1</v>
      </c>
      <c r="H30" s="310">
        <v>485000</v>
      </c>
      <c r="I30" s="310">
        <f t="shared" si="0"/>
        <v>485000</v>
      </c>
      <c r="J30" s="310"/>
      <c r="K30" s="311">
        <v>1</v>
      </c>
      <c r="L30" s="310">
        <f t="shared" si="2"/>
        <v>0</v>
      </c>
      <c r="M30" s="310"/>
      <c r="N30" s="310"/>
      <c r="O30" s="310">
        <f t="shared" si="4"/>
        <v>0</v>
      </c>
      <c r="P30" s="237"/>
    </row>
    <row r="31" spans="1:18" x14ac:dyDescent="0.25">
      <c r="A31" s="378">
        <v>1190</v>
      </c>
      <c r="B31" s="380">
        <v>44020</v>
      </c>
      <c r="C31" s="378" t="s">
        <v>151</v>
      </c>
      <c r="D31" s="378" t="s">
        <v>155</v>
      </c>
      <c r="E31" s="382"/>
      <c r="F31" s="378" t="s">
        <v>156</v>
      </c>
      <c r="G31" s="378">
        <v>1</v>
      </c>
      <c r="H31" s="384">
        <v>225000</v>
      </c>
      <c r="I31" s="384">
        <f t="shared" si="0"/>
        <v>225000</v>
      </c>
      <c r="J31" s="384"/>
      <c r="K31" s="385">
        <v>0</v>
      </c>
      <c r="L31" s="384">
        <f t="shared" si="2"/>
        <v>225000</v>
      </c>
      <c r="M31" s="384">
        <f>L31</f>
        <v>225000</v>
      </c>
      <c r="N31" s="384"/>
      <c r="O31" s="384"/>
      <c r="P31" s="378" t="s">
        <v>154</v>
      </c>
    </row>
    <row r="32" spans="1:18" x14ac:dyDescent="0.25">
      <c r="A32" s="471">
        <v>1186</v>
      </c>
      <c r="B32" s="477">
        <v>44020</v>
      </c>
      <c r="C32" s="471"/>
      <c r="D32" s="474" t="s">
        <v>176</v>
      </c>
      <c r="E32" s="471" t="s">
        <v>177</v>
      </c>
      <c r="F32" s="354" t="s">
        <v>160</v>
      </c>
      <c r="G32" s="354">
        <v>36</v>
      </c>
      <c r="H32" s="355">
        <v>455000</v>
      </c>
      <c r="I32" s="355">
        <f t="shared" si="0"/>
        <v>16380000</v>
      </c>
      <c r="J32" s="355">
        <v>300000</v>
      </c>
      <c r="K32" s="357">
        <v>0.51</v>
      </c>
      <c r="L32" s="355">
        <f>I32*(1-K32)-J32</f>
        <v>7726200</v>
      </c>
      <c r="M32" s="355">
        <f>L32</f>
        <v>7726200</v>
      </c>
      <c r="N32" s="355"/>
      <c r="O32" s="355"/>
      <c r="P32" s="474" t="s">
        <v>178</v>
      </c>
    </row>
    <row r="33" spans="1:17" x14ac:dyDescent="0.25">
      <c r="A33" s="472"/>
      <c r="B33" s="478"/>
      <c r="C33" s="472"/>
      <c r="D33" s="475"/>
      <c r="E33" s="472"/>
      <c r="F33" s="358" t="s">
        <v>157</v>
      </c>
      <c r="G33" s="358">
        <v>24</v>
      </c>
      <c r="H33" s="359">
        <v>465000</v>
      </c>
      <c r="I33" s="359">
        <f t="shared" si="0"/>
        <v>11160000</v>
      </c>
      <c r="J33" s="359"/>
      <c r="K33" s="360">
        <v>0.51</v>
      </c>
      <c r="L33" s="359">
        <f t="shared" si="2"/>
        <v>5468400</v>
      </c>
      <c r="M33" s="359">
        <f>L33</f>
        <v>5468400</v>
      </c>
      <c r="N33" s="359"/>
      <c r="O33" s="359"/>
      <c r="P33" s="475"/>
    </row>
    <row r="34" spans="1:17" x14ac:dyDescent="0.25">
      <c r="A34" s="473"/>
      <c r="B34" s="479"/>
      <c r="C34" s="473"/>
      <c r="D34" s="476"/>
      <c r="E34" s="473"/>
      <c r="F34" s="361" t="s">
        <v>153</v>
      </c>
      <c r="G34" s="361">
        <v>12</v>
      </c>
      <c r="H34" s="362">
        <v>485000</v>
      </c>
      <c r="I34" s="362">
        <f t="shared" si="0"/>
        <v>5820000</v>
      </c>
      <c r="J34" s="362"/>
      <c r="K34" s="364">
        <v>0.51</v>
      </c>
      <c r="L34" s="362">
        <f t="shared" si="2"/>
        <v>2851800</v>
      </c>
      <c r="M34" s="362">
        <f>L34</f>
        <v>2851800</v>
      </c>
      <c r="N34" s="362"/>
      <c r="O34" s="362"/>
      <c r="P34" s="476"/>
    </row>
    <row r="35" spans="1:17" x14ac:dyDescent="0.25">
      <c r="A35" s="471">
        <v>1191</v>
      </c>
      <c r="B35" s="477">
        <v>44021</v>
      </c>
      <c r="C35" s="471"/>
      <c r="D35" s="474" t="s">
        <v>179</v>
      </c>
      <c r="E35" s="471" t="s">
        <v>180</v>
      </c>
      <c r="F35" s="354" t="s">
        <v>156</v>
      </c>
      <c r="G35" s="354">
        <v>47</v>
      </c>
      <c r="H35" s="355">
        <v>225000</v>
      </c>
      <c r="I35" s="355">
        <f t="shared" si="0"/>
        <v>10575000</v>
      </c>
      <c r="J35" s="355"/>
      <c r="K35" s="357">
        <v>0.41</v>
      </c>
      <c r="L35" s="355">
        <f t="shared" si="2"/>
        <v>6239250.0000000009</v>
      </c>
      <c r="M35" s="355"/>
      <c r="N35" s="355"/>
      <c r="O35" s="355">
        <f>L35</f>
        <v>6239250.0000000009</v>
      </c>
      <c r="P35" s="354"/>
    </row>
    <row r="36" spans="1:17" ht="14.45" customHeight="1" x14ac:dyDescent="0.25">
      <c r="A36" s="472"/>
      <c r="B36" s="478"/>
      <c r="C36" s="472"/>
      <c r="D36" s="475"/>
      <c r="E36" s="472"/>
      <c r="F36" s="358" t="s">
        <v>172</v>
      </c>
      <c r="G36" s="358">
        <v>13</v>
      </c>
      <c r="H36" s="359">
        <v>265000</v>
      </c>
      <c r="I36" s="359">
        <f t="shared" si="0"/>
        <v>3445000</v>
      </c>
      <c r="J36" s="359"/>
      <c r="K36" s="360">
        <v>0.41</v>
      </c>
      <c r="L36" s="359">
        <f t="shared" si="2"/>
        <v>2032550.0000000002</v>
      </c>
      <c r="M36" s="359"/>
      <c r="N36" s="359"/>
      <c r="O36" s="359">
        <f t="shared" ref="O36:O38" si="5">L36</f>
        <v>2032550.0000000002</v>
      </c>
      <c r="P36" s="358"/>
    </row>
    <row r="37" spans="1:17" ht="14.45" customHeight="1" x14ac:dyDescent="0.25">
      <c r="A37" s="472"/>
      <c r="B37" s="478"/>
      <c r="C37" s="472"/>
      <c r="D37" s="475"/>
      <c r="E37" s="472"/>
      <c r="F37" s="358" t="s">
        <v>173</v>
      </c>
      <c r="G37" s="358">
        <v>21</v>
      </c>
      <c r="H37" s="359">
        <v>275000</v>
      </c>
      <c r="I37" s="359">
        <f t="shared" si="0"/>
        <v>5775000</v>
      </c>
      <c r="J37" s="359"/>
      <c r="K37" s="360">
        <v>0.41</v>
      </c>
      <c r="L37" s="359">
        <f t="shared" si="2"/>
        <v>3407250.0000000005</v>
      </c>
      <c r="M37" s="359"/>
      <c r="N37" s="359"/>
      <c r="O37" s="359">
        <f t="shared" si="5"/>
        <v>3407250.0000000005</v>
      </c>
      <c r="P37" s="358"/>
    </row>
    <row r="38" spans="1:17" ht="14.45" customHeight="1" x14ac:dyDescent="0.25">
      <c r="A38" s="472"/>
      <c r="B38" s="478"/>
      <c r="C38" s="472"/>
      <c r="D38" s="475"/>
      <c r="E38" s="472"/>
      <c r="F38" s="358" t="s">
        <v>174</v>
      </c>
      <c r="G38" s="358">
        <v>8</v>
      </c>
      <c r="H38" s="359">
        <v>285000</v>
      </c>
      <c r="I38" s="359">
        <f t="shared" si="0"/>
        <v>2280000</v>
      </c>
      <c r="J38" s="359"/>
      <c r="K38" s="360">
        <v>0.41</v>
      </c>
      <c r="L38" s="359">
        <f t="shared" si="2"/>
        <v>1345200.0000000002</v>
      </c>
      <c r="M38" s="359"/>
      <c r="N38" s="359"/>
      <c r="O38" s="359">
        <f t="shared" si="5"/>
        <v>1345200.0000000002</v>
      </c>
      <c r="P38" s="358"/>
    </row>
    <row r="39" spans="1:17" ht="14.45" customHeight="1" x14ac:dyDescent="0.25">
      <c r="A39" s="473"/>
      <c r="B39" s="479"/>
      <c r="C39" s="473"/>
      <c r="D39" s="476"/>
      <c r="E39" s="473"/>
      <c r="F39" s="361" t="s">
        <v>181</v>
      </c>
      <c r="G39" s="361">
        <v>7</v>
      </c>
      <c r="H39" s="362">
        <v>285000</v>
      </c>
      <c r="I39" s="362">
        <f t="shared" si="0"/>
        <v>1995000</v>
      </c>
      <c r="J39" s="362"/>
      <c r="K39" s="364">
        <v>0.41</v>
      </c>
      <c r="L39" s="362">
        <f t="shared" si="2"/>
        <v>1177050.0000000002</v>
      </c>
      <c r="M39" s="362"/>
      <c r="N39" s="362"/>
      <c r="O39" s="362">
        <f>L39</f>
        <v>1177050.0000000002</v>
      </c>
      <c r="P39" s="361"/>
    </row>
    <row r="40" spans="1:17" x14ac:dyDescent="0.25">
      <c r="A40" s="237">
        <v>1188</v>
      </c>
      <c r="B40" s="383">
        <v>44021</v>
      </c>
      <c r="C40" s="237" t="s">
        <v>183</v>
      </c>
      <c r="D40" s="315" t="s">
        <v>182</v>
      </c>
      <c r="E40" s="237"/>
      <c r="F40" s="237" t="s">
        <v>160</v>
      </c>
      <c r="G40" s="237">
        <v>1</v>
      </c>
      <c r="H40" s="310">
        <v>455000</v>
      </c>
      <c r="I40" s="310">
        <f t="shared" si="0"/>
        <v>455000</v>
      </c>
      <c r="J40" s="310"/>
      <c r="K40" s="311">
        <v>0.15</v>
      </c>
      <c r="L40" s="310">
        <f t="shared" si="2"/>
        <v>386750</v>
      </c>
      <c r="M40" s="310">
        <f t="shared" ref="M40" si="6">L40</f>
        <v>386750</v>
      </c>
      <c r="N40" s="310"/>
      <c r="O40" s="310"/>
      <c r="P40" s="237" t="s">
        <v>154</v>
      </c>
    </row>
    <row r="41" spans="1:17" x14ac:dyDescent="0.25">
      <c r="A41" s="237">
        <v>1192</v>
      </c>
      <c r="B41" s="383">
        <v>44022</v>
      </c>
      <c r="C41" s="237" t="s">
        <v>158</v>
      </c>
      <c r="D41" s="315" t="s">
        <v>184</v>
      </c>
      <c r="E41" s="237" t="s">
        <v>185</v>
      </c>
      <c r="F41" s="237" t="s">
        <v>160</v>
      </c>
      <c r="G41" s="237">
        <v>4</v>
      </c>
      <c r="H41" s="310">
        <v>455000</v>
      </c>
      <c r="I41" s="310">
        <f t="shared" si="0"/>
        <v>1820000</v>
      </c>
      <c r="J41" s="310"/>
      <c r="K41" s="311">
        <v>0.41</v>
      </c>
      <c r="L41" s="310">
        <f t="shared" si="2"/>
        <v>1073800.0000000002</v>
      </c>
      <c r="M41" s="310">
        <f>L41</f>
        <v>1073800.0000000002</v>
      </c>
      <c r="N41" s="310"/>
      <c r="O41" s="310"/>
      <c r="P41" s="237" t="s">
        <v>186</v>
      </c>
    </row>
    <row r="42" spans="1:17" x14ac:dyDescent="0.25">
      <c r="A42" s="237">
        <v>1193</v>
      </c>
      <c r="B42" s="383">
        <v>44023</v>
      </c>
      <c r="C42" s="237" t="s">
        <v>158</v>
      </c>
      <c r="D42" s="315" t="s">
        <v>187</v>
      </c>
      <c r="E42" s="237" t="s">
        <v>188</v>
      </c>
      <c r="F42" s="237" t="s">
        <v>161</v>
      </c>
      <c r="G42" s="237">
        <v>3</v>
      </c>
      <c r="H42" s="310">
        <v>455000</v>
      </c>
      <c r="I42" s="310">
        <f t="shared" si="0"/>
        <v>1365000</v>
      </c>
      <c r="J42" s="310"/>
      <c r="K42" s="311">
        <v>0.41</v>
      </c>
      <c r="L42" s="310">
        <f t="shared" si="2"/>
        <v>805350.00000000012</v>
      </c>
      <c r="M42" s="310">
        <f>L42</f>
        <v>805350.00000000012</v>
      </c>
      <c r="N42" s="310"/>
      <c r="O42" s="310"/>
      <c r="P42" s="237"/>
    </row>
    <row r="43" spans="1:17" x14ac:dyDescent="0.25">
      <c r="A43" s="471">
        <v>495</v>
      </c>
      <c r="B43" s="477">
        <v>44023</v>
      </c>
      <c r="C43" s="471" t="s">
        <v>158</v>
      </c>
      <c r="D43" s="474" t="s">
        <v>189</v>
      </c>
      <c r="E43" s="471" t="s">
        <v>171</v>
      </c>
      <c r="F43" s="386" t="s">
        <v>160</v>
      </c>
      <c r="G43" s="386">
        <v>1</v>
      </c>
      <c r="H43" s="355">
        <v>455000</v>
      </c>
      <c r="I43" s="355">
        <f t="shared" si="0"/>
        <v>455000</v>
      </c>
      <c r="J43" s="355"/>
      <c r="K43" s="357">
        <v>0.41</v>
      </c>
      <c r="L43" s="355">
        <f t="shared" si="2"/>
        <v>268450.00000000006</v>
      </c>
      <c r="M43" s="355">
        <f>L43</f>
        <v>268450.00000000006</v>
      </c>
      <c r="N43" s="355"/>
      <c r="O43" s="355"/>
      <c r="P43" s="386"/>
    </row>
    <row r="44" spans="1:17" ht="14.45" customHeight="1" x14ac:dyDescent="0.25">
      <c r="A44" s="472"/>
      <c r="B44" s="478"/>
      <c r="C44" s="472"/>
      <c r="D44" s="475"/>
      <c r="E44" s="472"/>
      <c r="F44" s="401" t="s">
        <v>157</v>
      </c>
      <c r="G44" s="401">
        <v>1</v>
      </c>
      <c r="H44" s="359">
        <v>465000</v>
      </c>
      <c r="I44" s="359">
        <f t="shared" si="0"/>
        <v>465000</v>
      </c>
      <c r="J44" s="359"/>
      <c r="K44" s="360">
        <v>0.41</v>
      </c>
      <c r="L44" s="359">
        <f t="shared" si="2"/>
        <v>274350.00000000006</v>
      </c>
      <c r="M44" s="359">
        <f t="shared" ref="M44:M49" si="7">L44</f>
        <v>274350.00000000006</v>
      </c>
      <c r="N44" s="359"/>
      <c r="O44" s="359"/>
      <c r="P44" s="401"/>
    </row>
    <row r="45" spans="1:17" ht="14.45" customHeight="1" x14ac:dyDescent="0.25">
      <c r="A45" s="472"/>
      <c r="B45" s="478"/>
      <c r="C45" s="472"/>
      <c r="D45" s="475"/>
      <c r="E45" s="472"/>
      <c r="F45" s="401" t="s">
        <v>167</v>
      </c>
      <c r="G45" s="401">
        <v>1</v>
      </c>
      <c r="H45" s="359">
        <v>475000</v>
      </c>
      <c r="I45" s="359">
        <f t="shared" si="0"/>
        <v>475000</v>
      </c>
      <c r="J45" s="359"/>
      <c r="K45" s="360">
        <v>0.41</v>
      </c>
      <c r="L45" s="359">
        <f t="shared" si="2"/>
        <v>280250.00000000006</v>
      </c>
      <c r="M45" s="359">
        <f t="shared" si="7"/>
        <v>280250.00000000006</v>
      </c>
      <c r="N45" s="359"/>
      <c r="O45" s="359"/>
      <c r="P45" s="401"/>
    </row>
    <row r="46" spans="1:17" ht="14.45" customHeight="1" x14ac:dyDescent="0.25">
      <c r="A46" s="472"/>
      <c r="B46" s="478"/>
      <c r="C46" s="472"/>
      <c r="D46" s="475"/>
      <c r="E46" s="472"/>
      <c r="F46" s="401" t="s">
        <v>153</v>
      </c>
      <c r="G46" s="401">
        <v>1</v>
      </c>
      <c r="H46" s="359">
        <v>485000</v>
      </c>
      <c r="I46" s="359">
        <f t="shared" si="0"/>
        <v>485000</v>
      </c>
      <c r="J46" s="359"/>
      <c r="K46" s="360">
        <v>0.41</v>
      </c>
      <c r="L46" s="359">
        <f t="shared" si="2"/>
        <v>286150.00000000006</v>
      </c>
      <c r="M46" s="359">
        <f t="shared" si="7"/>
        <v>286150.00000000006</v>
      </c>
      <c r="N46" s="359"/>
      <c r="O46" s="359"/>
      <c r="P46" s="401"/>
    </row>
    <row r="47" spans="1:17" ht="14.45" customHeight="1" x14ac:dyDescent="0.25">
      <c r="A47" s="472"/>
      <c r="B47" s="478"/>
      <c r="C47" s="472"/>
      <c r="D47" s="475"/>
      <c r="E47" s="472"/>
      <c r="F47" s="401" t="s">
        <v>169</v>
      </c>
      <c r="G47" s="401">
        <v>1</v>
      </c>
      <c r="H47" s="359">
        <v>485000</v>
      </c>
      <c r="I47" s="359">
        <f t="shared" si="0"/>
        <v>485000</v>
      </c>
      <c r="J47" s="359"/>
      <c r="K47" s="360">
        <v>0.41</v>
      </c>
      <c r="L47" s="359">
        <f t="shared" si="2"/>
        <v>286150.00000000006</v>
      </c>
      <c r="M47" s="359">
        <f t="shared" si="7"/>
        <v>286150.00000000006</v>
      </c>
      <c r="N47" s="359"/>
      <c r="O47" s="359"/>
      <c r="P47" s="401"/>
      <c r="Q47" s="313"/>
    </row>
    <row r="48" spans="1:17" ht="14.45" customHeight="1" x14ac:dyDescent="0.25">
      <c r="A48" s="472"/>
      <c r="B48" s="478"/>
      <c r="C48" s="472"/>
      <c r="D48" s="475"/>
      <c r="E48" s="472"/>
      <c r="F48" s="401" t="s">
        <v>161</v>
      </c>
      <c r="G48" s="401">
        <v>1</v>
      </c>
      <c r="H48" s="359">
        <v>455000</v>
      </c>
      <c r="I48" s="359">
        <f t="shared" si="0"/>
        <v>455000</v>
      </c>
      <c r="J48" s="359"/>
      <c r="K48" s="360">
        <v>0.41</v>
      </c>
      <c r="L48" s="359">
        <f t="shared" si="2"/>
        <v>268450.00000000006</v>
      </c>
      <c r="M48" s="359">
        <f t="shared" si="7"/>
        <v>268450.00000000006</v>
      </c>
      <c r="N48" s="359"/>
      <c r="O48" s="359"/>
      <c r="P48" s="401"/>
      <c r="Q48" s="313"/>
    </row>
    <row r="49" spans="1:17" ht="14.45" customHeight="1" x14ac:dyDescent="0.25">
      <c r="A49" s="473"/>
      <c r="B49" s="479"/>
      <c r="C49" s="473"/>
      <c r="D49" s="476"/>
      <c r="E49" s="473"/>
      <c r="F49" s="387" t="s">
        <v>165</v>
      </c>
      <c r="G49" s="387">
        <v>1</v>
      </c>
      <c r="H49" s="362">
        <v>455000</v>
      </c>
      <c r="I49" s="362">
        <f t="shared" si="0"/>
        <v>455000</v>
      </c>
      <c r="J49" s="362"/>
      <c r="K49" s="364">
        <v>0.41</v>
      </c>
      <c r="L49" s="362">
        <f t="shared" si="2"/>
        <v>268450.00000000006</v>
      </c>
      <c r="M49" s="362">
        <f t="shared" si="7"/>
        <v>268450.00000000006</v>
      </c>
      <c r="N49" s="362"/>
      <c r="O49" s="362"/>
      <c r="P49" s="387"/>
      <c r="Q49" s="313"/>
    </row>
    <row r="50" spans="1:17" x14ac:dyDescent="0.25">
      <c r="A50" s="237">
        <v>1197</v>
      </c>
      <c r="B50" s="316">
        <v>44024</v>
      </c>
      <c r="C50" s="237" t="s">
        <v>158</v>
      </c>
      <c r="D50" s="315" t="s">
        <v>190</v>
      </c>
      <c r="E50" s="237" t="s">
        <v>191</v>
      </c>
      <c r="F50" s="237" t="s">
        <v>192</v>
      </c>
      <c r="G50" s="237">
        <v>24</v>
      </c>
      <c r="H50" s="310">
        <v>550000</v>
      </c>
      <c r="I50" s="310">
        <f t="shared" si="0"/>
        <v>13200000</v>
      </c>
      <c r="J50" s="310"/>
      <c r="K50" s="311">
        <v>0.41</v>
      </c>
      <c r="L50" s="310">
        <f t="shared" si="2"/>
        <v>7788000.0000000009</v>
      </c>
      <c r="M50" s="310">
        <f>L50</f>
        <v>7788000.0000000009</v>
      </c>
      <c r="N50" s="310"/>
      <c r="O50" s="310"/>
      <c r="P50" s="237"/>
      <c r="Q50" s="313"/>
    </row>
    <row r="51" spans="1:17" x14ac:dyDescent="0.25">
      <c r="A51" s="237">
        <v>1198</v>
      </c>
      <c r="B51" s="316">
        <v>44025</v>
      </c>
      <c r="C51" s="237" t="s">
        <v>158</v>
      </c>
      <c r="D51" s="315" t="s">
        <v>193</v>
      </c>
      <c r="E51" s="237" t="s">
        <v>191</v>
      </c>
      <c r="F51" s="237" t="s">
        <v>153</v>
      </c>
      <c r="G51" s="237">
        <v>3</v>
      </c>
      <c r="H51" s="310">
        <v>485000</v>
      </c>
      <c r="I51" s="310">
        <f t="shared" si="0"/>
        <v>1455000</v>
      </c>
      <c r="J51" s="310">
        <v>60000</v>
      </c>
      <c r="K51" s="311">
        <v>0.41</v>
      </c>
      <c r="L51" s="310">
        <f>I51*(1-K51)-J51</f>
        <v>798450.00000000012</v>
      </c>
      <c r="M51" s="310">
        <f>L51</f>
        <v>798450.00000000012</v>
      </c>
      <c r="N51" s="310"/>
      <c r="O51" s="310"/>
      <c r="P51" s="237"/>
      <c r="Q51" s="313"/>
    </row>
    <row r="52" spans="1:17" x14ac:dyDescent="0.25">
      <c r="A52" s="471">
        <v>1199</v>
      </c>
      <c r="B52" s="477">
        <v>44026</v>
      </c>
      <c r="C52" s="471"/>
      <c r="D52" s="474" t="s">
        <v>194</v>
      </c>
      <c r="E52" s="471" t="s">
        <v>195</v>
      </c>
      <c r="F52" s="405" t="s">
        <v>153</v>
      </c>
      <c r="G52" s="405">
        <v>12</v>
      </c>
      <c r="H52" s="355">
        <v>485000</v>
      </c>
      <c r="I52" s="355">
        <f t="shared" si="0"/>
        <v>5820000</v>
      </c>
      <c r="J52" s="355"/>
      <c r="K52" s="357">
        <v>0.38</v>
      </c>
      <c r="L52" s="355">
        <f>I52*(1-K52)-J52</f>
        <v>3608400</v>
      </c>
      <c r="M52" s="355"/>
      <c r="N52" s="355"/>
      <c r="O52" s="355">
        <f>L52</f>
        <v>3608400</v>
      </c>
      <c r="P52" s="405"/>
      <c r="Q52" s="313"/>
    </row>
    <row r="53" spans="1:17" x14ac:dyDescent="0.25">
      <c r="A53" s="473"/>
      <c r="B53" s="479"/>
      <c r="C53" s="473"/>
      <c r="D53" s="476"/>
      <c r="E53" s="473"/>
      <c r="F53" s="407" t="s">
        <v>165</v>
      </c>
      <c r="G53" s="407">
        <v>12</v>
      </c>
      <c r="H53" s="362">
        <v>455000</v>
      </c>
      <c r="I53" s="362">
        <f t="shared" si="0"/>
        <v>5460000</v>
      </c>
      <c r="J53" s="362"/>
      <c r="K53" s="364">
        <v>0.38</v>
      </c>
      <c r="L53" s="362">
        <f>I53*(1-K53)-J53</f>
        <v>3385200</v>
      </c>
      <c r="M53" s="362"/>
      <c r="N53" s="362"/>
      <c r="O53" s="362">
        <f>L53</f>
        <v>3385200</v>
      </c>
      <c r="P53" s="407"/>
      <c r="Q53" s="313"/>
    </row>
    <row r="54" spans="1:17" x14ac:dyDescent="0.25">
      <c r="A54" s="471">
        <v>1200</v>
      </c>
      <c r="B54" s="477">
        <v>44026</v>
      </c>
      <c r="C54" s="471" t="s">
        <v>158</v>
      </c>
      <c r="D54" s="474" t="s">
        <v>197</v>
      </c>
      <c r="E54" s="471"/>
      <c r="F54" s="405" t="s">
        <v>160</v>
      </c>
      <c r="G54" s="405">
        <v>1</v>
      </c>
      <c r="H54" s="355">
        <v>455000</v>
      </c>
      <c r="I54" s="355">
        <f t="shared" si="0"/>
        <v>455000</v>
      </c>
      <c r="J54" s="355"/>
      <c r="K54" s="357">
        <v>1</v>
      </c>
      <c r="L54" s="355">
        <f t="shared" ref="L54:L117" si="8">I54*(1-K54)-J54</f>
        <v>0</v>
      </c>
      <c r="M54" s="355"/>
      <c r="N54" s="355"/>
      <c r="O54" s="355"/>
      <c r="P54" s="405"/>
      <c r="Q54" s="313"/>
    </row>
    <row r="55" spans="1:17" ht="14.45" customHeight="1" x14ac:dyDescent="0.25">
      <c r="A55" s="472"/>
      <c r="B55" s="478"/>
      <c r="C55" s="472"/>
      <c r="D55" s="475"/>
      <c r="E55" s="472"/>
      <c r="F55" s="406" t="s">
        <v>157</v>
      </c>
      <c r="G55" s="406">
        <v>1</v>
      </c>
      <c r="H55" s="359">
        <v>465000</v>
      </c>
      <c r="I55" s="359">
        <f t="shared" si="0"/>
        <v>465000</v>
      </c>
      <c r="J55" s="359"/>
      <c r="K55" s="360">
        <v>1</v>
      </c>
      <c r="L55" s="359">
        <f t="shared" si="8"/>
        <v>0</v>
      </c>
      <c r="M55" s="359"/>
      <c r="N55" s="359"/>
      <c r="O55" s="359"/>
      <c r="P55" s="406"/>
      <c r="Q55" s="313"/>
    </row>
    <row r="56" spans="1:17" ht="14.45" customHeight="1" x14ac:dyDescent="0.25">
      <c r="A56" s="472"/>
      <c r="B56" s="478"/>
      <c r="C56" s="472"/>
      <c r="D56" s="475"/>
      <c r="E56" s="472"/>
      <c r="F56" s="406" t="s">
        <v>167</v>
      </c>
      <c r="G56" s="406">
        <v>1</v>
      </c>
      <c r="H56" s="359">
        <v>475000</v>
      </c>
      <c r="I56" s="359">
        <f t="shared" si="0"/>
        <v>475000</v>
      </c>
      <c r="J56" s="359"/>
      <c r="K56" s="360">
        <v>1</v>
      </c>
      <c r="L56" s="359">
        <f t="shared" si="8"/>
        <v>0</v>
      </c>
      <c r="M56" s="359"/>
      <c r="N56" s="359"/>
      <c r="O56" s="359"/>
      <c r="P56" s="406"/>
      <c r="Q56" s="313"/>
    </row>
    <row r="57" spans="1:17" ht="14.45" customHeight="1" x14ac:dyDescent="0.25">
      <c r="A57" s="472"/>
      <c r="B57" s="478"/>
      <c r="C57" s="472"/>
      <c r="D57" s="475"/>
      <c r="E57" s="472"/>
      <c r="F57" s="406" t="s">
        <v>153</v>
      </c>
      <c r="G57" s="406">
        <v>1</v>
      </c>
      <c r="H57" s="359">
        <v>485000</v>
      </c>
      <c r="I57" s="359">
        <f t="shared" si="0"/>
        <v>485000</v>
      </c>
      <c r="J57" s="359"/>
      <c r="K57" s="360">
        <v>1</v>
      </c>
      <c r="L57" s="359">
        <f t="shared" si="8"/>
        <v>0</v>
      </c>
      <c r="M57" s="359"/>
      <c r="N57" s="359"/>
      <c r="O57" s="359"/>
      <c r="P57" s="406"/>
      <c r="Q57" s="313"/>
    </row>
    <row r="58" spans="1:17" ht="14.45" customHeight="1" x14ac:dyDescent="0.25">
      <c r="A58" s="472"/>
      <c r="B58" s="478"/>
      <c r="C58" s="472"/>
      <c r="D58" s="475"/>
      <c r="E58" s="472"/>
      <c r="F58" s="406" t="s">
        <v>169</v>
      </c>
      <c r="G58" s="406">
        <v>1</v>
      </c>
      <c r="H58" s="359">
        <v>485000</v>
      </c>
      <c r="I58" s="359">
        <f t="shared" si="0"/>
        <v>485000</v>
      </c>
      <c r="J58" s="359"/>
      <c r="K58" s="360">
        <v>1</v>
      </c>
      <c r="L58" s="359">
        <f t="shared" si="8"/>
        <v>0</v>
      </c>
      <c r="M58" s="359"/>
      <c r="N58" s="359"/>
      <c r="O58" s="359"/>
      <c r="P58" s="406"/>
      <c r="Q58" s="313"/>
    </row>
    <row r="59" spans="1:17" ht="14.45" customHeight="1" x14ac:dyDescent="0.25">
      <c r="A59" s="472"/>
      <c r="B59" s="478"/>
      <c r="C59" s="472"/>
      <c r="D59" s="475"/>
      <c r="E59" s="472"/>
      <c r="F59" s="406" t="s">
        <v>161</v>
      </c>
      <c r="G59" s="406">
        <v>1</v>
      </c>
      <c r="H59" s="359">
        <v>455000</v>
      </c>
      <c r="I59" s="359">
        <f t="shared" si="0"/>
        <v>455000</v>
      </c>
      <c r="J59" s="359"/>
      <c r="K59" s="360">
        <v>1</v>
      </c>
      <c r="L59" s="359">
        <f t="shared" si="8"/>
        <v>0</v>
      </c>
      <c r="M59" s="359"/>
      <c r="N59" s="359"/>
      <c r="O59" s="359"/>
      <c r="P59" s="406"/>
      <c r="Q59" s="313"/>
    </row>
    <row r="60" spans="1:17" ht="14.45" customHeight="1" x14ac:dyDescent="0.25">
      <c r="A60" s="473"/>
      <c r="B60" s="479"/>
      <c r="C60" s="473"/>
      <c r="D60" s="476"/>
      <c r="E60" s="473"/>
      <c r="F60" s="407" t="s">
        <v>165</v>
      </c>
      <c r="G60" s="407">
        <v>1</v>
      </c>
      <c r="H60" s="362">
        <v>455000</v>
      </c>
      <c r="I60" s="362">
        <f t="shared" si="0"/>
        <v>455000</v>
      </c>
      <c r="J60" s="362"/>
      <c r="K60" s="364">
        <v>1</v>
      </c>
      <c r="L60" s="362">
        <f t="shared" si="8"/>
        <v>0</v>
      </c>
      <c r="M60" s="362"/>
      <c r="N60" s="362"/>
      <c r="O60" s="362"/>
      <c r="P60" s="407"/>
      <c r="Q60" s="313"/>
    </row>
    <row r="61" spans="1:17" x14ac:dyDescent="0.25">
      <c r="A61" s="471">
        <v>603</v>
      </c>
      <c r="B61" s="477">
        <v>44027</v>
      </c>
      <c r="C61" s="471" t="s">
        <v>158</v>
      </c>
      <c r="D61" s="474" t="s">
        <v>198</v>
      </c>
      <c r="E61" s="471" t="s">
        <v>199</v>
      </c>
      <c r="F61" s="405" t="s">
        <v>160</v>
      </c>
      <c r="G61" s="405">
        <v>10</v>
      </c>
      <c r="H61" s="355">
        <v>455000</v>
      </c>
      <c r="I61" s="355">
        <f t="shared" si="0"/>
        <v>4550000</v>
      </c>
      <c r="J61" s="355"/>
      <c r="K61" s="357">
        <v>0.41</v>
      </c>
      <c r="L61" s="355">
        <f t="shared" si="8"/>
        <v>2684500.0000000005</v>
      </c>
      <c r="M61" s="355">
        <f>L61</f>
        <v>2684500.0000000005</v>
      </c>
      <c r="N61" s="355"/>
      <c r="O61" s="355"/>
      <c r="P61" s="405"/>
      <c r="Q61" s="313"/>
    </row>
    <row r="62" spans="1:17" ht="14.45" customHeight="1" x14ac:dyDescent="0.25">
      <c r="A62" s="472"/>
      <c r="B62" s="478"/>
      <c r="C62" s="472"/>
      <c r="D62" s="475"/>
      <c r="E62" s="472"/>
      <c r="F62" s="406" t="s">
        <v>157</v>
      </c>
      <c r="G62" s="406">
        <v>7</v>
      </c>
      <c r="H62" s="359">
        <v>465000</v>
      </c>
      <c r="I62" s="359">
        <f t="shared" si="0"/>
        <v>3255000</v>
      </c>
      <c r="J62" s="359"/>
      <c r="K62" s="360">
        <v>0.41</v>
      </c>
      <c r="L62" s="359">
        <f t="shared" si="8"/>
        <v>1920450.0000000002</v>
      </c>
      <c r="M62" s="359">
        <f t="shared" ref="M62:M68" si="9">L62</f>
        <v>1920450.0000000002</v>
      </c>
      <c r="N62" s="359"/>
      <c r="O62" s="359"/>
      <c r="P62" s="406"/>
      <c r="Q62" s="313"/>
    </row>
    <row r="63" spans="1:17" ht="14.45" customHeight="1" x14ac:dyDescent="0.25">
      <c r="A63" s="472"/>
      <c r="B63" s="478"/>
      <c r="C63" s="472"/>
      <c r="D63" s="475"/>
      <c r="E63" s="472"/>
      <c r="F63" s="406" t="s">
        <v>167</v>
      </c>
      <c r="G63" s="406">
        <v>7</v>
      </c>
      <c r="H63" s="359">
        <v>475000</v>
      </c>
      <c r="I63" s="359">
        <f t="shared" si="0"/>
        <v>3325000</v>
      </c>
      <c r="J63" s="359"/>
      <c r="K63" s="360">
        <v>0.41</v>
      </c>
      <c r="L63" s="359">
        <f t="shared" si="8"/>
        <v>1961750.0000000002</v>
      </c>
      <c r="M63" s="359">
        <f t="shared" si="9"/>
        <v>1961750.0000000002</v>
      </c>
      <c r="N63" s="359"/>
      <c r="O63" s="359"/>
      <c r="P63" s="406"/>
      <c r="Q63" s="313"/>
    </row>
    <row r="64" spans="1:17" ht="14.45" customHeight="1" x14ac:dyDescent="0.25">
      <c r="A64" s="472"/>
      <c r="B64" s="478"/>
      <c r="C64" s="472"/>
      <c r="D64" s="475"/>
      <c r="E64" s="472"/>
      <c r="F64" s="406" t="s">
        <v>153</v>
      </c>
      <c r="G64" s="406">
        <v>7</v>
      </c>
      <c r="H64" s="359">
        <v>485000</v>
      </c>
      <c r="I64" s="359">
        <f t="shared" si="0"/>
        <v>3395000</v>
      </c>
      <c r="J64" s="359"/>
      <c r="K64" s="360">
        <v>0.41</v>
      </c>
      <c r="L64" s="359">
        <f t="shared" si="8"/>
        <v>2003050.0000000002</v>
      </c>
      <c r="M64" s="359">
        <f t="shared" si="9"/>
        <v>2003050.0000000002</v>
      </c>
      <c r="N64" s="359"/>
      <c r="O64" s="359"/>
      <c r="P64" s="406"/>
      <c r="Q64" s="313"/>
    </row>
    <row r="65" spans="1:16" ht="14.45" customHeight="1" x14ac:dyDescent="0.25">
      <c r="A65" s="472"/>
      <c r="B65" s="478"/>
      <c r="C65" s="472"/>
      <c r="D65" s="475"/>
      <c r="E65" s="472"/>
      <c r="F65" s="406" t="s">
        <v>169</v>
      </c>
      <c r="G65" s="406">
        <v>7</v>
      </c>
      <c r="H65" s="359">
        <v>485000</v>
      </c>
      <c r="I65" s="359">
        <f t="shared" si="0"/>
        <v>3395000</v>
      </c>
      <c r="J65" s="359"/>
      <c r="K65" s="360">
        <v>0.41</v>
      </c>
      <c r="L65" s="359">
        <f t="shared" si="8"/>
        <v>2003050.0000000002</v>
      </c>
      <c r="M65" s="359">
        <f t="shared" si="9"/>
        <v>2003050.0000000002</v>
      </c>
      <c r="N65" s="359"/>
      <c r="O65" s="359"/>
      <c r="P65" s="229"/>
    </row>
    <row r="66" spans="1:16" ht="14.45" customHeight="1" x14ac:dyDescent="0.25">
      <c r="A66" s="472"/>
      <c r="B66" s="478"/>
      <c r="C66" s="472"/>
      <c r="D66" s="475"/>
      <c r="E66" s="472"/>
      <c r="F66" s="406" t="s">
        <v>192</v>
      </c>
      <c r="G66" s="406">
        <v>7</v>
      </c>
      <c r="H66" s="359">
        <v>550000</v>
      </c>
      <c r="I66" s="359">
        <f t="shared" si="0"/>
        <v>3850000</v>
      </c>
      <c r="J66" s="359"/>
      <c r="K66" s="360">
        <v>0.41</v>
      </c>
      <c r="L66" s="359">
        <f t="shared" si="8"/>
        <v>2271500.0000000005</v>
      </c>
      <c r="M66" s="359">
        <f t="shared" si="9"/>
        <v>2271500.0000000005</v>
      </c>
      <c r="N66" s="359"/>
      <c r="O66" s="359"/>
      <c r="P66" s="229"/>
    </row>
    <row r="67" spans="1:16" ht="14.45" customHeight="1" x14ac:dyDescent="0.25">
      <c r="A67" s="472"/>
      <c r="B67" s="478"/>
      <c r="C67" s="472"/>
      <c r="D67" s="475"/>
      <c r="E67" s="472"/>
      <c r="F67" s="406" t="s">
        <v>161</v>
      </c>
      <c r="G67" s="406">
        <v>7</v>
      </c>
      <c r="H67" s="359">
        <v>455000</v>
      </c>
      <c r="I67" s="359">
        <f t="shared" si="0"/>
        <v>3185000</v>
      </c>
      <c r="J67" s="359"/>
      <c r="K67" s="360">
        <v>0.41</v>
      </c>
      <c r="L67" s="359">
        <f t="shared" si="8"/>
        <v>1879150.0000000002</v>
      </c>
      <c r="M67" s="359">
        <f t="shared" si="9"/>
        <v>1879150.0000000002</v>
      </c>
      <c r="N67" s="359"/>
      <c r="O67" s="359"/>
      <c r="P67" s="229"/>
    </row>
    <row r="68" spans="1:16" ht="14.45" customHeight="1" x14ac:dyDescent="0.25">
      <c r="A68" s="473"/>
      <c r="B68" s="479"/>
      <c r="C68" s="473"/>
      <c r="D68" s="476"/>
      <c r="E68" s="473"/>
      <c r="F68" s="407" t="s">
        <v>165</v>
      </c>
      <c r="G68" s="407">
        <v>7</v>
      </c>
      <c r="H68" s="362">
        <v>455000</v>
      </c>
      <c r="I68" s="362">
        <f t="shared" si="0"/>
        <v>3185000</v>
      </c>
      <c r="J68" s="362"/>
      <c r="K68" s="364">
        <v>0.41</v>
      </c>
      <c r="L68" s="362">
        <f t="shared" si="8"/>
        <v>1879150.0000000002</v>
      </c>
      <c r="M68" s="362">
        <f t="shared" si="9"/>
        <v>1879150.0000000002</v>
      </c>
      <c r="N68" s="362"/>
      <c r="O68" s="362"/>
      <c r="P68" s="233"/>
    </row>
    <row r="69" spans="1:16" x14ac:dyDescent="0.25">
      <c r="A69" s="237">
        <v>605</v>
      </c>
      <c r="B69" s="316">
        <v>44028</v>
      </c>
      <c r="C69" s="237" t="s">
        <v>163</v>
      </c>
      <c r="D69" s="237" t="s">
        <v>183</v>
      </c>
      <c r="E69" s="237"/>
      <c r="F69" s="237" t="s">
        <v>165</v>
      </c>
      <c r="G69" s="237">
        <v>1</v>
      </c>
      <c r="H69" s="310">
        <v>455000</v>
      </c>
      <c r="I69" s="310">
        <f t="shared" si="0"/>
        <v>455000</v>
      </c>
      <c r="J69" s="310"/>
      <c r="K69" s="311">
        <v>0.41</v>
      </c>
      <c r="L69" s="310">
        <f t="shared" si="8"/>
        <v>268450.00000000006</v>
      </c>
      <c r="M69" s="310">
        <f>L69</f>
        <v>268450.00000000006</v>
      </c>
      <c r="N69" s="310"/>
      <c r="O69" s="310"/>
      <c r="P69" s="140" t="s">
        <v>154</v>
      </c>
    </row>
    <row r="70" spans="1:16" x14ac:dyDescent="0.25">
      <c r="A70" s="237">
        <v>604</v>
      </c>
      <c r="B70" s="316">
        <v>44028</v>
      </c>
      <c r="C70" s="237" t="s">
        <v>151</v>
      </c>
      <c r="D70" s="237"/>
      <c r="E70" s="237"/>
      <c r="F70" s="237" t="s">
        <v>192</v>
      </c>
      <c r="G70" s="237">
        <v>1</v>
      </c>
      <c r="H70" s="310">
        <v>550000</v>
      </c>
      <c r="I70" s="310">
        <f t="shared" si="0"/>
        <v>550000</v>
      </c>
      <c r="J70" s="310"/>
      <c r="K70" s="311">
        <v>0.56000000000000005</v>
      </c>
      <c r="L70" s="310">
        <f t="shared" si="8"/>
        <v>241999.99999999997</v>
      </c>
      <c r="M70" s="310">
        <f>L70</f>
        <v>241999.99999999997</v>
      </c>
      <c r="N70" s="310"/>
      <c r="O70" s="310"/>
      <c r="P70" s="140" t="s">
        <v>154</v>
      </c>
    </row>
    <row r="71" spans="1:16" x14ac:dyDescent="0.25">
      <c r="A71" s="471">
        <v>498</v>
      </c>
      <c r="B71" s="480">
        <v>44029</v>
      </c>
      <c r="C71" s="471" t="s">
        <v>158</v>
      </c>
      <c r="D71" s="471" t="s">
        <v>200</v>
      </c>
      <c r="E71" s="471" t="s">
        <v>201</v>
      </c>
      <c r="F71" s="405" t="s">
        <v>160</v>
      </c>
      <c r="G71" s="405">
        <v>1</v>
      </c>
      <c r="H71" s="355">
        <v>455000</v>
      </c>
      <c r="I71" s="355">
        <f t="shared" si="0"/>
        <v>455000</v>
      </c>
      <c r="J71" s="355"/>
      <c r="K71" s="357">
        <v>1</v>
      </c>
      <c r="L71" s="355">
        <f t="shared" si="8"/>
        <v>0</v>
      </c>
      <c r="M71" s="355"/>
      <c r="N71" s="355"/>
      <c r="O71" s="355"/>
      <c r="P71" s="224"/>
    </row>
    <row r="72" spans="1:16" ht="14.45" customHeight="1" x14ac:dyDescent="0.25">
      <c r="A72" s="473"/>
      <c r="B72" s="481"/>
      <c r="C72" s="473"/>
      <c r="D72" s="473"/>
      <c r="E72" s="473"/>
      <c r="F72" s="407" t="s">
        <v>157</v>
      </c>
      <c r="G72" s="407">
        <v>1</v>
      </c>
      <c r="H72" s="362">
        <v>465000</v>
      </c>
      <c r="I72" s="362">
        <f t="shared" si="0"/>
        <v>465000</v>
      </c>
      <c r="J72" s="362"/>
      <c r="K72" s="364">
        <v>1</v>
      </c>
      <c r="L72" s="362">
        <f t="shared" si="8"/>
        <v>0</v>
      </c>
      <c r="M72" s="362"/>
      <c r="N72" s="362"/>
      <c r="O72" s="362"/>
      <c r="P72" s="233"/>
    </row>
    <row r="73" spans="1:16" x14ac:dyDescent="0.25">
      <c r="A73" s="471">
        <v>499</v>
      </c>
      <c r="B73" s="480">
        <v>44029</v>
      </c>
      <c r="C73" s="471"/>
      <c r="D73" s="471" t="s">
        <v>202</v>
      </c>
      <c r="E73" s="471"/>
      <c r="F73" s="405" t="s">
        <v>160</v>
      </c>
      <c r="G73" s="405">
        <v>24</v>
      </c>
      <c r="H73" s="355">
        <v>455000</v>
      </c>
      <c r="I73" s="355">
        <f t="shared" si="0"/>
        <v>10920000</v>
      </c>
      <c r="J73" s="355"/>
      <c r="K73" s="357">
        <v>0.5</v>
      </c>
      <c r="L73" s="355">
        <f t="shared" si="8"/>
        <v>5460000</v>
      </c>
      <c r="M73" s="355"/>
      <c r="N73" s="355"/>
      <c r="O73" s="355">
        <f>L73</f>
        <v>5460000</v>
      </c>
      <c r="P73" s="224"/>
    </row>
    <row r="74" spans="1:16" ht="14.45" customHeight="1" x14ac:dyDescent="0.25">
      <c r="A74" s="472"/>
      <c r="B74" s="482"/>
      <c r="C74" s="472"/>
      <c r="D74" s="472"/>
      <c r="E74" s="472"/>
      <c r="F74" s="406" t="s">
        <v>167</v>
      </c>
      <c r="G74" s="406">
        <v>12</v>
      </c>
      <c r="H74" s="359">
        <v>475000</v>
      </c>
      <c r="I74" s="359">
        <f t="shared" si="0"/>
        <v>5700000</v>
      </c>
      <c r="J74" s="359"/>
      <c r="K74" s="360">
        <v>0.5</v>
      </c>
      <c r="L74" s="359">
        <f t="shared" si="8"/>
        <v>2850000</v>
      </c>
      <c r="M74" s="359"/>
      <c r="N74" s="359"/>
      <c r="O74" s="359">
        <f t="shared" ref="O74:O75" si="10">L74</f>
        <v>2850000</v>
      </c>
      <c r="P74" s="406"/>
    </row>
    <row r="75" spans="1:16" ht="14.45" customHeight="1" x14ac:dyDescent="0.25">
      <c r="A75" s="473"/>
      <c r="B75" s="481"/>
      <c r="C75" s="473"/>
      <c r="D75" s="473"/>
      <c r="E75" s="473"/>
      <c r="F75" s="407" t="s">
        <v>153</v>
      </c>
      <c r="G75" s="407">
        <v>12</v>
      </c>
      <c r="H75" s="362">
        <v>485000</v>
      </c>
      <c r="I75" s="362">
        <f t="shared" si="0"/>
        <v>5820000</v>
      </c>
      <c r="J75" s="362"/>
      <c r="K75" s="364">
        <v>0.5</v>
      </c>
      <c r="L75" s="362">
        <f t="shared" si="8"/>
        <v>2910000</v>
      </c>
      <c r="M75" s="362"/>
      <c r="N75" s="362"/>
      <c r="O75" s="362">
        <f t="shared" si="10"/>
        <v>2910000</v>
      </c>
      <c r="P75" s="407"/>
    </row>
    <row r="76" spans="1:16" x14ac:dyDescent="0.25">
      <c r="A76" s="471">
        <v>607</v>
      </c>
      <c r="B76" s="480">
        <v>44029</v>
      </c>
      <c r="C76" s="471" t="s">
        <v>151</v>
      </c>
      <c r="D76" s="471" t="s">
        <v>152</v>
      </c>
      <c r="E76" s="471" t="s">
        <v>177</v>
      </c>
      <c r="F76" s="405" t="s">
        <v>157</v>
      </c>
      <c r="G76" s="405">
        <v>8</v>
      </c>
      <c r="H76" s="355">
        <v>465000</v>
      </c>
      <c r="I76" s="355">
        <f t="shared" si="0"/>
        <v>3720000</v>
      </c>
      <c r="J76" s="355"/>
      <c r="K76" s="357">
        <v>0.56000000000000005</v>
      </c>
      <c r="L76" s="355">
        <f t="shared" si="8"/>
        <v>1636799.9999999998</v>
      </c>
      <c r="M76" s="355">
        <f>L76</f>
        <v>1636799.9999999998</v>
      </c>
      <c r="N76" s="355"/>
      <c r="O76" s="355"/>
      <c r="P76" s="471" t="s">
        <v>154</v>
      </c>
    </row>
    <row r="77" spans="1:16" ht="14.45" customHeight="1" x14ac:dyDescent="0.25">
      <c r="A77" s="472"/>
      <c r="B77" s="482"/>
      <c r="C77" s="472"/>
      <c r="D77" s="472"/>
      <c r="E77" s="472"/>
      <c r="F77" s="406" t="s">
        <v>153</v>
      </c>
      <c r="G77" s="406">
        <v>2</v>
      </c>
      <c r="H77" s="359">
        <v>485000</v>
      </c>
      <c r="I77" s="359">
        <f t="shared" si="0"/>
        <v>970000</v>
      </c>
      <c r="J77" s="359"/>
      <c r="K77" s="360">
        <v>0.56000000000000005</v>
      </c>
      <c r="L77" s="359">
        <f t="shared" si="8"/>
        <v>426799.99999999994</v>
      </c>
      <c r="M77" s="359">
        <f t="shared" ref="M77:M78" si="11">L77</f>
        <v>426799.99999999994</v>
      </c>
      <c r="N77" s="359"/>
      <c r="O77" s="359"/>
      <c r="P77" s="472"/>
    </row>
    <row r="78" spans="1:16" ht="14.45" customHeight="1" x14ac:dyDescent="0.25">
      <c r="A78" s="473"/>
      <c r="B78" s="481"/>
      <c r="C78" s="473"/>
      <c r="D78" s="473"/>
      <c r="E78" s="473"/>
      <c r="F78" s="407" t="s">
        <v>165</v>
      </c>
      <c r="G78" s="407">
        <v>6</v>
      </c>
      <c r="H78" s="362">
        <v>455000</v>
      </c>
      <c r="I78" s="362">
        <f t="shared" si="0"/>
        <v>2730000</v>
      </c>
      <c r="J78" s="362"/>
      <c r="K78" s="364">
        <v>0.56000000000000005</v>
      </c>
      <c r="L78" s="362">
        <f t="shared" si="8"/>
        <v>1201199.9999999998</v>
      </c>
      <c r="M78" s="362">
        <f t="shared" si="11"/>
        <v>1201199.9999999998</v>
      </c>
      <c r="N78" s="362"/>
      <c r="O78" s="362"/>
      <c r="P78" s="473"/>
    </row>
    <row r="79" spans="1:16" x14ac:dyDescent="0.25">
      <c r="A79" s="408">
        <v>609</v>
      </c>
      <c r="B79" s="413">
        <v>44029</v>
      </c>
      <c r="C79" s="408" t="s">
        <v>203</v>
      </c>
      <c r="D79" s="408" t="s">
        <v>203</v>
      </c>
      <c r="E79" s="408"/>
      <c r="F79" s="408" t="s">
        <v>153</v>
      </c>
      <c r="G79" s="408">
        <v>6</v>
      </c>
      <c r="H79" s="384">
        <v>485000</v>
      </c>
      <c r="I79" s="384">
        <f t="shared" si="0"/>
        <v>2910000</v>
      </c>
      <c r="J79" s="384"/>
      <c r="K79" s="385">
        <v>0.56000000000000005</v>
      </c>
      <c r="L79" s="384">
        <f t="shared" si="8"/>
        <v>1280399.9999999998</v>
      </c>
      <c r="M79" s="384">
        <f>L79</f>
        <v>1280399.9999999998</v>
      </c>
      <c r="N79" s="384"/>
      <c r="O79" s="384"/>
      <c r="P79" s="408"/>
    </row>
    <row r="80" spans="1:16" x14ac:dyDescent="0.25">
      <c r="A80" s="471">
        <v>611</v>
      </c>
      <c r="B80" s="480">
        <v>44032</v>
      </c>
      <c r="C80" s="471"/>
      <c r="D80" s="471" t="s">
        <v>204</v>
      </c>
      <c r="E80" s="471" t="s">
        <v>205</v>
      </c>
      <c r="F80" s="405" t="s">
        <v>160</v>
      </c>
      <c r="G80" s="405">
        <v>300</v>
      </c>
      <c r="H80" s="355">
        <v>455000</v>
      </c>
      <c r="I80" s="355">
        <f t="shared" si="0"/>
        <v>136500000</v>
      </c>
      <c r="J80" s="355"/>
      <c r="K80" s="357">
        <v>0.5</v>
      </c>
      <c r="L80" s="355">
        <f t="shared" si="8"/>
        <v>68250000</v>
      </c>
      <c r="M80" s="355"/>
      <c r="N80" s="355"/>
      <c r="O80" s="355">
        <f>L80</f>
        <v>68250000</v>
      </c>
      <c r="P80" s="498" t="s">
        <v>225</v>
      </c>
    </row>
    <row r="81" spans="1:16" ht="14.45" customHeight="1" x14ac:dyDescent="0.25">
      <c r="A81" s="472"/>
      <c r="B81" s="482"/>
      <c r="C81" s="472"/>
      <c r="D81" s="472"/>
      <c r="E81" s="472"/>
      <c r="F81" s="406" t="s">
        <v>157</v>
      </c>
      <c r="G81" s="406">
        <v>180</v>
      </c>
      <c r="H81" s="359">
        <v>465000</v>
      </c>
      <c r="I81" s="359">
        <f t="shared" si="0"/>
        <v>83700000</v>
      </c>
      <c r="J81" s="359"/>
      <c r="K81" s="360">
        <v>0.5</v>
      </c>
      <c r="L81" s="359">
        <f t="shared" si="8"/>
        <v>41850000</v>
      </c>
      <c r="M81" s="359"/>
      <c r="N81" s="359"/>
      <c r="O81" s="359">
        <f t="shared" ref="O81:O87" si="12">L81</f>
        <v>41850000</v>
      </c>
      <c r="P81" s="499"/>
    </row>
    <row r="82" spans="1:16" ht="14.45" customHeight="1" x14ac:dyDescent="0.25">
      <c r="A82" s="472"/>
      <c r="B82" s="482"/>
      <c r="C82" s="472"/>
      <c r="D82" s="472"/>
      <c r="E82" s="472"/>
      <c r="F82" s="406" t="s">
        <v>167</v>
      </c>
      <c r="G82" s="406">
        <v>120</v>
      </c>
      <c r="H82" s="359">
        <v>475000</v>
      </c>
      <c r="I82" s="359">
        <f t="shared" si="0"/>
        <v>57000000</v>
      </c>
      <c r="J82" s="359"/>
      <c r="K82" s="360">
        <v>0.5</v>
      </c>
      <c r="L82" s="359">
        <f t="shared" si="8"/>
        <v>28500000</v>
      </c>
      <c r="M82" s="359"/>
      <c r="N82" s="359"/>
      <c r="O82" s="359">
        <f t="shared" si="12"/>
        <v>28500000</v>
      </c>
      <c r="P82" s="499"/>
    </row>
    <row r="83" spans="1:16" ht="14.45" customHeight="1" x14ac:dyDescent="0.25">
      <c r="A83" s="472"/>
      <c r="B83" s="482"/>
      <c r="C83" s="472"/>
      <c r="D83" s="472"/>
      <c r="E83" s="472"/>
      <c r="F83" s="406" t="s">
        <v>153</v>
      </c>
      <c r="G83" s="406">
        <v>240</v>
      </c>
      <c r="H83" s="359">
        <v>485000</v>
      </c>
      <c r="I83" s="359">
        <f t="shared" si="0"/>
        <v>116400000</v>
      </c>
      <c r="J83" s="359"/>
      <c r="K83" s="360">
        <v>0.5</v>
      </c>
      <c r="L83" s="359">
        <f t="shared" si="8"/>
        <v>58200000</v>
      </c>
      <c r="M83" s="359"/>
      <c r="N83" s="359"/>
      <c r="O83" s="359">
        <f t="shared" si="12"/>
        <v>58200000</v>
      </c>
      <c r="P83" s="499"/>
    </row>
    <row r="84" spans="1:16" ht="14.45" customHeight="1" x14ac:dyDescent="0.25">
      <c r="A84" s="472"/>
      <c r="B84" s="482"/>
      <c r="C84" s="472"/>
      <c r="D84" s="472"/>
      <c r="E84" s="472"/>
      <c r="F84" s="406" t="s">
        <v>169</v>
      </c>
      <c r="G84" s="406">
        <v>60</v>
      </c>
      <c r="H84" s="359">
        <v>485000</v>
      </c>
      <c r="I84" s="359">
        <f t="shared" si="0"/>
        <v>29100000</v>
      </c>
      <c r="J84" s="359"/>
      <c r="K84" s="360">
        <v>0.5</v>
      </c>
      <c r="L84" s="359">
        <f t="shared" si="8"/>
        <v>14550000</v>
      </c>
      <c r="M84" s="359"/>
      <c r="N84" s="359"/>
      <c r="O84" s="359">
        <f t="shared" si="12"/>
        <v>14550000</v>
      </c>
      <c r="P84" s="499"/>
    </row>
    <row r="85" spans="1:16" ht="14.45" customHeight="1" x14ac:dyDescent="0.25">
      <c r="A85" s="472"/>
      <c r="B85" s="482"/>
      <c r="C85" s="472"/>
      <c r="D85" s="472"/>
      <c r="E85" s="472"/>
      <c r="F85" s="406" t="s">
        <v>192</v>
      </c>
      <c r="G85" s="406">
        <v>240</v>
      </c>
      <c r="H85" s="359">
        <v>550000</v>
      </c>
      <c r="I85" s="359">
        <f t="shared" si="0"/>
        <v>132000000</v>
      </c>
      <c r="J85" s="359"/>
      <c r="K85" s="360">
        <v>0.5</v>
      </c>
      <c r="L85" s="359">
        <f t="shared" si="8"/>
        <v>66000000</v>
      </c>
      <c r="M85" s="359"/>
      <c r="N85" s="359"/>
      <c r="O85" s="359">
        <f t="shared" si="12"/>
        <v>66000000</v>
      </c>
      <c r="P85" s="499"/>
    </row>
    <row r="86" spans="1:16" ht="14.45" customHeight="1" x14ac:dyDescent="0.25">
      <c r="A86" s="472"/>
      <c r="B86" s="482"/>
      <c r="C86" s="472"/>
      <c r="D86" s="472"/>
      <c r="E86" s="472"/>
      <c r="F86" s="406" t="s">
        <v>161</v>
      </c>
      <c r="G86" s="406">
        <v>84</v>
      </c>
      <c r="H86" s="359">
        <v>455000</v>
      </c>
      <c r="I86" s="359">
        <f t="shared" si="0"/>
        <v>38220000</v>
      </c>
      <c r="J86" s="359"/>
      <c r="K86" s="360">
        <v>0.5</v>
      </c>
      <c r="L86" s="359">
        <f t="shared" si="8"/>
        <v>19110000</v>
      </c>
      <c r="M86" s="359"/>
      <c r="N86" s="359"/>
      <c r="O86" s="359">
        <f t="shared" si="12"/>
        <v>19110000</v>
      </c>
      <c r="P86" s="499"/>
    </row>
    <row r="87" spans="1:16" ht="14.45" customHeight="1" x14ac:dyDescent="0.25">
      <c r="A87" s="473"/>
      <c r="B87" s="481"/>
      <c r="C87" s="473"/>
      <c r="D87" s="473"/>
      <c r="E87" s="473"/>
      <c r="F87" s="407" t="s">
        <v>165</v>
      </c>
      <c r="G87" s="407">
        <v>240</v>
      </c>
      <c r="H87" s="362">
        <v>455000</v>
      </c>
      <c r="I87" s="362">
        <f t="shared" si="0"/>
        <v>109200000</v>
      </c>
      <c r="J87" s="362"/>
      <c r="K87" s="364">
        <v>0.5</v>
      </c>
      <c r="L87" s="362">
        <f t="shared" si="8"/>
        <v>54600000</v>
      </c>
      <c r="M87" s="362"/>
      <c r="N87" s="362"/>
      <c r="O87" s="362">
        <f t="shared" si="12"/>
        <v>54600000</v>
      </c>
      <c r="P87" s="500"/>
    </row>
    <row r="88" spans="1:16" x14ac:dyDescent="0.25">
      <c r="A88" s="471">
        <v>612</v>
      </c>
      <c r="B88" s="480">
        <v>44032</v>
      </c>
      <c r="C88" s="471" t="s">
        <v>162</v>
      </c>
      <c r="D88" s="471" t="s">
        <v>162</v>
      </c>
      <c r="E88" s="471"/>
      <c r="F88" s="405" t="s">
        <v>160</v>
      </c>
      <c r="G88" s="405">
        <v>12</v>
      </c>
      <c r="H88" s="355">
        <v>455000</v>
      </c>
      <c r="I88" s="355">
        <f t="shared" si="0"/>
        <v>5460000</v>
      </c>
      <c r="J88" s="355"/>
      <c r="K88" s="357">
        <v>0.41</v>
      </c>
      <c r="L88" s="355">
        <f t="shared" si="8"/>
        <v>3221400.0000000005</v>
      </c>
      <c r="M88" s="355"/>
      <c r="N88" s="355"/>
      <c r="O88" s="355">
        <f t="shared" ref="O88:O94" si="13">L88</f>
        <v>3221400.0000000005</v>
      </c>
      <c r="P88" s="498"/>
    </row>
    <row r="89" spans="1:16" ht="14.45" customHeight="1" x14ac:dyDescent="0.25">
      <c r="A89" s="472"/>
      <c r="B89" s="482"/>
      <c r="C89" s="472"/>
      <c r="D89" s="472"/>
      <c r="E89" s="472"/>
      <c r="F89" s="406" t="s">
        <v>157</v>
      </c>
      <c r="G89" s="406">
        <v>12</v>
      </c>
      <c r="H89" s="359">
        <v>465000</v>
      </c>
      <c r="I89" s="359">
        <f t="shared" si="0"/>
        <v>5580000</v>
      </c>
      <c r="J89" s="359"/>
      <c r="K89" s="360">
        <v>0.41</v>
      </c>
      <c r="L89" s="359">
        <f t="shared" si="8"/>
        <v>3292200.0000000005</v>
      </c>
      <c r="M89" s="359"/>
      <c r="N89" s="359"/>
      <c r="O89" s="359">
        <f t="shared" si="13"/>
        <v>3292200.0000000005</v>
      </c>
      <c r="P89" s="499"/>
    </row>
    <row r="90" spans="1:16" ht="14.45" customHeight="1" x14ac:dyDescent="0.25">
      <c r="A90" s="472"/>
      <c r="B90" s="482"/>
      <c r="C90" s="472"/>
      <c r="D90" s="472"/>
      <c r="E90" s="472"/>
      <c r="F90" s="406" t="s">
        <v>167</v>
      </c>
      <c r="G90" s="406">
        <v>12</v>
      </c>
      <c r="H90" s="359">
        <v>475000</v>
      </c>
      <c r="I90" s="359">
        <f t="shared" si="0"/>
        <v>5700000</v>
      </c>
      <c r="J90" s="359"/>
      <c r="K90" s="360">
        <v>0.41</v>
      </c>
      <c r="L90" s="359">
        <f t="shared" si="8"/>
        <v>3363000.0000000005</v>
      </c>
      <c r="M90" s="359"/>
      <c r="N90" s="359"/>
      <c r="O90" s="359">
        <f t="shared" si="13"/>
        <v>3363000.0000000005</v>
      </c>
      <c r="P90" s="499"/>
    </row>
    <row r="91" spans="1:16" ht="14.45" customHeight="1" x14ac:dyDescent="0.25">
      <c r="A91" s="472"/>
      <c r="B91" s="482"/>
      <c r="C91" s="472"/>
      <c r="D91" s="472"/>
      <c r="E91" s="472"/>
      <c r="F91" s="406" t="s">
        <v>169</v>
      </c>
      <c r="G91" s="406">
        <v>12</v>
      </c>
      <c r="H91" s="359">
        <v>485000</v>
      </c>
      <c r="I91" s="359">
        <f t="shared" si="0"/>
        <v>5820000</v>
      </c>
      <c r="J91" s="359"/>
      <c r="K91" s="360">
        <v>0.41</v>
      </c>
      <c r="L91" s="359">
        <f t="shared" si="8"/>
        <v>3433800.0000000005</v>
      </c>
      <c r="M91" s="359"/>
      <c r="N91" s="359"/>
      <c r="O91" s="359">
        <f t="shared" si="13"/>
        <v>3433800.0000000005</v>
      </c>
      <c r="P91" s="499"/>
    </row>
    <row r="92" spans="1:16" ht="14.45" customHeight="1" x14ac:dyDescent="0.25">
      <c r="A92" s="472"/>
      <c r="B92" s="482"/>
      <c r="C92" s="472"/>
      <c r="D92" s="472"/>
      <c r="E92" s="472"/>
      <c r="F92" s="406" t="s">
        <v>192</v>
      </c>
      <c r="G92" s="406">
        <v>10</v>
      </c>
      <c r="H92" s="359">
        <v>550000</v>
      </c>
      <c r="I92" s="359">
        <f t="shared" si="0"/>
        <v>5500000</v>
      </c>
      <c r="J92" s="359"/>
      <c r="K92" s="360">
        <v>0.41</v>
      </c>
      <c r="L92" s="359">
        <f t="shared" si="8"/>
        <v>3245000.0000000005</v>
      </c>
      <c r="M92" s="359"/>
      <c r="N92" s="359"/>
      <c r="O92" s="359">
        <f t="shared" si="13"/>
        <v>3245000.0000000005</v>
      </c>
      <c r="P92" s="499"/>
    </row>
    <row r="93" spans="1:16" ht="14.45" customHeight="1" x14ac:dyDescent="0.25">
      <c r="A93" s="472"/>
      <c r="B93" s="482"/>
      <c r="C93" s="472"/>
      <c r="D93" s="472"/>
      <c r="E93" s="472"/>
      <c r="F93" s="406" t="s">
        <v>161</v>
      </c>
      <c r="G93" s="406">
        <v>12</v>
      </c>
      <c r="H93" s="359">
        <v>455000</v>
      </c>
      <c r="I93" s="359">
        <f t="shared" si="0"/>
        <v>5460000</v>
      </c>
      <c r="J93" s="359"/>
      <c r="K93" s="360">
        <v>0.41</v>
      </c>
      <c r="L93" s="359">
        <f t="shared" si="8"/>
        <v>3221400.0000000005</v>
      </c>
      <c r="M93" s="359"/>
      <c r="N93" s="359"/>
      <c r="O93" s="359">
        <f t="shared" si="13"/>
        <v>3221400.0000000005</v>
      </c>
      <c r="P93" s="499"/>
    </row>
    <row r="94" spans="1:16" ht="14.45" customHeight="1" x14ac:dyDescent="0.25">
      <c r="A94" s="473"/>
      <c r="B94" s="481"/>
      <c r="C94" s="473"/>
      <c r="D94" s="473"/>
      <c r="E94" s="473"/>
      <c r="F94" s="407" t="s">
        <v>165</v>
      </c>
      <c r="G94" s="407">
        <v>12</v>
      </c>
      <c r="H94" s="362">
        <v>455000</v>
      </c>
      <c r="I94" s="362">
        <f t="shared" si="0"/>
        <v>5460000</v>
      </c>
      <c r="J94" s="362"/>
      <c r="K94" s="364">
        <v>0.41</v>
      </c>
      <c r="L94" s="362">
        <f t="shared" si="8"/>
        <v>3221400.0000000005</v>
      </c>
      <c r="M94" s="362"/>
      <c r="N94" s="362"/>
      <c r="O94" s="362">
        <f t="shared" si="13"/>
        <v>3221400.0000000005</v>
      </c>
      <c r="P94" s="500"/>
    </row>
    <row r="95" spans="1:16" x14ac:dyDescent="0.25">
      <c r="A95" s="471">
        <v>613</v>
      </c>
      <c r="B95" s="480">
        <v>44032</v>
      </c>
      <c r="C95" s="471"/>
      <c r="D95" s="471" t="s">
        <v>176</v>
      </c>
      <c r="E95" s="471" t="s">
        <v>177</v>
      </c>
      <c r="F95" s="405" t="s">
        <v>160</v>
      </c>
      <c r="G95" s="405">
        <v>24</v>
      </c>
      <c r="H95" s="355">
        <v>455000</v>
      </c>
      <c r="I95" s="355">
        <f t="shared" si="0"/>
        <v>10920000</v>
      </c>
      <c r="J95" s="355">
        <v>250000</v>
      </c>
      <c r="K95" s="357">
        <v>0.51</v>
      </c>
      <c r="L95" s="355">
        <f t="shared" si="8"/>
        <v>5100800</v>
      </c>
      <c r="M95" s="355"/>
      <c r="N95" s="355">
        <f>L95</f>
        <v>5100800</v>
      </c>
      <c r="O95" s="355"/>
      <c r="P95" s="405" t="s">
        <v>206</v>
      </c>
    </row>
    <row r="96" spans="1:16" ht="14.45" customHeight="1" x14ac:dyDescent="0.25">
      <c r="A96" s="472"/>
      <c r="B96" s="482"/>
      <c r="C96" s="472"/>
      <c r="D96" s="472"/>
      <c r="E96" s="472"/>
      <c r="F96" s="406" t="s">
        <v>157</v>
      </c>
      <c r="G96" s="406">
        <v>12</v>
      </c>
      <c r="H96" s="359">
        <v>465000</v>
      </c>
      <c r="I96" s="359">
        <f t="shared" si="0"/>
        <v>5580000</v>
      </c>
      <c r="J96" s="359"/>
      <c r="K96" s="360">
        <v>0.51</v>
      </c>
      <c r="L96" s="359">
        <f t="shared" si="8"/>
        <v>2734200</v>
      </c>
      <c r="M96" s="359"/>
      <c r="N96" s="359">
        <f>L96</f>
        <v>2734200</v>
      </c>
      <c r="O96" s="359"/>
      <c r="P96" s="406"/>
    </row>
    <row r="97" spans="1:16" ht="14.45" customHeight="1" x14ac:dyDescent="0.25">
      <c r="A97" s="472"/>
      <c r="B97" s="482"/>
      <c r="C97" s="472"/>
      <c r="D97" s="472"/>
      <c r="E97" s="472"/>
      <c r="F97" s="406" t="s">
        <v>153</v>
      </c>
      <c r="G97" s="406">
        <v>12</v>
      </c>
      <c r="H97" s="359">
        <v>485000</v>
      </c>
      <c r="I97" s="359">
        <f t="shared" si="0"/>
        <v>5820000</v>
      </c>
      <c r="J97" s="359"/>
      <c r="K97" s="360">
        <v>0.51</v>
      </c>
      <c r="L97" s="359">
        <f t="shared" si="8"/>
        <v>2851800</v>
      </c>
      <c r="M97" s="359"/>
      <c r="N97" s="359">
        <f>L97</f>
        <v>2851800</v>
      </c>
      <c r="O97" s="359"/>
      <c r="P97" s="406"/>
    </row>
    <row r="98" spans="1:16" ht="14.45" customHeight="1" x14ac:dyDescent="0.25">
      <c r="A98" s="473"/>
      <c r="B98" s="481"/>
      <c r="C98" s="473"/>
      <c r="D98" s="473"/>
      <c r="E98" s="473"/>
      <c r="F98" s="407" t="s">
        <v>169</v>
      </c>
      <c r="G98" s="407">
        <v>12</v>
      </c>
      <c r="H98" s="362">
        <v>485000</v>
      </c>
      <c r="I98" s="362">
        <f t="shared" si="0"/>
        <v>5820000</v>
      </c>
      <c r="J98" s="363"/>
      <c r="K98" s="364">
        <v>0.51</v>
      </c>
      <c r="L98" s="362">
        <f t="shared" si="8"/>
        <v>2851800</v>
      </c>
      <c r="M98" s="362"/>
      <c r="N98" s="362">
        <f>L98</f>
        <v>2851800</v>
      </c>
      <c r="O98" s="362"/>
      <c r="P98" s="407"/>
    </row>
    <row r="99" spans="1:16" x14ac:dyDescent="0.25">
      <c r="A99" s="471">
        <v>500</v>
      </c>
      <c r="B99" s="480">
        <v>44032</v>
      </c>
      <c r="C99" s="471"/>
      <c r="D99" s="471" t="s">
        <v>207</v>
      </c>
      <c r="E99" s="471"/>
      <c r="F99" s="405" t="s">
        <v>160</v>
      </c>
      <c r="G99" s="405">
        <v>24</v>
      </c>
      <c r="H99" s="355">
        <v>455000</v>
      </c>
      <c r="I99" s="355">
        <f t="shared" si="0"/>
        <v>10920000</v>
      </c>
      <c r="J99" s="356"/>
      <c r="K99" s="357">
        <v>0.5</v>
      </c>
      <c r="L99" s="355">
        <f t="shared" si="8"/>
        <v>5460000</v>
      </c>
      <c r="M99" s="355"/>
      <c r="N99" s="355"/>
      <c r="O99" s="355">
        <f t="shared" ref="O99:O100" si="14">L99</f>
        <v>5460000</v>
      </c>
      <c r="P99" s="405"/>
    </row>
    <row r="100" spans="1:16" ht="14.45" customHeight="1" x14ac:dyDescent="0.25">
      <c r="A100" s="473"/>
      <c r="B100" s="481"/>
      <c r="C100" s="473"/>
      <c r="D100" s="473"/>
      <c r="E100" s="473"/>
      <c r="F100" s="407" t="s">
        <v>153</v>
      </c>
      <c r="G100" s="407">
        <v>12</v>
      </c>
      <c r="H100" s="362">
        <v>485000</v>
      </c>
      <c r="I100" s="362">
        <f t="shared" si="0"/>
        <v>5820000</v>
      </c>
      <c r="J100" s="363"/>
      <c r="K100" s="364">
        <v>0.5</v>
      </c>
      <c r="L100" s="362">
        <f t="shared" si="8"/>
        <v>2910000</v>
      </c>
      <c r="M100" s="362"/>
      <c r="N100" s="362"/>
      <c r="O100" s="362">
        <f t="shared" si="14"/>
        <v>2910000</v>
      </c>
      <c r="P100" s="407"/>
    </row>
    <row r="101" spans="1:16" x14ac:dyDescent="0.25">
      <c r="A101" s="471">
        <v>619</v>
      </c>
      <c r="B101" s="480">
        <v>44034</v>
      </c>
      <c r="C101" s="471"/>
      <c r="D101" s="471" t="s">
        <v>214</v>
      </c>
      <c r="E101" s="471" t="s">
        <v>215</v>
      </c>
      <c r="F101" s="425" t="s">
        <v>160</v>
      </c>
      <c r="G101" s="425">
        <v>6</v>
      </c>
      <c r="H101" s="355">
        <v>455000</v>
      </c>
      <c r="I101" s="355">
        <f t="shared" si="0"/>
        <v>2730000</v>
      </c>
      <c r="J101" s="356"/>
      <c r="K101" s="357">
        <v>0.41</v>
      </c>
      <c r="L101" s="355">
        <f t="shared" si="8"/>
        <v>1610700.0000000002</v>
      </c>
      <c r="M101" s="355"/>
      <c r="N101" s="355">
        <f>L101</f>
        <v>1610700.0000000002</v>
      </c>
      <c r="O101" s="355"/>
      <c r="P101" s="425"/>
    </row>
    <row r="102" spans="1:16" x14ac:dyDescent="0.25">
      <c r="A102" s="473"/>
      <c r="B102" s="481"/>
      <c r="C102" s="473"/>
      <c r="D102" s="473"/>
      <c r="E102" s="473"/>
      <c r="F102" s="427" t="s">
        <v>167</v>
      </c>
      <c r="G102" s="427">
        <v>6</v>
      </c>
      <c r="H102" s="362">
        <v>475000</v>
      </c>
      <c r="I102" s="362">
        <f t="shared" si="0"/>
        <v>2850000</v>
      </c>
      <c r="J102" s="363"/>
      <c r="K102" s="364">
        <v>0.41</v>
      </c>
      <c r="L102" s="362">
        <f t="shared" si="8"/>
        <v>1681500.0000000002</v>
      </c>
      <c r="M102" s="362"/>
      <c r="N102" s="362">
        <f>L102</f>
        <v>1681500.0000000002</v>
      </c>
      <c r="O102" s="362"/>
      <c r="P102" s="427"/>
    </row>
    <row r="103" spans="1:16" x14ac:dyDescent="0.25">
      <c r="A103" s="471">
        <v>620</v>
      </c>
      <c r="B103" s="480">
        <v>44036</v>
      </c>
      <c r="C103" s="471"/>
      <c r="D103" s="471" t="s">
        <v>202</v>
      </c>
      <c r="E103" s="471" t="s">
        <v>216</v>
      </c>
      <c r="F103" s="425" t="s">
        <v>160</v>
      </c>
      <c r="G103" s="425">
        <v>24</v>
      </c>
      <c r="H103" s="355">
        <v>455000</v>
      </c>
      <c r="I103" s="355">
        <f t="shared" si="0"/>
        <v>10920000</v>
      </c>
      <c r="J103" s="356"/>
      <c r="K103" s="357">
        <v>0.5</v>
      </c>
      <c r="L103" s="355">
        <f t="shared" si="8"/>
        <v>5460000</v>
      </c>
      <c r="M103" s="355"/>
      <c r="N103" s="355"/>
      <c r="O103" s="355">
        <f t="shared" ref="O103:O115" si="15">L103</f>
        <v>5460000</v>
      </c>
      <c r="P103" s="425"/>
    </row>
    <row r="104" spans="1:16" x14ac:dyDescent="0.25">
      <c r="A104" s="472"/>
      <c r="B104" s="482"/>
      <c r="C104" s="472"/>
      <c r="D104" s="472"/>
      <c r="E104" s="472"/>
      <c r="F104" s="426" t="s">
        <v>157</v>
      </c>
      <c r="G104" s="426">
        <v>12</v>
      </c>
      <c r="H104" s="359">
        <v>465000</v>
      </c>
      <c r="I104" s="359">
        <f t="shared" si="0"/>
        <v>5580000</v>
      </c>
      <c r="J104" s="228"/>
      <c r="K104" s="360">
        <v>0.5</v>
      </c>
      <c r="L104" s="359">
        <f t="shared" si="8"/>
        <v>2790000</v>
      </c>
      <c r="M104" s="359"/>
      <c r="N104" s="359"/>
      <c r="O104" s="359">
        <f t="shared" si="15"/>
        <v>2790000</v>
      </c>
      <c r="P104" s="426"/>
    </row>
    <row r="105" spans="1:16" x14ac:dyDescent="0.25">
      <c r="A105" s="473"/>
      <c r="B105" s="481"/>
      <c r="C105" s="473"/>
      <c r="D105" s="473"/>
      <c r="E105" s="473"/>
      <c r="F105" s="427" t="s">
        <v>167</v>
      </c>
      <c r="G105" s="427">
        <v>12</v>
      </c>
      <c r="H105" s="362">
        <v>475000</v>
      </c>
      <c r="I105" s="362">
        <f t="shared" si="0"/>
        <v>5700000</v>
      </c>
      <c r="J105" s="388"/>
      <c r="K105" s="364">
        <v>0.5</v>
      </c>
      <c r="L105" s="362">
        <f t="shared" si="8"/>
        <v>2850000</v>
      </c>
      <c r="M105" s="362"/>
      <c r="N105" s="362"/>
      <c r="O105" s="362">
        <f t="shared" si="15"/>
        <v>2850000</v>
      </c>
      <c r="P105" s="427"/>
    </row>
    <row r="106" spans="1:16" x14ac:dyDescent="0.25">
      <c r="A106" s="498">
        <v>622</v>
      </c>
      <c r="B106" s="506">
        <v>44040</v>
      </c>
      <c r="C106" s="498" t="s">
        <v>219</v>
      </c>
      <c r="D106" s="498" t="s">
        <v>217</v>
      </c>
      <c r="E106" s="498" t="s">
        <v>218</v>
      </c>
      <c r="F106" s="354" t="s">
        <v>157</v>
      </c>
      <c r="G106" s="354">
        <v>24</v>
      </c>
      <c r="H106" s="355">
        <v>465000</v>
      </c>
      <c r="I106" s="355">
        <f t="shared" si="0"/>
        <v>11160000</v>
      </c>
      <c r="J106" s="356"/>
      <c r="K106" s="357">
        <v>0.41</v>
      </c>
      <c r="L106" s="355">
        <f t="shared" si="8"/>
        <v>6584400.0000000009</v>
      </c>
      <c r="M106" s="355"/>
      <c r="N106" s="355"/>
      <c r="O106" s="355">
        <f t="shared" si="15"/>
        <v>6584400.0000000009</v>
      </c>
      <c r="P106" s="504" t="s">
        <v>226</v>
      </c>
    </row>
    <row r="107" spans="1:16" x14ac:dyDescent="0.25">
      <c r="A107" s="499"/>
      <c r="B107" s="507"/>
      <c r="C107" s="499"/>
      <c r="D107" s="499"/>
      <c r="E107" s="499"/>
      <c r="F107" s="358" t="s">
        <v>167</v>
      </c>
      <c r="G107" s="358">
        <v>36</v>
      </c>
      <c r="H107" s="359">
        <v>475000</v>
      </c>
      <c r="I107" s="359">
        <f t="shared" si="0"/>
        <v>17100000</v>
      </c>
      <c r="J107" s="228"/>
      <c r="K107" s="360">
        <v>0.41</v>
      </c>
      <c r="L107" s="359">
        <f t="shared" si="8"/>
        <v>10089000.000000002</v>
      </c>
      <c r="M107" s="359"/>
      <c r="N107" s="359"/>
      <c r="O107" s="359">
        <f t="shared" si="15"/>
        <v>10089000.000000002</v>
      </c>
      <c r="P107" s="505"/>
    </row>
    <row r="108" spans="1:16" x14ac:dyDescent="0.25">
      <c r="A108" s="499"/>
      <c r="B108" s="507"/>
      <c r="C108" s="499"/>
      <c r="D108" s="499"/>
      <c r="E108" s="499"/>
      <c r="F108" s="358" t="s">
        <v>169</v>
      </c>
      <c r="G108" s="358">
        <v>24</v>
      </c>
      <c r="H108" s="359">
        <v>485000</v>
      </c>
      <c r="I108" s="359">
        <f t="shared" si="0"/>
        <v>11640000</v>
      </c>
      <c r="J108" s="228"/>
      <c r="K108" s="360">
        <v>0.41</v>
      </c>
      <c r="L108" s="359">
        <f t="shared" si="8"/>
        <v>6867600.0000000009</v>
      </c>
      <c r="M108" s="359"/>
      <c r="N108" s="359"/>
      <c r="O108" s="359">
        <f t="shared" si="15"/>
        <v>6867600.0000000009</v>
      </c>
      <c r="P108" s="505"/>
    </row>
    <row r="109" spans="1:16" x14ac:dyDescent="0.25">
      <c r="A109" s="499"/>
      <c r="B109" s="507"/>
      <c r="C109" s="499"/>
      <c r="D109" s="499"/>
      <c r="E109" s="499"/>
      <c r="F109" s="358" t="s">
        <v>192</v>
      </c>
      <c r="G109" s="358">
        <v>48</v>
      </c>
      <c r="H109" s="359">
        <v>550000</v>
      </c>
      <c r="I109" s="359">
        <f t="shared" si="0"/>
        <v>26400000</v>
      </c>
      <c r="J109" s="228"/>
      <c r="K109" s="360">
        <v>0.41</v>
      </c>
      <c r="L109" s="359">
        <f t="shared" si="8"/>
        <v>15576000.000000002</v>
      </c>
      <c r="M109" s="359"/>
      <c r="N109" s="359"/>
      <c r="O109" s="359">
        <f t="shared" si="15"/>
        <v>15576000.000000002</v>
      </c>
      <c r="P109" s="505"/>
    </row>
    <row r="110" spans="1:16" x14ac:dyDescent="0.25">
      <c r="A110" s="499"/>
      <c r="B110" s="507"/>
      <c r="C110" s="499"/>
      <c r="D110" s="499"/>
      <c r="E110" s="499"/>
      <c r="F110" s="358" t="s">
        <v>161</v>
      </c>
      <c r="G110" s="358">
        <v>48</v>
      </c>
      <c r="H110" s="359">
        <v>455000</v>
      </c>
      <c r="I110" s="359">
        <f t="shared" si="0"/>
        <v>21840000</v>
      </c>
      <c r="J110" s="228"/>
      <c r="K110" s="360">
        <v>0.41</v>
      </c>
      <c r="L110" s="359">
        <f t="shared" si="8"/>
        <v>12885600.000000002</v>
      </c>
      <c r="M110" s="359"/>
      <c r="N110" s="359"/>
      <c r="O110" s="359">
        <f t="shared" si="15"/>
        <v>12885600.000000002</v>
      </c>
      <c r="P110" s="505"/>
    </row>
    <row r="111" spans="1:16" x14ac:dyDescent="0.25">
      <c r="A111" s="499"/>
      <c r="B111" s="507"/>
      <c r="C111" s="499"/>
      <c r="D111" s="499"/>
      <c r="E111" s="499"/>
      <c r="F111" s="431" t="s">
        <v>165</v>
      </c>
      <c r="G111" s="431">
        <v>36</v>
      </c>
      <c r="H111" s="433">
        <v>455000</v>
      </c>
      <c r="I111" s="433">
        <f t="shared" si="0"/>
        <v>16380000</v>
      </c>
      <c r="J111" s="423"/>
      <c r="K111" s="434">
        <v>0.41</v>
      </c>
      <c r="L111" s="433">
        <f t="shared" si="8"/>
        <v>9664200.0000000019</v>
      </c>
      <c r="M111" s="433"/>
      <c r="N111" s="433"/>
      <c r="O111" s="433">
        <f t="shared" si="15"/>
        <v>9664200.0000000019</v>
      </c>
      <c r="P111" s="505"/>
    </row>
    <row r="112" spans="1:16" x14ac:dyDescent="0.25">
      <c r="A112" s="471">
        <v>623</v>
      </c>
      <c r="B112" s="480">
        <v>44041</v>
      </c>
      <c r="C112" s="471"/>
      <c r="D112" s="471" t="s">
        <v>220</v>
      </c>
      <c r="E112" s="471" t="s">
        <v>221</v>
      </c>
      <c r="F112" s="425" t="s">
        <v>160</v>
      </c>
      <c r="G112" s="425">
        <v>24</v>
      </c>
      <c r="H112" s="355">
        <v>455000</v>
      </c>
      <c r="I112" s="355">
        <f t="shared" si="0"/>
        <v>10920000</v>
      </c>
      <c r="J112" s="356"/>
      <c r="K112" s="357">
        <v>0.35</v>
      </c>
      <c r="L112" s="355">
        <f t="shared" si="8"/>
        <v>7098000</v>
      </c>
      <c r="M112" s="355"/>
      <c r="N112" s="355"/>
      <c r="O112" s="355">
        <f t="shared" si="15"/>
        <v>7098000</v>
      </c>
      <c r="P112" s="428"/>
    </row>
    <row r="113" spans="1:17" x14ac:dyDescent="0.25">
      <c r="A113" s="473"/>
      <c r="B113" s="481"/>
      <c r="C113" s="473"/>
      <c r="D113" s="473"/>
      <c r="E113" s="473"/>
      <c r="F113" s="427" t="s">
        <v>153</v>
      </c>
      <c r="G113" s="427">
        <v>24</v>
      </c>
      <c r="H113" s="362">
        <v>485000</v>
      </c>
      <c r="I113" s="362">
        <f t="shared" si="0"/>
        <v>11640000</v>
      </c>
      <c r="J113" s="363"/>
      <c r="K113" s="364">
        <v>0.35</v>
      </c>
      <c r="L113" s="362">
        <f t="shared" si="8"/>
        <v>7566000</v>
      </c>
      <c r="M113" s="362"/>
      <c r="N113" s="362"/>
      <c r="O113" s="362">
        <f t="shared" si="15"/>
        <v>7566000</v>
      </c>
      <c r="P113" s="429"/>
    </row>
    <row r="114" spans="1:17" x14ac:dyDescent="0.25">
      <c r="A114" s="471">
        <v>624</v>
      </c>
      <c r="B114" s="480">
        <v>44041</v>
      </c>
      <c r="C114" s="471"/>
      <c r="D114" s="471" t="s">
        <v>222</v>
      </c>
      <c r="E114" s="471" t="s">
        <v>216</v>
      </c>
      <c r="F114" s="425" t="s">
        <v>156</v>
      </c>
      <c r="G114" s="425">
        <v>24</v>
      </c>
      <c r="H114" s="355">
        <v>225000</v>
      </c>
      <c r="I114" s="355">
        <f t="shared" si="0"/>
        <v>5400000</v>
      </c>
      <c r="J114" s="356"/>
      <c r="K114" s="357">
        <v>0.5</v>
      </c>
      <c r="L114" s="355">
        <f t="shared" si="8"/>
        <v>2700000</v>
      </c>
      <c r="M114" s="355"/>
      <c r="N114" s="355"/>
      <c r="O114" s="355">
        <f t="shared" si="15"/>
        <v>2700000</v>
      </c>
      <c r="P114" s="428"/>
    </row>
    <row r="115" spans="1:17" x14ac:dyDescent="0.25">
      <c r="A115" s="473"/>
      <c r="B115" s="481"/>
      <c r="C115" s="473"/>
      <c r="D115" s="473"/>
      <c r="E115" s="473"/>
      <c r="F115" s="427" t="s">
        <v>160</v>
      </c>
      <c r="G115" s="427">
        <v>24</v>
      </c>
      <c r="H115" s="362">
        <v>455000</v>
      </c>
      <c r="I115" s="362">
        <f t="shared" si="0"/>
        <v>10920000</v>
      </c>
      <c r="J115" s="363"/>
      <c r="K115" s="364">
        <v>0.5</v>
      </c>
      <c r="L115" s="362">
        <f t="shared" si="8"/>
        <v>5460000</v>
      </c>
      <c r="M115" s="362"/>
      <c r="N115" s="362"/>
      <c r="O115" s="362">
        <f t="shared" si="15"/>
        <v>5460000</v>
      </c>
      <c r="P115" s="429"/>
    </row>
    <row r="116" spans="1:17" x14ac:dyDescent="0.25">
      <c r="A116" s="237">
        <v>625</v>
      </c>
      <c r="B116" s="316">
        <v>44042</v>
      </c>
      <c r="C116" s="237"/>
      <c r="D116" s="237" t="s">
        <v>163</v>
      </c>
      <c r="E116" s="237" t="s">
        <v>223</v>
      </c>
      <c r="F116" s="237" t="s">
        <v>161</v>
      </c>
      <c r="G116" s="237">
        <v>2</v>
      </c>
      <c r="H116" s="310">
        <v>455000</v>
      </c>
      <c r="I116" s="310">
        <f t="shared" si="0"/>
        <v>910000</v>
      </c>
      <c r="J116" s="416"/>
      <c r="K116" s="311">
        <v>0.41</v>
      </c>
      <c r="L116" s="310">
        <f t="shared" si="8"/>
        <v>536900.00000000012</v>
      </c>
      <c r="M116" s="310"/>
      <c r="N116" s="310">
        <f t="shared" ref="N116:N122" si="16">L116</f>
        <v>536900.00000000012</v>
      </c>
      <c r="O116" s="310"/>
      <c r="P116" s="315"/>
    </row>
    <row r="117" spans="1:17" x14ac:dyDescent="0.25">
      <c r="A117" s="499">
        <v>626</v>
      </c>
      <c r="B117" s="507">
        <v>44043</v>
      </c>
      <c r="C117" s="499" t="s">
        <v>158</v>
      </c>
      <c r="D117" s="509" t="s">
        <v>224</v>
      </c>
      <c r="E117" s="509" t="s">
        <v>199</v>
      </c>
      <c r="F117" s="430" t="s">
        <v>157</v>
      </c>
      <c r="G117" s="430">
        <v>24</v>
      </c>
      <c r="H117" s="397">
        <v>465000</v>
      </c>
      <c r="I117" s="397">
        <f t="shared" si="0"/>
        <v>11160000</v>
      </c>
      <c r="J117" s="400"/>
      <c r="K117" s="399">
        <v>0.41</v>
      </c>
      <c r="L117" s="397">
        <f t="shared" si="8"/>
        <v>6584400.0000000009</v>
      </c>
      <c r="M117" s="397"/>
      <c r="N117" s="397">
        <f t="shared" si="16"/>
        <v>6584400.0000000009</v>
      </c>
      <c r="O117" s="397"/>
      <c r="P117" s="504" t="s">
        <v>206</v>
      </c>
    </row>
    <row r="118" spans="1:17" x14ac:dyDescent="0.25">
      <c r="A118" s="499"/>
      <c r="B118" s="507"/>
      <c r="C118" s="499"/>
      <c r="D118" s="472"/>
      <c r="E118" s="472"/>
      <c r="F118" s="426" t="s">
        <v>167</v>
      </c>
      <c r="G118" s="426">
        <v>12</v>
      </c>
      <c r="H118" s="359">
        <v>475000</v>
      </c>
      <c r="I118" s="359">
        <f t="shared" si="0"/>
        <v>5700000</v>
      </c>
      <c r="J118" s="228"/>
      <c r="K118" s="360">
        <v>0.41</v>
      </c>
      <c r="L118" s="359">
        <f t="shared" ref="L118:L122" si="17">I118*(1-K118)-J118</f>
        <v>3363000.0000000005</v>
      </c>
      <c r="M118" s="397"/>
      <c r="N118" s="397">
        <f t="shared" si="16"/>
        <v>3363000.0000000005</v>
      </c>
      <c r="O118" s="359"/>
      <c r="P118" s="505"/>
    </row>
    <row r="119" spans="1:17" x14ac:dyDescent="0.25">
      <c r="A119" s="499"/>
      <c r="B119" s="507"/>
      <c r="C119" s="499"/>
      <c r="D119" s="472"/>
      <c r="E119" s="472"/>
      <c r="F119" s="426" t="s">
        <v>153</v>
      </c>
      <c r="G119" s="426">
        <v>12</v>
      </c>
      <c r="H119" s="359">
        <v>485000</v>
      </c>
      <c r="I119" s="359">
        <f t="shared" si="0"/>
        <v>5820000</v>
      </c>
      <c r="J119" s="228"/>
      <c r="K119" s="360">
        <v>0.41</v>
      </c>
      <c r="L119" s="359">
        <f t="shared" si="17"/>
        <v>3433800.0000000005</v>
      </c>
      <c r="M119" s="397"/>
      <c r="N119" s="397">
        <f t="shared" si="16"/>
        <v>3433800.0000000005</v>
      </c>
      <c r="O119" s="359"/>
      <c r="P119" s="505"/>
    </row>
    <row r="120" spans="1:17" x14ac:dyDescent="0.25">
      <c r="A120" s="499"/>
      <c r="B120" s="507"/>
      <c r="C120" s="499"/>
      <c r="D120" s="473"/>
      <c r="E120" s="473"/>
      <c r="F120" s="427" t="s">
        <v>161</v>
      </c>
      <c r="G120" s="427">
        <v>12</v>
      </c>
      <c r="H120" s="362">
        <v>455000</v>
      </c>
      <c r="I120" s="362">
        <f t="shared" si="0"/>
        <v>5460000</v>
      </c>
      <c r="J120" s="363"/>
      <c r="K120" s="364">
        <v>0.41</v>
      </c>
      <c r="L120" s="362">
        <f t="shared" si="17"/>
        <v>3221400.0000000005</v>
      </c>
      <c r="M120" s="397"/>
      <c r="N120" s="397">
        <f t="shared" si="16"/>
        <v>3221400.0000000005</v>
      </c>
      <c r="O120" s="362"/>
      <c r="P120" s="508"/>
    </row>
    <row r="121" spans="1:17" x14ac:dyDescent="0.25">
      <c r="A121" s="471">
        <v>627</v>
      </c>
      <c r="B121" s="480">
        <v>44043</v>
      </c>
      <c r="C121" s="471"/>
      <c r="D121" s="471" t="s">
        <v>214</v>
      </c>
      <c r="E121" s="471" t="s">
        <v>215</v>
      </c>
      <c r="F121" s="425" t="s">
        <v>160</v>
      </c>
      <c r="G121" s="425">
        <v>6</v>
      </c>
      <c r="H121" s="355">
        <v>455000</v>
      </c>
      <c r="I121" s="355">
        <f t="shared" si="0"/>
        <v>2730000</v>
      </c>
      <c r="J121" s="356"/>
      <c r="K121" s="357">
        <v>0.41</v>
      </c>
      <c r="L121" s="355">
        <f t="shared" si="17"/>
        <v>1610700.0000000002</v>
      </c>
      <c r="M121" s="355"/>
      <c r="N121" s="355">
        <f t="shared" si="16"/>
        <v>1610700.0000000002</v>
      </c>
      <c r="O121" s="355"/>
      <c r="P121" s="428"/>
    </row>
    <row r="122" spans="1:17" x14ac:dyDescent="0.25">
      <c r="A122" s="473"/>
      <c r="B122" s="481"/>
      <c r="C122" s="473"/>
      <c r="D122" s="473"/>
      <c r="E122" s="473"/>
      <c r="F122" s="427" t="s">
        <v>153</v>
      </c>
      <c r="G122" s="427">
        <v>4</v>
      </c>
      <c r="H122" s="362">
        <v>485000</v>
      </c>
      <c r="I122" s="362">
        <f t="shared" si="0"/>
        <v>1940000</v>
      </c>
      <c r="J122" s="363"/>
      <c r="K122" s="364">
        <v>0.41</v>
      </c>
      <c r="L122" s="362">
        <f t="shared" si="17"/>
        <v>1144600.0000000002</v>
      </c>
      <c r="M122" s="362"/>
      <c r="N122" s="362">
        <f t="shared" si="16"/>
        <v>1144600.0000000002</v>
      </c>
      <c r="O122" s="362"/>
      <c r="P122" s="427"/>
    </row>
    <row r="123" spans="1:17" s="323" customFormat="1" ht="12" x14ac:dyDescent="0.25">
      <c r="A123" s="469" t="s">
        <v>77</v>
      </c>
      <c r="B123" s="469"/>
      <c r="C123" s="469"/>
      <c r="D123" s="469"/>
      <c r="E123" s="469"/>
      <c r="F123" s="469"/>
      <c r="G123" s="435">
        <f>SUM(G9:G122)</f>
        <v>2563</v>
      </c>
      <c r="H123" s="436"/>
      <c r="I123" s="437">
        <f>SUM(I9:I122)</f>
        <v>1194715000</v>
      </c>
      <c r="J123" s="438"/>
      <c r="K123" s="439"/>
      <c r="L123" s="440">
        <f>SUM(L9:L122)</f>
        <v>621997650</v>
      </c>
      <c r="M123" s="441"/>
      <c r="N123" s="441"/>
      <c r="O123" s="441"/>
      <c r="P123" s="470"/>
      <c r="Q123" s="467"/>
    </row>
    <row r="124" spans="1:17" s="323" customFormat="1" ht="12" x14ac:dyDescent="0.25">
      <c r="A124" s="468" t="s">
        <v>138</v>
      </c>
      <c r="B124" s="468"/>
      <c r="C124" s="468"/>
      <c r="D124" s="468"/>
      <c r="E124" s="468"/>
      <c r="F124" s="468"/>
      <c r="G124" s="317">
        <f>G123</f>
        <v>2563</v>
      </c>
      <c r="H124" s="390"/>
      <c r="I124" s="319"/>
      <c r="J124" s="320"/>
      <c r="K124" s="321"/>
      <c r="L124" s="322">
        <f>L123</f>
        <v>621997650</v>
      </c>
      <c r="M124" s="320"/>
      <c r="N124" s="320"/>
      <c r="O124" s="320"/>
      <c r="P124" s="470"/>
      <c r="Q124" s="467"/>
    </row>
    <row r="125" spans="1:17" s="323" customFormat="1" ht="12" x14ac:dyDescent="0.25">
      <c r="A125" s="468" t="s">
        <v>78</v>
      </c>
      <c r="B125" s="468"/>
      <c r="C125" s="468"/>
      <c r="D125" s="468"/>
      <c r="E125" s="468"/>
      <c r="F125" s="468"/>
      <c r="G125" s="324" t="s">
        <v>48</v>
      </c>
      <c r="H125" s="390"/>
      <c r="I125" s="320"/>
      <c r="J125" s="320"/>
      <c r="K125" s="324"/>
      <c r="L125" s="322">
        <f>SUM(M9:M122)</f>
        <v>55188150</v>
      </c>
      <c r="M125" s="320"/>
      <c r="N125" s="320"/>
      <c r="O125" s="320"/>
    </row>
    <row r="126" spans="1:17" s="323" customFormat="1" ht="12" x14ac:dyDescent="0.25">
      <c r="A126" s="468" t="s">
        <v>79</v>
      </c>
      <c r="B126" s="468"/>
      <c r="C126" s="468"/>
      <c r="D126" s="468"/>
      <c r="E126" s="468"/>
      <c r="F126" s="468"/>
      <c r="G126" s="324"/>
      <c r="H126" s="390"/>
      <c r="I126" s="318"/>
      <c r="J126" s="320"/>
      <c r="K126" s="321"/>
      <c r="L126" s="322">
        <f>SUM(N9:N122)</f>
        <v>36725600</v>
      </c>
      <c r="M126" s="320"/>
      <c r="N126" s="320"/>
      <c r="O126" s="320"/>
    </row>
    <row r="127" spans="1:17" s="323" customFormat="1" ht="12" x14ac:dyDescent="0.25">
      <c r="A127" s="468" t="s">
        <v>80</v>
      </c>
      <c r="B127" s="468"/>
      <c r="C127" s="468"/>
      <c r="D127" s="468"/>
      <c r="E127" s="468"/>
      <c r="F127" s="468"/>
      <c r="G127" s="324"/>
      <c r="H127" s="390"/>
      <c r="I127" s="318"/>
      <c r="J127" s="320"/>
      <c r="K127" s="321"/>
      <c r="L127" s="322">
        <f>SUM(O9:O122)</f>
        <v>530083900</v>
      </c>
      <c r="M127" s="320"/>
      <c r="N127" s="320"/>
      <c r="O127" s="320"/>
    </row>
    <row r="130" spans="2:15" x14ac:dyDescent="0.25">
      <c r="C130" s="326"/>
      <c r="E130" s="326" t="s">
        <v>109</v>
      </c>
      <c r="F130" s="326"/>
      <c r="G130" s="326"/>
      <c r="H130" s="391"/>
      <c r="I130" s="327"/>
      <c r="J130" s="328"/>
      <c r="K130" s="312"/>
      <c r="L130" s="328"/>
      <c r="M130" s="328"/>
      <c r="N130" s="328"/>
      <c r="O130" s="328"/>
    </row>
    <row r="131" spans="2:15" x14ac:dyDescent="0.25">
      <c r="C131" s="329"/>
      <c r="E131" s="329" t="s">
        <v>15</v>
      </c>
      <c r="F131" s="329"/>
      <c r="G131" s="329"/>
      <c r="H131" s="392"/>
      <c r="I131" s="330"/>
      <c r="J131" s="328"/>
      <c r="K131" s="312"/>
      <c r="L131" s="328"/>
      <c r="M131" s="328"/>
      <c r="N131" s="328"/>
      <c r="O131" s="328"/>
    </row>
    <row r="134" spans="2:15" s="331" customFormat="1" x14ac:dyDescent="0.25">
      <c r="B134" s="332"/>
      <c r="C134" s="326"/>
      <c r="E134" s="326"/>
      <c r="F134" s="333"/>
      <c r="G134" s="333"/>
      <c r="H134" s="393"/>
      <c r="I134" s="334"/>
      <c r="J134" s="334"/>
      <c r="L134" s="334"/>
      <c r="M134" s="334"/>
      <c r="N134" s="334"/>
      <c r="O134" s="334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7" workbookViewId="0">
      <selection activeCell="F37" sqref="F37"/>
    </sheetView>
  </sheetViews>
  <sheetFormatPr defaultColWidth="9.140625" defaultRowHeight="15" x14ac:dyDescent="0.25"/>
  <cols>
    <col min="1" max="1" width="9.140625" style="238"/>
    <col min="2" max="2" width="12" style="85" bestFit="1" customWidth="1"/>
    <col min="3" max="3" width="9.140625" style="85"/>
    <col min="4" max="4" width="20.140625" style="85" bestFit="1" customWidth="1"/>
    <col min="5" max="5" width="9.140625" style="85"/>
    <col min="6" max="6" width="9.28515625" style="85" bestFit="1" customWidth="1"/>
    <col min="7" max="8" width="14" style="85" bestFit="1" customWidth="1"/>
    <col min="9" max="9" width="9.140625" style="100"/>
    <col min="10" max="10" width="17" style="127" bestFit="1" customWidth="1"/>
    <col min="11" max="12" width="9.140625" style="85"/>
    <col min="13" max="13" width="13.140625" style="85" bestFit="1" customWidth="1"/>
    <col min="14" max="16384" width="9.140625" style="85"/>
  </cols>
  <sheetData>
    <row r="1" spans="1:14" x14ac:dyDescent="0.25">
      <c r="A1" s="510" t="s">
        <v>0</v>
      </c>
      <c r="B1" s="510"/>
      <c r="C1" s="510"/>
      <c r="D1" s="510"/>
    </row>
    <row r="2" spans="1:14" x14ac:dyDescent="0.25">
      <c r="A2" s="511" t="s">
        <v>2</v>
      </c>
      <c r="B2" s="511"/>
      <c r="C2" s="511"/>
      <c r="D2" s="511"/>
    </row>
    <row r="3" spans="1:14" ht="15.75" x14ac:dyDescent="0.25">
      <c r="A3" s="513" t="s">
        <v>56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</row>
    <row r="4" spans="1:14" ht="15.75" x14ac:dyDescent="0.25">
      <c r="A4" s="514" t="s">
        <v>136</v>
      </c>
      <c r="B4" s="514"/>
      <c r="C4" s="514"/>
      <c r="D4" s="514"/>
      <c r="E4" s="514"/>
      <c r="F4" s="514"/>
      <c r="G4" s="514"/>
      <c r="H4" s="514"/>
      <c r="I4" s="515"/>
      <c r="J4" s="514"/>
      <c r="K4" s="514"/>
      <c r="L4" s="514"/>
      <c r="M4" s="514"/>
      <c r="N4" s="514"/>
    </row>
    <row r="5" spans="1:14" ht="14.45" customHeight="1" x14ac:dyDescent="0.25">
      <c r="A5" s="516" t="s">
        <v>18</v>
      </c>
      <c r="B5" s="517" t="s">
        <v>26</v>
      </c>
      <c r="C5" s="518" t="s">
        <v>27</v>
      </c>
      <c r="D5" s="376" t="s">
        <v>39</v>
      </c>
      <c r="E5" s="519" t="s">
        <v>28</v>
      </c>
      <c r="F5" s="519"/>
      <c r="G5" s="519"/>
      <c r="H5" s="519"/>
      <c r="I5" s="520"/>
      <c r="J5" s="521" t="s">
        <v>29</v>
      </c>
      <c r="K5" s="519" t="s">
        <v>57</v>
      </c>
      <c r="L5" s="519"/>
      <c r="M5" s="519"/>
      <c r="N5" s="518" t="s">
        <v>20</v>
      </c>
    </row>
    <row r="6" spans="1:14" ht="42.75" x14ac:dyDescent="0.25">
      <c r="A6" s="516"/>
      <c r="B6" s="517"/>
      <c r="C6" s="518"/>
      <c r="D6" s="373" t="s">
        <v>40</v>
      </c>
      <c r="E6" s="373" t="s">
        <v>30</v>
      </c>
      <c r="F6" s="373" t="s">
        <v>31</v>
      </c>
      <c r="G6" s="374" t="s">
        <v>32</v>
      </c>
      <c r="H6" s="371" t="s">
        <v>33</v>
      </c>
      <c r="I6" s="375" t="s">
        <v>34</v>
      </c>
      <c r="J6" s="521"/>
      <c r="K6" s="373" t="s">
        <v>44</v>
      </c>
      <c r="L6" s="373" t="s">
        <v>45</v>
      </c>
      <c r="M6" s="373" t="s">
        <v>46</v>
      </c>
      <c r="N6" s="518"/>
    </row>
    <row r="7" spans="1:14" x14ac:dyDescent="0.25">
      <c r="A7" s="471">
        <v>492</v>
      </c>
      <c r="B7" s="477">
        <v>44020</v>
      </c>
      <c r="C7" s="471"/>
      <c r="D7" s="471" t="s">
        <v>168</v>
      </c>
      <c r="E7" s="221" t="s">
        <v>156</v>
      </c>
      <c r="F7" s="221">
        <v>31</v>
      </c>
      <c r="G7" s="222">
        <v>225000</v>
      </c>
      <c r="H7" s="222">
        <f>G7*F7</f>
        <v>6975000</v>
      </c>
      <c r="I7" s="223">
        <v>0.5</v>
      </c>
      <c r="J7" s="356">
        <f>H7*(1-I7)</f>
        <v>3487500</v>
      </c>
      <c r="K7" s="221"/>
      <c r="L7" s="221"/>
      <c r="M7" s="402">
        <f>J7</f>
        <v>3487500</v>
      </c>
      <c r="N7" s="224"/>
    </row>
    <row r="8" spans="1:14" x14ac:dyDescent="0.25">
      <c r="A8" s="472"/>
      <c r="B8" s="478"/>
      <c r="C8" s="472"/>
      <c r="D8" s="472"/>
      <c r="E8" s="225" t="s">
        <v>160</v>
      </c>
      <c r="F8" s="225">
        <v>12</v>
      </c>
      <c r="G8" s="226">
        <v>455000</v>
      </c>
      <c r="H8" s="226">
        <f t="shared" ref="H8:H29" si="0">G8*F8</f>
        <v>5460000</v>
      </c>
      <c r="I8" s="227">
        <v>0.5</v>
      </c>
      <c r="J8" s="228">
        <f t="shared" ref="J8:J29" si="1">H8*(1-I8)</f>
        <v>2730000</v>
      </c>
      <c r="K8" s="225"/>
      <c r="L8" s="225"/>
      <c r="M8" s="402">
        <f t="shared" ref="M8:M29" si="2">J8</f>
        <v>2730000</v>
      </c>
      <c r="N8" s="229"/>
    </row>
    <row r="9" spans="1:14" x14ac:dyDescent="0.25">
      <c r="A9" s="472"/>
      <c r="B9" s="478"/>
      <c r="C9" s="472"/>
      <c r="D9" s="472"/>
      <c r="E9" s="225" t="s">
        <v>157</v>
      </c>
      <c r="F9" s="225">
        <v>12</v>
      </c>
      <c r="G9" s="226">
        <v>465000</v>
      </c>
      <c r="H9" s="226">
        <f t="shared" si="0"/>
        <v>5580000</v>
      </c>
      <c r="I9" s="227">
        <v>0.5</v>
      </c>
      <c r="J9" s="228">
        <f t="shared" si="1"/>
        <v>2790000</v>
      </c>
      <c r="K9" s="225"/>
      <c r="L9" s="225"/>
      <c r="M9" s="402">
        <f t="shared" si="2"/>
        <v>2790000</v>
      </c>
      <c r="N9" s="229"/>
    </row>
    <row r="10" spans="1:14" x14ac:dyDescent="0.25">
      <c r="A10" s="472"/>
      <c r="B10" s="478"/>
      <c r="C10" s="472"/>
      <c r="D10" s="472"/>
      <c r="E10" s="225" t="s">
        <v>167</v>
      </c>
      <c r="F10" s="225">
        <v>12</v>
      </c>
      <c r="G10" s="226">
        <v>475000</v>
      </c>
      <c r="H10" s="226">
        <f t="shared" si="0"/>
        <v>5700000</v>
      </c>
      <c r="I10" s="227">
        <v>0.5</v>
      </c>
      <c r="J10" s="228">
        <f t="shared" si="1"/>
        <v>2850000</v>
      </c>
      <c r="K10" s="225"/>
      <c r="L10" s="225"/>
      <c r="M10" s="402">
        <f t="shared" si="2"/>
        <v>2850000</v>
      </c>
      <c r="N10" s="229"/>
    </row>
    <row r="11" spans="1:14" x14ac:dyDescent="0.25">
      <c r="A11" s="472"/>
      <c r="B11" s="478"/>
      <c r="C11" s="472"/>
      <c r="D11" s="472"/>
      <c r="E11" s="225" t="s">
        <v>153</v>
      </c>
      <c r="F11" s="225">
        <v>12</v>
      </c>
      <c r="G11" s="226">
        <v>485000</v>
      </c>
      <c r="H11" s="226">
        <f t="shared" si="0"/>
        <v>5820000</v>
      </c>
      <c r="I11" s="227">
        <v>0.5</v>
      </c>
      <c r="J11" s="228">
        <f t="shared" si="1"/>
        <v>2910000</v>
      </c>
      <c r="K11" s="225"/>
      <c r="L11" s="225"/>
      <c r="M11" s="402">
        <f t="shared" si="2"/>
        <v>2910000</v>
      </c>
      <c r="N11" s="225"/>
    </row>
    <row r="12" spans="1:14" x14ac:dyDescent="0.25">
      <c r="A12" s="472"/>
      <c r="B12" s="478"/>
      <c r="C12" s="472"/>
      <c r="D12" s="472"/>
      <c r="E12" s="225" t="s">
        <v>169</v>
      </c>
      <c r="F12" s="225">
        <v>12</v>
      </c>
      <c r="G12" s="226">
        <v>485000</v>
      </c>
      <c r="H12" s="226">
        <f t="shared" si="0"/>
        <v>5820000</v>
      </c>
      <c r="I12" s="227">
        <v>0.5</v>
      </c>
      <c r="J12" s="228">
        <f t="shared" si="1"/>
        <v>2910000</v>
      </c>
      <c r="K12" s="225"/>
      <c r="L12" s="225"/>
      <c r="M12" s="402">
        <f t="shared" si="2"/>
        <v>2910000</v>
      </c>
      <c r="N12" s="229" t="s">
        <v>48</v>
      </c>
    </row>
    <row r="13" spans="1:14" x14ac:dyDescent="0.25">
      <c r="A13" s="522"/>
      <c r="B13" s="523"/>
      <c r="C13" s="522"/>
      <c r="D13" s="522"/>
      <c r="E13" s="420" t="s">
        <v>161</v>
      </c>
      <c r="F13" s="420">
        <v>12</v>
      </c>
      <c r="G13" s="421">
        <v>455000</v>
      </c>
      <c r="H13" s="421">
        <f t="shared" si="0"/>
        <v>5460000</v>
      </c>
      <c r="I13" s="422">
        <v>0.5</v>
      </c>
      <c r="J13" s="423">
        <f t="shared" si="1"/>
        <v>2730000</v>
      </c>
      <c r="K13" s="420"/>
      <c r="L13" s="420"/>
      <c r="M13" s="402">
        <f t="shared" si="2"/>
        <v>2730000</v>
      </c>
      <c r="N13" s="424"/>
    </row>
    <row r="14" spans="1:14" x14ac:dyDescent="0.25">
      <c r="A14" s="473"/>
      <c r="B14" s="479"/>
      <c r="C14" s="473"/>
      <c r="D14" s="473"/>
      <c r="E14" s="230" t="s">
        <v>165</v>
      </c>
      <c r="F14" s="230">
        <v>12</v>
      </c>
      <c r="G14" s="231">
        <v>455000</v>
      </c>
      <c r="H14" s="231">
        <f t="shared" si="0"/>
        <v>5460000</v>
      </c>
      <c r="I14" s="232">
        <v>0.5</v>
      </c>
      <c r="J14" s="363">
        <f t="shared" si="1"/>
        <v>2730000</v>
      </c>
      <c r="K14" s="230"/>
      <c r="L14" s="230"/>
      <c r="M14" s="402">
        <f t="shared" si="2"/>
        <v>2730000</v>
      </c>
      <c r="N14" s="233"/>
    </row>
    <row r="15" spans="1:14" x14ac:dyDescent="0.25">
      <c r="A15" s="471">
        <v>494</v>
      </c>
      <c r="B15" s="477">
        <v>44020</v>
      </c>
      <c r="C15" s="471"/>
      <c r="D15" s="471" t="s">
        <v>170</v>
      </c>
      <c r="E15" s="221" t="s">
        <v>172</v>
      </c>
      <c r="F15" s="221">
        <v>8</v>
      </c>
      <c r="G15" s="222">
        <v>165000</v>
      </c>
      <c r="H15" s="222">
        <f t="shared" si="0"/>
        <v>1320000</v>
      </c>
      <c r="I15" s="223">
        <v>0.5</v>
      </c>
      <c r="J15" s="356">
        <f t="shared" si="1"/>
        <v>660000</v>
      </c>
      <c r="K15" s="221"/>
      <c r="L15" s="221"/>
      <c r="M15" s="402">
        <f t="shared" si="2"/>
        <v>660000</v>
      </c>
      <c r="N15" s="224"/>
    </row>
    <row r="16" spans="1:14" x14ac:dyDescent="0.25">
      <c r="A16" s="472"/>
      <c r="B16" s="478"/>
      <c r="C16" s="472"/>
      <c r="D16" s="472"/>
      <c r="E16" s="225" t="s">
        <v>173</v>
      </c>
      <c r="F16" s="225">
        <v>8</v>
      </c>
      <c r="G16" s="226">
        <v>275000</v>
      </c>
      <c r="H16" s="226">
        <f t="shared" si="0"/>
        <v>2200000</v>
      </c>
      <c r="I16" s="227">
        <v>0.5</v>
      </c>
      <c r="J16" s="228">
        <f t="shared" si="1"/>
        <v>1100000</v>
      </c>
      <c r="K16" s="225"/>
      <c r="L16" s="225"/>
      <c r="M16" s="403">
        <f t="shared" si="2"/>
        <v>1100000</v>
      </c>
      <c r="N16" s="229"/>
    </row>
    <row r="17" spans="1:14" x14ac:dyDescent="0.25">
      <c r="A17" s="473"/>
      <c r="B17" s="479"/>
      <c r="C17" s="473"/>
      <c r="D17" s="473"/>
      <c r="E17" s="230" t="s">
        <v>174</v>
      </c>
      <c r="F17" s="230">
        <v>8</v>
      </c>
      <c r="G17" s="231">
        <v>285000</v>
      </c>
      <c r="H17" s="231">
        <f t="shared" si="0"/>
        <v>2280000</v>
      </c>
      <c r="I17" s="232">
        <v>0.5</v>
      </c>
      <c r="J17" s="363">
        <f t="shared" si="1"/>
        <v>1140000</v>
      </c>
      <c r="K17" s="230"/>
      <c r="L17" s="230"/>
      <c r="M17" s="404">
        <f t="shared" si="2"/>
        <v>1140000</v>
      </c>
      <c r="N17" s="233"/>
    </row>
    <row r="18" spans="1:14" x14ac:dyDescent="0.25">
      <c r="A18" s="471">
        <v>1194</v>
      </c>
      <c r="B18" s="477">
        <v>44021</v>
      </c>
      <c r="C18" s="471"/>
      <c r="D18" s="471" t="s">
        <v>179</v>
      </c>
      <c r="E18" s="221" t="s">
        <v>153</v>
      </c>
      <c r="F18" s="221">
        <v>12</v>
      </c>
      <c r="G18" s="222">
        <v>485000</v>
      </c>
      <c r="H18" s="222">
        <f t="shared" si="0"/>
        <v>5820000</v>
      </c>
      <c r="I18" s="223">
        <v>0.5</v>
      </c>
      <c r="J18" s="356">
        <f t="shared" si="1"/>
        <v>2910000</v>
      </c>
      <c r="K18" s="221"/>
      <c r="L18" s="221"/>
      <c r="M18" s="402">
        <f t="shared" si="2"/>
        <v>2910000</v>
      </c>
      <c r="N18" s="224"/>
    </row>
    <row r="19" spans="1:14" x14ac:dyDescent="0.25">
      <c r="A19" s="472"/>
      <c r="B19" s="478"/>
      <c r="C19" s="472"/>
      <c r="D19" s="472"/>
      <c r="E19" s="225" t="s">
        <v>169</v>
      </c>
      <c r="F19" s="225">
        <v>12</v>
      </c>
      <c r="G19" s="226">
        <v>485000</v>
      </c>
      <c r="H19" s="226">
        <f t="shared" si="0"/>
        <v>5820000</v>
      </c>
      <c r="I19" s="227">
        <v>0.5</v>
      </c>
      <c r="J19" s="228">
        <f t="shared" si="1"/>
        <v>2910000</v>
      </c>
      <c r="K19" s="225"/>
      <c r="L19" s="225"/>
      <c r="M19" s="403">
        <f t="shared" si="2"/>
        <v>2910000</v>
      </c>
      <c r="N19" s="229"/>
    </row>
    <row r="20" spans="1:14" x14ac:dyDescent="0.25">
      <c r="A20" s="472"/>
      <c r="B20" s="478"/>
      <c r="C20" s="472"/>
      <c r="D20" s="472"/>
      <c r="E20" s="225" t="s">
        <v>161</v>
      </c>
      <c r="F20" s="225">
        <v>8</v>
      </c>
      <c r="G20" s="226">
        <v>455000</v>
      </c>
      <c r="H20" s="226">
        <f t="shared" si="0"/>
        <v>3640000</v>
      </c>
      <c r="I20" s="227">
        <v>0.5</v>
      </c>
      <c r="J20" s="228">
        <f t="shared" si="1"/>
        <v>1820000</v>
      </c>
      <c r="K20" s="225"/>
      <c r="L20" s="225"/>
      <c r="M20" s="403">
        <f t="shared" si="2"/>
        <v>1820000</v>
      </c>
      <c r="N20" s="229"/>
    </row>
    <row r="21" spans="1:14" x14ac:dyDescent="0.25">
      <c r="A21" s="473"/>
      <c r="B21" s="479"/>
      <c r="C21" s="473"/>
      <c r="D21" s="473"/>
      <c r="E21" s="230" t="s">
        <v>165</v>
      </c>
      <c r="F21" s="230">
        <v>12</v>
      </c>
      <c r="G21" s="231">
        <v>455000</v>
      </c>
      <c r="H21" s="231">
        <f t="shared" si="0"/>
        <v>5460000</v>
      </c>
      <c r="I21" s="232">
        <v>0.5</v>
      </c>
      <c r="J21" s="363">
        <f t="shared" si="1"/>
        <v>2730000</v>
      </c>
      <c r="K21" s="230"/>
      <c r="L21" s="230"/>
      <c r="M21" s="404">
        <f t="shared" si="2"/>
        <v>2730000</v>
      </c>
      <c r="N21" s="233"/>
    </row>
    <row r="22" spans="1:14" x14ac:dyDescent="0.25">
      <c r="A22" s="237">
        <v>496</v>
      </c>
      <c r="B22" s="383">
        <v>44028</v>
      </c>
      <c r="C22" s="237"/>
      <c r="D22" s="237" t="s">
        <v>168</v>
      </c>
      <c r="E22" s="139" t="s">
        <v>167</v>
      </c>
      <c r="F22" s="139">
        <v>9</v>
      </c>
      <c r="G22" s="414">
        <v>475000</v>
      </c>
      <c r="H22" s="414">
        <f t="shared" si="0"/>
        <v>4275000</v>
      </c>
      <c r="I22" s="415">
        <v>0.5</v>
      </c>
      <c r="J22" s="416">
        <f t="shared" si="1"/>
        <v>2137500</v>
      </c>
      <c r="K22" s="139"/>
      <c r="L22" s="139"/>
      <c r="M22" s="417">
        <f t="shared" si="2"/>
        <v>2137500</v>
      </c>
      <c r="N22" s="140"/>
    </row>
    <row r="23" spans="1:14" x14ac:dyDescent="0.25">
      <c r="A23" s="237">
        <v>497</v>
      </c>
      <c r="B23" s="383">
        <v>44029</v>
      </c>
      <c r="C23" s="237"/>
      <c r="D23" s="237" t="s">
        <v>168</v>
      </c>
      <c r="E23" s="139" t="s">
        <v>160</v>
      </c>
      <c r="F23" s="139">
        <v>1</v>
      </c>
      <c r="G23" s="414">
        <v>455000</v>
      </c>
      <c r="H23" s="414">
        <f t="shared" si="0"/>
        <v>455000</v>
      </c>
      <c r="I23" s="415">
        <v>0.5</v>
      </c>
      <c r="J23" s="416">
        <f t="shared" si="1"/>
        <v>227500</v>
      </c>
      <c r="K23" s="139"/>
      <c r="L23" s="139"/>
      <c r="M23" s="417">
        <f t="shared" si="2"/>
        <v>227500</v>
      </c>
      <c r="N23" s="140"/>
    </row>
    <row r="24" spans="1:14" x14ac:dyDescent="0.25">
      <c r="A24" s="237">
        <v>610</v>
      </c>
      <c r="B24" s="383">
        <v>44031</v>
      </c>
      <c r="C24" s="237"/>
      <c r="D24" s="237" t="s">
        <v>168</v>
      </c>
      <c r="E24" s="139" t="s">
        <v>161</v>
      </c>
      <c r="F24" s="139">
        <v>60</v>
      </c>
      <c r="G24" s="414">
        <v>455000</v>
      </c>
      <c r="H24" s="414">
        <f t="shared" si="0"/>
        <v>27300000</v>
      </c>
      <c r="I24" s="415">
        <v>0.5</v>
      </c>
      <c r="J24" s="416">
        <f t="shared" si="1"/>
        <v>13650000</v>
      </c>
      <c r="K24" s="139"/>
      <c r="L24" s="139"/>
      <c r="M24" s="417">
        <f t="shared" si="2"/>
        <v>13650000</v>
      </c>
      <c r="N24" s="140"/>
    </row>
    <row r="25" spans="1:14" x14ac:dyDescent="0.25">
      <c r="A25" s="237">
        <v>614</v>
      </c>
      <c r="B25" s="383">
        <v>43881</v>
      </c>
      <c r="C25" s="237"/>
      <c r="D25" s="237" t="s">
        <v>208</v>
      </c>
      <c r="E25" s="139" t="s">
        <v>161</v>
      </c>
      <c r="F25" s="139">
        <v>24</v>
      </c>
      <c r="G25" s="414">
        <v>455000</v>
      </c>
      <c r="H25" s="414">
        <f t="shared" si="0"/>
        <v>10920000</v>
      </c>
      <c r="I25" s="415">
        <v>0.5</v>
      </c>
      <c r="J25" s="416">
        <f t="shared" si="1"/>
        <v>5460000</v>
      </c>
      <c r="K25" s="139"/>
      <c r="L25" s="139"/>
      <c r="M25" s="417">
        <f t="shared" si="2"/>
        <v>5460000</v>
      </c>
      <c r="N25" s="140"/>
    </row>
    <row r="26" spans="1:14" x14ac:dyDescent="0.25">
      <c r="A26" s="471">
        <v>617</v>
      </c>
      <c r="B26" s="477">
        <v>44034</v>
      </c>
      <c r="C26" s="471"/>
      <c r="D26" s="471" t="s">
        <v>168</v>
      </c>
      <c r="E26" s="221" t="s">
        <v>156</v>
      </c>
      <c r="F26" s="221">
        <v>5</v>
      </c>
      <c r="G26" s="222">
        <v>225000</v>
      </c>
      <c r="H26" s="222">
        <f t="shared" si="0"/>
        <v>1125000</v>
      </c>
      <c r="I26" s="223">
        <v>0.5</v>
      </c>
      <c r="J26" s="356">
        <f t="shared" si="1"/>
        <v>562500</v>
      </c>
      <c r="K26" s="221"/>
      <c r="L26" s="221"/>
      <c r="M26" s="402">
        <f t="shared" si="2"/>
        <v>562500</v>
      </c>
      <c r="N26" s="224"/>
    </row>
    <row r="27" spans="1:14" x14ac:dyDescent="0.25">
      <c r="A27" s="473"/>
      <c r="B27" s="479"/>
      <c r="C27" s="473"/>
      <c r="D27" s="473"/>
      <c r="E27" s="230" t="s">
        <v>160</v>
      </c>
      <c r="F27" s="230">
        <v>12</v>
      </c>
      <c r="G27" s="231">
        <v>455000</v>
      </c>
      <c r="H27" s="231">
        <f t="shared" si="0"/>
        <v>5460000</v>
      </c>
      <c r="I27" s="232">
        <v>0.5</v>
      </c>
      <c r="J27" s="363">
        <f t="shared" si="1"/>
        <v>2730000</v>
      </c>
      <c r="K27" s="230"/>
      <c r="L27" s="230"/>
      <c r="M27" s="404">
        <f t="shared" si="2"/>
        <v>2730000</v>
      </c>
      <c r="N27" s="233"/>
    </row>
    <row r="28" spans="1:14" x14ac:dyDescent="0.25">
      <c r="A28" s="237">
        <v>618</v>
      </c>
      <c r="B28" s="383">
        <v>44036</v>
      </c>
      <c r="C28" s="237"/>
      <c r="D28" s="237" t="s">
        <v>168</v>
      </c>
      <c r="E28" s="139" t="s">
        <v>160</v>
      </c>
      <c r="F28" s="139">
        <v>12</v>
      </c>
      <c r="G28" s="414">
        <v>455000</v>
      </c>
      <c r="H28" s="414">
        <f t="shared" si="0"/>
        <v>5460000</v>
      </c>
      <c r="I28" s="415">
        <v>0.5</v>
      </c>
      <c r="J28" s="416">
        <f t="shared" si="1"/>
        <v>2730000</v>
      </c>
      <c r="K28" s="139"/>
      <c r="L28" s="139"/>
      <c r="M28" s="417">
        <f t="shared" si="2"/>
        <v>2730000</v>
      </c>
      <c r="N28" s="140"/>
    </row>
    <row r="29" spans="1:14" x14ac:dyDescent="0.25">
      <c r="A29" s="237">
        <v>621</v>
      </c>
      <c r="B29" s="383">
        <v>44036</v>
      </c>
      <c r="C29" s="237"/>
      <c r="D29" s="237" t="s">
        <v>170</v>
      </c>
      <c r="E29" s="139" t="s">
        <v>160</v>
      </c>
      <c r="F29" s="139">
        <v>24</v>
      </c>
      <c r="G29" s="414">
        <v>455000</v>
      </c>
      <c r="H29" s="414">
        <f t="shared" si="0"/>
        <v>10920000</v>
      </c>
      <c r="I29" s="415">
        <v>0.5</v>
      </c>
      <c r="J29" s="416">
        <f t="shared" si="1"/>
        <v>5460000</v>
      </c>
      <c r="K29" s="139"/>
      <c r="L29" s="139"/>
      <c r="M29" s="417">
        <f t="shared" si="2"/>
        <v>5460000</v>
      </c>
      <c r="N29" s="140"/>
    </row>
    <row r="30" spans="1:14" s="134" customFormat="1" ht="30" customHeight="1" x14ac:dyDescent="0.25">
      <c r="A30" s="512" t="s">
        <v>58</v>
      </c>
      <c r="B30" s="512"/>
      <c r="C30" s="512"/>
      <c r="D30" s="512"/>
      <c r="E30" s="130"/>
      <c r="F30" s="130">
        <f>SUM(F7:F29)</f>
        <v>330</v>
      </c>
      <c r="G30" s="131">
        <f>SUM(G7:G29)</f>
        <v>9535000</v>
      </c>
      <c r="H30" s="131">
        <f>SUM(H7:H29)</f>
        <v>138730000</v>
      </c>
      <c r="I30" s="132"/>
      <c r="J30" s="133">
        <f>SUM(J7:J29)</f>
        <v>69365000</v>
      </c>
      <c r="K30" s="130"/>
      <c r="L30" s="130"/>
      <c r="M30" s="130"/>
      <c r="N30" s="130"/>
    </row>
    <row r="31" spans="1:14" x14ac:dyDescent="0.25">
      <c r="F31" s="86"/>
      <c r="G31" s="86"/>
    </row>
    <row r="32" spans="1:14" x14ac:dyDescent="0.25">
      <c r="F32" s="86"/>
      <c r="G32" s="86"/>
    </row>
    <row r="33" spans="1:10" s="220" customFormat="1" x14ac:dyDescent="0.25">
      <c r="A33" s="239"/>
      <c r="C33" s="207"/>
      <c r="E33" s="207"/>
      <c r="F33" s="207"/>
      <c r="G33" s="207"/>
      <c r="J33" s="234" t="s">
        <v>14</v>
      </c>
    </row>
    <row r="34" spans="1:10" s="220" customFormat="1" x14ac:dyDescent="0.25">
      <c r="A34" s="239"/>
      <c r="C34" s="11"/>
      <c r="E34" s="11"/>
      <c r="F34" s="11"/>
      <c r="G34" s="11"/>
      <c r="J34" s="13" t="s">
        <v>16</v>
      </c>
    </row>
    <row r="35" spans="1:10" x14ac:dyDescent="0.25">
      <c r="F35" s="86"/>
      <c r="G35" s="86"/>
      <c r="J35" s="235"/>
    </row>
    <row r="36" spans="1:10" x14ac:dyDescent="0.25">
      <c r="F36" s="86"/>
      <c r="G36" s="86"/>
      <c r="J36" s="235"/>
    </row>
    <row r="37" spans="1:10" s="115" customFormat="1" x14ac:dyDescent="0.25">
      <c r="A37" s="117"/>
      <c r="C37" s="207"/>
      <c r="E37" s="114"/>
      <c r="J37" s="236" t="s">
        <v>37</v>
      </c>
    </row>
    <row r="38" spans="1:10" x14ac:dyDescent="0.25">
      <c r="F38" s="86"/>
      <c r="G38" s="86"/>
    </row>
    <row r="39" spans="1:10" x14ac:dyDescent="0.25">
      <c r="F39" s="86"/>
      <c r="G39" s="86"/>
    </row>
    <row r="40" spans="1:10" x14ac:dyDescent="0.25">
      <c r="F40" s="86"/>
      <c r="G40" s="86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  <mergeCell ref="A1:D1"/>
    <mergeCell ref="A2:D2"/>
    <mergeCell ref="B15:B17"/>
    <mergeCell ref="C15:C17"/>
    <mergeCell ref="D15:D17"/>
    <mergeCell ref="D26:D27"/>
    <mergeCell ref="B26:B27"/>
    <mergeCell ref="C26:C27"/>
    <mergeCell ref="A26:A27"/>
    <mergeCell ref="B18:B21"/>
    <mergeCell ref="C18:C21"/>
    <mergeCell ref="D18:D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7" workbookViewId="0">
      <selection activeCell="D24" sqref="D2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4" t="s">
        <v>17</v>
      </c>
      <c r="B4" s="524"/>
      <c r="C4" s="524"/>
      <c r="D4" s="524"/>
      <c r="E4" s="524"/>
      <c r="F4" s="524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5" t="s">
        <v>139</v>
      </c>
      <c r="B5" s="525"/>
      <c r="C5" s="525"/>
      <c r="D5" s="525"/>
      <c r="E5" s="525"/>
      <c r="F5" s="525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50</v>
      </c>
      <c r="D7" s="72" t="s">
        <v>49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51</v>
      </c>
      <c r="C8" s="66">
        <f>'DOANH THU'!G124</f>
        <v>2563</v>
      </c>
      <c r="D8" s="76">
        <f>'DOANH THU'!L124</f>
        <v>621997650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52</v>
      </c>
      <c r="C9" s="78"/>
      <c r="D9" s="79">
        <f>'DOANH THU'!L125</f>
        <v>55188150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53</v>
      </c>
      <c r="C10" s="78"/>
      <c r="D10" s="79">
        <f>'DOANH THU'!L126</f>
        <v>36725600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8"/>
      <c r="B11" s="135" t="s">
        <v>83</v>
      </c>
      <c r="C11" s="137"/>
      <c r="D11" s="136">
        <f>'Hàng khách trả'!J30</f>
        <v>69365000</v>
      </c>
      <c r="E11" s="129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54</v>
      </c>
      <c r="C12" s="83"/>
      <c r="D12" s="84">
        <f>D8-D9-D10</f>
        <v>530083900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288</v>
      </c>
      <c r="C16" s="30">
        <f>'THU CHI'!D187+'THU CHI'!E187</f>
        <v>477333550</v>
      </c>
      <c r="D16" s="243">
        <f>'THU CHI'!F187+'THU CHI'!G187</f>
        <v>313500000</v>
      </c>
      <c r="E16" s="35"/>
    </row>
    <row r="17" spans="1:9" s="68" customFormat="1" x14ac:dyDescent="0.25">
      <c r="A17" s="28"/>
      <c r="B17" s="240" t="s">
        <v>116</v>
      </c>
      <c r="C17" s="241"/>
      <c r="D17" s="244">
        <f>'THU CHI'!F125</f>
        <v>77837000</v>
      </c>
      <c r="E17" s="242"/>
    </row>
    <row r="18" spans="1:9" x14ac:dyDescent="0.25">
      <c r="A18" s="28">
        <v>3</v>
      </c>
      <c r="B18" s="23" t="s">
        <v>9</v>
      </c>
      <c r="C18" s="23"/>
      <c r="D18" s="244">
        <f>'THU CHI'!G156</f>
        <v>7051130</v>
      </c>
      <c r="E18" s="36"/>
    </row>
    <row r="19" spans="1:9" x14ac:dyDescent="0.25">
      <c r="A19" s="22">
        <v>4</v>
      </c>
      <c r="B19" s="23" t="s">
        <v>11</v>
      </c>
      <c r="C19" s="23"/>
      <c r="D19" s="244">
        <f>'THU CHI'!F199+'THU CHI'!G199</f>
        <v>17971000</v>
      </c>
      <c r="E19" s="36"/>
    </row>
    <row r="20" spans="1:9" x14ac:dyDescent="0.25">
      <c r="A20" s="28">
        <v>5</v>
      </c>
      <c r="B20" s="23" t="s">
        <v>117</v>
      </c>
      <c r="C20" s="23"/>
      <c r="D20" s="244">
        <f>'THU CHI'!F225+'THU CHI'!G225</f>
        <v>25157770</v>
      </c>
      <c r="E20" s="36"/>
    </row>
    <row r="21" spans="1:9" x14ac:dyDescent="0.25">
      <c r="A21" s="28">
        <v>7</v>
      </c>
      <c r="B21" s="23" t="s">
        <v>12</v>
      </c>
      <c r="C21" s="23"/>
      <c r="D21" s="244">
        <v>0</v>
      </c>
      <c r="E21" s="36"/>
    </row>
    <row r="22" spans="1:9" x14ac:dyDescent="0.25">
      <c r="A22" s="22">
        <v>8</v>
      </c>
      <c r="B22" s="23" t="s">
        <v>13</v>
      </c>
      <c r="C22" s="23"/>
      <c r="D22" s="244">
        <f>'THU CHI'!G231</f>
        <v>3640000</v>
      </c>
      <c r="E22" s="36"/>
    </row>
    <row r="23" spans="1:9" x14ac:dyDescent="0.25">
      <c r="A23" s="28">
        <v>9</v>
      </c>
      <c r="B23" s="24" t="s">
        <v>23</v>
      </c>
      <c r="C23" s="24"/>
      <c r="D23" s="245">
        <f>'THU CHI'!F246+'THU CHI'!G246</f>
        <v>40114000</v>
      </c>
      <c r="E23" s="37"/>
    </row>
    <row r="24" spans="1:9" ht="15.75" x14ac:dyDescent="0.25">
      <c r="A24" s="31"/>
      <c r="B24" s="32" t="s">
        <v>24</v>
      </c>
      <c r="C24" s="33">
        <f>SUM(C16:C23)</f>
        <v>477333550</v>
      </c>
      <c r="D24" s="246">
        <f>SUM(D16:D23)</f>
        <v>485270900</v>
      </c>
      <c r="E24" s="31"/>
    </row>
    <row r="25" spans="1:9" x14ac:dyDescent="0.25">
      <c r="A25" s="526" t="s">
        <v>25</v>
      </c>
      <c r="B25" s="526"/>
      <c r="C25" s="31"/>
      <c r="D25" s="246">
        <f>C24-D24</f>
        <v>-7937350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8" t="s">
        <v>37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5" zoomScaleNormal="100" workbookViewId="0">
      <selection activeCell="J59" sqref="J58:K59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51" t="s">
        <v>0</v>
      </c>
      <c r="B1" s="551"/>
      <c r="C1" s="551"/>
      <c r="D1" s="551"/>
      <c r="E1" s="551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546" t="s">
        <v>140</v>
      </c>
      <c r="B4" s="546"/>
      <c r="C4" s="546"/>
      <c r="D4" s="546"/>
      <c r="E4" s="546"/>
      <c r="F4" s="546"/>
      <c r="G4" s="546"/>
      <c r="H4" s="546"/>
      <c r="I4" s="546"/>
      <c r="J4" s="546"/>
      <c r="K4" s="546"/>
      <c r="L4" s="546"/>
    </row>
    <row r="5" spans="1:13" s="141" customFormat="1" ht="42" customHeight="1" x14ac:dyDescent="0.25">
      <c r="A5" s="532" t="s">
        <v>76</v>
      </c>
      <c r="B5" s="540" t="s">
        <v>26</v>
      </c>
      <c r="C5" s="532" t="s">
        <v>27</v>
      </c>
      <c r="D5" s="532" t="s">
        <v>39</v>
      </c>
      <c r="E5" s="532"/>
      <c r="F5" s="535" t="s">
        <v>28</v>
      </c>
      <c r="G5" s="535"/>
      <c r="H5" s="535"/>
      <c r="I5" s="535"/>
      <c r="J5" s="535"/>
      <c r="K5" s="535"/>
      <c r="L5" s="535"/>
    </row>
    <row r="6" spans="1:13" s="141" customFormat="1" ht="38.25" customHeight="1" x14ac:dyDescent="0.25">
      <c r="A6" s="532"/>
      <c r="B6" s="540"/>
      <c r="C6" s="532"/>
      <c r="D6" s="532" t="s">
        <v>40</v>
      </c>
      <c r="E6" s="532" t="s">
        <v>41</v>
      </c>
      <c r="F6" s="532" t="s">
        <v>30</v>
      </c>
      <c r="G6" s="532" t="s">
        <v>31</v>
      </c>
      <c r="H6" s="541" t="s">
        <v>32</v>
      </c>
      <c r="I6" s="541" t="s">
        <v>42</v>
      </c>
      <c r="J6" s="542" t="s">
        <v>34</v>
      </c>
      <c r="K6" s="542"/>
      <c r="L6" s="541" t="s">
        <v>43</v>
      </c>
    </row>
    <row r="7" spans="1:13" s="141" customFormat="1" ht="12.75" x14ac:dyDescent="0.25">
      <c r="A7" s="532"/>
      <c r="B7" s="540"/>
      <c r="C7" s="532"/>
      <c r="D7" s="532"/>
      <c r="E7" s="532"/>
      <c r="F7" s="532"/>
      <c r="G7" s="532"/>
      <c r="H7" s="541"/>
      <c r="I7" s="541"/>
      <c r="J7" s="166" t="s">
        <v>84</v>
      </c>
      <c r="K7" s="153" t="s">
        <v>47</v>
      </c>
      <c r="L7" s="541"/>
    </row>
    <row r="8" spans="1:13" s="312" customFormat="1" ht="15" x14ac:dyDescent="0.25">
      <c r="A8" s="237">
        <v>1164</v>
      </c>
      <c r="B8" s="383">
        <v>44013</v>
      </c>
      <c r="C8" s="237" t="s">
        <v>151</v>
      </c>
      <c r="D8" s="237" t="s">
        <v>152</v>
      </c>
      <c r="E8" s="237" t="s">
        <v>166</v>
      </c>
      <c r="F8" s="237" t="s">
        <v>153</v>
      </c>
      <c r="G8" s="237">
        <v>2</v>
      </c>
      <c r="H8" s="310">
        <v>485000</v>
      </c>
      <c r="I8" s="310">
        <f>G8*H8</f>
        <v>970000</v>
      </c>
      <c r="J8" s="310"/>
      <c r="K8" s="311">
        <v>0.41</v>
      </c>
      <c r="L8" s="310">
        <f>I8*(1-K8)</f>
        <v>572300.00000000012</v>
      </c>
    </row>
    <row r="9" spans="1:13" s="312" customFormat="1" ht="15" x14ac:dyDescent="0.25">
      <c r="A9" s="498">
        <v>1165</v>
      </c>
      <c r="B9" s="501">
        <v>44013</v>
      </c>
      <c r="C9" s="498" t="s">
        <v>151</v>
      </c>
      <c r="D9" s="498"/>
      <c r="E9" s="498" t="s">
        <v>166</v>
      </c>
      <c r="F9" s="405" t="s">
        <v>156</v>
      </c>
      <c r="G9" s="405">
        <v>1</v>
      </c>
      <c r="H9" s="355">
        <v>225000</v>
      </c>
      <c r="I9" s="355">
        <f t="shared" ref="I9:I13" si="0">G9*H9</f>
        <v>225000</v>
      </c>
      <c r="J9" s="355"/>
      <c r="K9" s="357">
        <v>0.41</v>
      </c>
      <c r="L9" s="355">
        <f>I9*(1-K9)</f>
        <v>132750.00000000003</v>
      </c>
    </row>
    <row r="10" spans="1:13" s="312" customFormat="1" ht="14.45" customHeight="1" x14ac:dyDescent="0.25">
      <c r="A10" s="500"/>
      <c r="B10" s="503"/>
      <c r="C10" s="500"/>
      <c r="D10" s="500"/>
      <c r="E10" s="500"/>
      <c r="F10" s="407" t="s">
        <v>157</v>
      </c>
      <c r="G10" s="407">
        <v>1</v>
      </c>
      <c r="H10" s="362">
        <v>465000</v>
      </c>
      <c r="I10" s="362">
        <f t="shared" si="0"/>
        <v>465000</v>
      </c>
      <c r="J10" s="362"/>
      <c r="K10" s="364">
        <v>0.41</v>
      </c>
      <c r="L10" s="362">
        <f>I10*(1-K10)</f>
        <v>274350.00000000006</v>
      </c>
      <c r="M10" s="313"/>
    </row>
    <row r="11" spans="1:13" s="312" customFormat="1" ht="15" x14ac:dyDescent="0.25">
      <c r="A11" s="237">
        <v>1181</v>
      </c>
      <c r="B11" s="383">
        <v>44015</v>
      </c>
      <c r="C11" s="237" t="s">
        <v>151</v>
      </c>
      <c r="D11" s="315"/>
      <c r="E11" s="315" t="s">
        <v>166</v>
      </c>
      <c r="F11" s="237" t="s">
        <v>161</v>
      </c>
      <c r="G11" s="237">
        <v>1</v>
      </c>
      <c r="H11" s="342">
        <v>455000</v>
      </c>
      <c r="I11" s="310">
        <f t="shared" si="0"/>
        <v>455000</v>
      </c>
      <c r="J11" s="314"/>
      <c r="K11" s="311">
        <v>0.41</v>
      </c>
      <c r="L11" s="310">
        <f t="shared" ref="L11:L12" si="1">I11*(1-K11)</f>
        <v>268450.00000000006</v>
      </c>
    </row>
    <row r="12" spans="1:13" s="312" customFormat="1" ht="15" x14ac:dyDescent="0.25">
      <c r="A12" s="237">
        <v>1179</v>
      </c>
      <c r="B12" s="383">
        <v>44018</v>
      </c>
      <c r="C12" s="237" t="s">
        <v>151</v>
      </c>
      <c r="D12" s="237"/>
      <c r="E12" s="237"/>
      <c r="F12" s="237" t="s">
        <v>160</v>
      </c>
      <c r="G12" s="237">
        <v>2</v>
      </c>
      <c r="H12" s="342">
        <v>455000</v>
      </c>
      <c r="I12" s="310">
        <f t="shared" si="0"/>
        <v>910000</v>
      </c>
      <c r="J12" s="314"/>
      <c r="K12" s="311">
        <v>0.41</v>
      </c>
      <c r="L12" s="310">
        <f t="shared" si="1"/>
        <v>536900.00000000012</v>
      </c>
    </row>
    <row r="13" spans="1:13" s="312" customFormat="1" ht="15" x14ac:dyDescent="0.25">
      <c r="A13" s="237">
        <v>604</v>
      </c>
      <c r="B13" s="316">
        <v>44028</v>
      </c>
      <c r="C13" s="237" t="s">
        <v>151</v>
      </c>
      <c r="D13" s="237"/>
      <c r="E13" s="237"/>
      <c r="F13" s="237" t="s">
        <v>192</v>
      </c>
      <c r="G13" s="237">
        <v>1</v>
      </c>
      <c r="H13" s="310">
        <v>550000</v>
      </c>
      <c r="I13" s="310">
        <f t="shared" si="0"/>
        <v>550000</v>
      </c>
      <c r="J13" s="310"/>
      <c r="K13" s="311">
        <v>0.56000000000000005</v>
      </c>
      <c r="L13" s="310">
        <f t="shared" ref="L13" si="2">I13*(1-K13)-J13</f>
        <v>241999.99999999997</v>
      </c>
    </row>
    <row r="14" spans="1:13" s="145" customFormat="1" ht="15" hidden="1" customHeight="1" x14ac:dyDescent="0.25">
      <c r="A14" s="142"/>
      <c r="B14" s="146"/>
      <c r="C14" s="142"/>
      <c r="D14" s="142"/>
      <c r="E14" s="142"/>
      <c r="F14" s="142"/>
      <c r="G14" s="142"/>
      <c r="H14" s="143"/>
      <c r="I14" s="143"/>
      <c r="J14" s="143"/>
      <c r="K14" s="144"/>
      <c r="L14" s="143"/>
    </row>
    <row r="15" spans="1:13" s="145" customFormat="1" ht="15" hidden="1" customHeight="1" x14ac:dyDescent="0.25">
      <c r="A15" s="142"/>
      <c r="B15" s="146"/>
      <c r="C15" s="142"/>
      <c r="D15" s="142"/>
      <c r="E15" s="142"/>
      <c r="F15" s="142"/>
      <c r="G15" s="142"/>
      <c r="H15" s="143"/>
      <c r="I15" s="143"/>
      <c r="J15" s="143"/>
      <c r="K15" s="144"/>
      <c r="L15" s="143"/>
    </row>
    <row r="16" spans="1:13" s="145" customFormat="1" ht="15" hidden="1" customHeight="1" x14ac:dyDescent="0.25">
      <c r="A16" s="248"/>
      <c r="B16" s="251"/>
      <c r="C16" s="248"/>
      <c r="D16" s="248"/>
      <c r="E16" s="248"/>
      <c r="F16" s="163"/>
      <c r="G16" s="163"/>
      <c r="H16" s="154"/>
      <c r="I16" s="154"/>
      <c r="J16" s="543"/>
      <c r="K16" s="155"/>
      <c r="L16" s="154"/>
    </row>
    <row r="17" spans="1:12" s="145" customFormat="1" ht="15" hidden="1" customHeight="1" x14ac:dyDescent="0.25">
      <c r="A17" s="249"/>
      <c r="B17" s="253"/>
      <c r="C17" s="249"/>
      <c r="D17" s="249"/>
      <c r="E17" s="249"/>
      <c r="F17" s="164"/>
      <c r="G17" s="164"/>
      <c r="H17" s="156"/>
      <c r="I17" s="156"/>
      <c r="J17" s="544"/>
      <c r="K17" s="157"/>
      <c r="L17" s="156"/>
    </row>
    <row r="18" spans="1:12" s="145" customFormat="1" ht="15" hidden="1" customHeight="1" x14ac:dyDescent="0.25">
      <c r="A18" s="250"/>
      <c r="B18" s="252"/>
      <c r="C18" s="250"/>
      <c r="D18" s="250"/>
      <c r="E18" s="250"/>
      <c r="F18" s="165"/>
      <c r="G18" s="165"/>
      <c r="H18" s="158"/>
      <c r="I18" s="158"/>
      <c r="J18" s="545"/>
      <c r="K18" s="159"/>
      <c r="L18" s="158"/>
    </row>
    <row r="19" spans="1:12" s="145" customFormat="1" ht="15" hidden="1" customHeight="1" x14ac:dyDescent="0.25">
      <c r="A19" s="142"/>
      <c r="B19" s="146"/>
      <c r="C19" s="142"/>
      <c r="D19" s="142"/>
      <c r="E19" s="142"/>
      <c r="F19" s="142"/>
      <c r="G19" s="142"/>
      <c r="H19" s="143"/>
      <c r="I19" s="143"/>
      <c r="J19" s="143"/>
      <c r="K19" s="144"/>
      <c r="L19" s="143"/>
    </row>
    <row r="20" spans="1:12" s="145" customFormat="1" ht="15" hidden="1" customHeight="1" x14ac:dyDescent="0.25">
      <c r="A20" s="248"/>
      <c r="B20" s="251"/>
      <c r="C20" s="248"/>
      <c r="D20" s="248"/>
      <c r="E20" s="248"/>
      <c r="F20" s="163"/>
      <c r="G20" s="163"/>
      <c r="H20" s="154"/>
      <c r="I20" s="154"/>
      <c r="J20" s="154"/>
      <c r="K20" s="155"/>
      <c r="L20" s="154"/>
    </row>
    <row r="21" spans="1:12" s="145" customFormat="1" ht="15" hidden="1" customHeight="1" x14ac:dyDescent="0.25">
      <c r="A21" s="250"/>
      <c r="B21" s="252"/>
      <c r="C21" s="250"/>
      <c r="D21" s="250"/>
      <c r="E21" s="250"/>
      <c r="F21" s="165"/>
      <c r="G21" s="165"/>
      <c r="H21" s="158"/>
      <c r="I21" s="158"/>
      <c r="J21" s="158"/>
      <c r="K21" s="159"/>
      <c r="L21" s="158"/>
    </row>
    <row r="22" spans="1:12" s="145" customFormat="1" ht="15" hidden="1" customHeight="1" x14ac:dyDescent="0.25">
      <c r="A22" s="248"/>
      <c r="B22" s="251"/>
      <c r="C22" s="248"/>
      <c r="D22" s="248"/>
      <c r="E22" s="248"/>
      <c r="F22" s="163"/>
      <c r="G22" s="163"/>
      <c r="H22" s="154"/>
      <c r="I22" s="154"/>
      <c r="J22" s="154"/>
      <c r="K22" s="155"/>
      <c r="L22" s="154"/>
    </row>
    <row r="23" spans="1:12" s="145" customFormat="1" ht="15" hidden="1" customHeight="1" x14ac:dyDescent="0.25">
      <c r="A23" s="250"/>
      <c r="B23" s="252"/>
      <c r="C23" s="250"/>
      <c r="D23" s="250"/>
      <c r="E23" s="250"/>
      <c r="F23" s="165"/>
      <c r="G23" s="165"/>
      <c r="H23" s="158"/>
      <c r="I23" s="158"/>
      <c r="J23" s="158"/>
      <c r="K23" s="159"/>
      <c r="L23" s="158"/>
    </row>
    <row r="24" spans="1:12" s="145" customFormat="1" ht="15" hidden="1" customHeight="1" x14ac:dyDescent="0.25">
      <c r="A24" s="161"/>
      <c r="B24" s="162"/>
      <c r="C24" s="161"/>
      <c r="D24" s="161"/>
      <c r="E24" s="161"/>
      <c r="F24" s="161"/>
      <c r="G24" s="161"/>
      <c r="H24" s="160"/>
      <c r="I24" s="160"/>
      <c r="J24" s="160"/>
      <c r="K24" s="206"/>
      <c r="L24" s="160"/>
    </row>
    <row r="25" spans="1:12" s="145" customFormat="1" ht="15" hidden="1" customHeight="1" x14ac:dyDescent="0.25">
      <c r="A25" s="161"/>
      <c r="B25" s="162"/>
      <c r="C25" s="161"/>
      <c r="D25" s="161"/>
      <c r="E25" s="161"/>
      <c r="F25" s="161"/>
      <c r="G25" s="161"/>
      <c r="H25" s="160"/>
      <c r="I25" s="160"/>
      <c r="J25" s="160"/>
      <c r="K25" s="206"/>
      <c r="L25" s="160"/>
    </row>
    <row r="26" spans="1:12" s="145" customFormat="1" ht="15" hidden="1" customHeight="1" x14ac:dyDescent="0.25">
      <c r="A26" s="161"/>
      <c r="B26" s="162"/>
      <c r="C26" s="161"/>
      <c r="D26" s="161"/>
      <c r="E26" s="161"/>
      <c r="F26" s="161"/>
      <c r="G26" s="161"/>
      <c r="H26" s="160"/>
      <c r="I26" s="160"/>
      <c r="J26" s="160"/>
      <c r="K26" s="206"/>
      <c r="L26" s="160"/>
    </row>
    <row r="27" spans="1:12" s="145" customFormat="1" ht="15" hidden="1" customHeight="1" x14ac:dyDescent="0.25">
      <c r="A27" s="161"/>
      <c r="B27" s="162"/>
      <c r="C27" s="161"/>
      <c r="D27" s="161"/>
      <c r="E27" s="161"/>
      <c r="F27" s="161"/>
      <c r="G27" s="161"/>
      <c r="H27" s="160"/>
      <c r="I27" s="160"/>
      <c r="J27" s="160"/>
      <c r="K27" s="206"/>
      <c r="L27" s="160"/>
    </row>
    <row r="28" spans="1:12" s="312" customFormat="1" ht="15" x14ac:dyDescent="0.25">
      <c r="A28" s="471">
        <v>607</v>
      </c>
      <c r="B28" s="480">
        <v>44029</v>
      </c>
      <c r="C28" s="471" t="s">
        <v>151</v>
      </c>
      <c r="D28" s="471" t="s">
        <v>152</v>
      </c>
      <c r="E28" s="471" t="s">
        <v>177</v>
      </c>
      <c r="F28" s="405" t="s">
        <v>157</v>
      </c>
      <c r="G28" s="405">
        <v>8</v>
      </c>
      <c r="H28" s="355">
        <v>465000</v>
      </c>
      <c r="I28" s="355">
        <f t="shared" ref="I28:I30" si="3">G28*H28</f>
        <v>3720000</v>
      </c>
      <c r="J28" s="355"/>
      <c r="K28" s="357">
        <v>0.56000000000000005</v>
      </c>
      <c r="L28" s="355">
        <f t="shared" ref="L28:L30" si="4">I28*(1-K28)-J28</f>
        <v>1636799.9999999998</v>
      </c>
    </row>
    <row r="29" spans="1:12" s="312" customFormat="1" ht="14.45" customHeight="1" x14ac:dyDescent="0.25">
      <c r="A29" s="472"/>
      <c r="B29" s="482"/>
      <c r="C29" s="472"/>
      <c r="D29" s="472"/>
      <c r="E29" s="472"/>
      <c r="F29" s="406" t="s">
        <v>153</v>
      </c>
      <c r="G29" s="406">
        <v>2</v>
      </c>
      <c r="H29" s="359">
        <v>485000</v>
      </c>
      <c r="I29" s="359">
        <f t="shared" si="3"/>
        <v>970000</v>
      </c>
      <c r="J29" s="359"/>
      <c r="K29" s="360">
        <v>0.56000000000000005</v>
      </c>
      <c r="L29" s="359">
        <f t="shared" si="4"/>
        <v>426799.99999999994</v>
      </c>
    </row>
    <row r="30" spans="1:12" s="312" customFormat="1" ht="14.45" customHeight="1" x14ac:dyDescent="0.25">
      <c r="A30" s="473"/>
      <c r="B30" s="481"/>
      <c r="C30" s="473"/>
      <c r="D30" s="473"/>
      <c r="E30" s="473"/>
      <c r="F30" s="407" t="s">
        <v>165</v>
      </c>
      <c r="G30" s="407">
        <v>6</v>
      </c>
      <c r="H30" s="362">
        <v>455000</v>
      </c>
      <c r="I30" s="362">
        <f t="shared" si="3"/>
        <v>2730000</v>
      </c>
      <c r="J30" s="362"/>
      <c r="K30" s="364">
        <v>0.56000000000000005</v>
      </c>
      <c r="L30" s="362">
        <f t="shared" si="4"/>
        <v>1201199.9999999998</v>
      </c>
    </row>
    <row r="31" spans="1:12" s="207" customFormat="1" x14ac:dyDescent="0.25">
      <c r="A31" s="547" t="s">
        <v>35</v>
      </c>
      <c r="B31" s="548"/>
      <c r="C31" s="548"/>
      <c r="D31" s="548"/>
      <c r="E31" s="548"/>
      <c r="F31" s="548"/>
      <c r="G31" s="548"/>
      <c r="H31" s="549"/>
      <c r="I31" s="208">
        <f>SUM(I8:I30)</f>
        <v>10995000</v>
      </c>
      <c r="J31" s="209"/>
      <c r="K31" s="209"/>
      <c r="L31" s="208">
        <f>SUM(L8:L30)</f>
        <v>5291550</v>
      </c>
    </row>
    <row r="32" spans="1:12" s="215" customFormat="1" x14ac:dyDescent="0.25">
      <c r="A32" s="213"/>
      <c r="B32" s="213"/>
      <c r="C32" s="213"/>
      <c r="D32" s="213"/>
      <c r="E32" s="213"/>
      <c r="F32" s="213"/>
      <c r="G32" s="213"/>
      <c r="H32" s="213"/>
      <c r="I32" s="214"/>
      <c r="L32" s="214"/>
    </row>
    <row r="33" spans="1:12" x14ac:dyDescent="0.25">
      <c r="A33" s="546" t="s">
        <v>141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</row>
    <row r="34" spans="1:12" s="141" customFormat="1" ht="42" customHeight="1" x14ac:dyDescent="0.25">
      <c r="A34" s="532" t="s">
        <v>76</v>
      </c>
      <c r="B34" s="540" t="s">
        <v>26</v>
      </c>
      <c r="C34" s="532" t="s">
        <v>27</v>
      </c>
      <c r="D34" s="532" t="s">
        <v>39</v>
      </c>
      <c r="E34" s="532"/>
      <c r="F34" s="535" t="s">
        <v>28</v>
      </c>
      <c r="G34" s="535"/>
      <c r="H34" s="535"/>
      <c r="I34" s="535"/>
      <c r="J34" s="535"/>
      <c r="K34" s="535"/>
      <c r="L34" s="535"/>
    </row>
    <row r="35" spans="1:12" s="141" customFormat="1" ht="38.25" customHeight="1" x14ac:dyDescent="0.25">
      <c r="A35" s="532"/>
      <c r="B35" s="540"/>
      <c r="C35" s="532"/>
      <c r="D35" s="532" t="s">
        <v>40</v>
      </c>
      <c r="E35" s="532" t="s">
        <v>41</v>
      </c>
      <c r="F35" s="532" t="s">
        <v>30</v>
      </c>
      <c r="G35" s="532" t="s">
        <v>31</v>
      </c>
      <c r="H35" s="541" t="s">
        <v>32</v>
      </c>
      <c r="I35" s="541" t="s">
        <v>42</v>
      </c>
      <c r="J35" s="542" t="s">
        <v>34</v>
      </c>
      <c r="K35" s="542"/>
      <c r="L35" s="541" t="s">
        <v>43</v>
      </c>
    </row>
    <row r="36" spans="1:12" s="141" customFormat="1" ht="12.75" x14ac:dyDescent="0.25">
      <c r="A36" s="532"/>
      <c r="B36" s="540"/>
      <c r="C36" s="532"/>
      <c r="D36" s="532"/>
      <c r="E36" s="532"/>
      <c r="F36" s="532"/>
      <c r="G36" s="532"/>
      <c r="H36" s="541"/>
      <c r="I36" s="541"/>
      <c r="J36" s="298" t="s">
        <v>84</v>
      </c>
      <c r="K36" s="153" t="s">
        <v>47</v>
      </c>
      <c r="L36" s="541"/>
    </row>
    <row r="37" spans="1:12" s="312" customFormat="1" ht="15" x14ac:dyDescent="0.25">
      <c r="A37" s="237">
        <v>1188</v>
      </c>
      <c r="B37" s="383">
        <v>44021</v>
      </c>
      <c r="C37" s="237" t="s">
        <v>183</v>
      </c>
      <c r="D37" s="315" t="s">
        <v>182</v>
      </c>
      <c r="E37" s="237"/>
      <c r="F37" s="237" t="s">
        <v>160</v>
      </c>
      <c r="G37" s="237">
        <v>1</v>
      </c>
      <c r="H37" s="310">
        <v>455000</v>
      </c>
      <c r="I37" s="310">
        <f>G37*H37</f>
        <v>455000</v>
      </c>
      <c r="J37" s="310"/>
      <c r="K37" s="311">
        <v>0.15</v>
      </c>
      <c r="L37" s="310">
        <f>I37*(1-K37)</f>
        <v>386750</v>
      </c>
    </row>
    <row r="38" spans="1:12" s="312" customFormat="1" ht="15" x14ac:dyDescent="0.25">
      <c r="A38" s="237">
        <v>605</v>
      </c>
      <c r="B38" s="316">
        <v>44028</v>
      </c>
      <c r="C38" s="237" t="s">
        <v>163</v>
      </c>
      <c r="D38" s="237" t="s">
        <v>183</v>
      </c>
      <c r="E38" s="237"/>
      <c r="F38" s="237" t="s">
        <v>165</v>
      </c>
      <c r="G38" s="237">
        <v>1</v>
      </c>
      <c r="H38" s="310">
        <v>455000</v>
      </c>
      <c r="I38" s="310">
        <f>G38*H38</f>
        <v>455000</v>
      </c>
      <c r="J38" s="310"/>
      <c r="K38" s="311">
        <v>0.41</v>
      </c>
      <c r="L38" s="310">
        <f>I38*(1-K38)-J38</f>
        <v>268450.00000000006</v>
      </c>
    </row>
    <row r="39" spans="1:12" s="207" customFormat="1" x14ac:dyDescent="0.25">
      <c r="A39" s="547" t="s">
        <v>35</v>
      </c>
      <c r="B39" s="548"/>
      <c r="C39" s="548"/>
      <c r="D39" s="548"/>
      <c r="E39" s="548"/>
      <c r="F39" s="548"/>
      <c r="G39" s="548"/>
      <c r="H39" s="549"/>
      <c r="I39" s="208">
        <f>SUM(I37:I38)</f>
        <v>910000</v>
      </c>
      <c r="J39" s="209"/>
      <c r="K39" s="209"/>
      <c r="L39" s="208">
        <f>SUM(L37:L38)</f>
        <v>655200</v>
      </c>
    </row>
    <row r="40" spans="1:12" s="207" customFormat="1" x14ac:dyDescent="0.25">
      <c r="A40" s="419"/>
      <c r="B40" s="419"/>
      <c r="C40" s="419"/>
      <c r="D40" s="419"/>
      <c r="E40" s="419"/>
      <c r="F40" s="419"/>
      <c r="G40" s="419"/>
      <c r="H40" s="419"/>
      <c r="I40" s="214"/>
      <c r="J40" s="215"/>
      <c r="K40" s="215"/>
      <c r="L40" s="214"/>
    </row>
    <row r="41" spans="1:12" s="207" customFormat="1" x14ac:dyDescent="0.25">
      <c r="A41" s="419"/>
      <c r="B41" s="419"/>
      <c r="C41" s="419"/>
      <c r="D41" s="419"/>
      <c r="E41" s="419"/>
      <c r="F41" s="419"/>
      <c r="G41" s="419"/>
      <c r="H41" s="419"/>
      <c r="I41" s="214"/>
      <c r="J41" s="215"/>
      <c r="K41" s="215"/>
      <c r="L41" s="214"/>
    </row>
    <row r="42" spans="1:12" s="207" customFormat="1" x14ac:dyDescent="0.25">
      <c r="A42" s="419"/>
      <c r="B42" s="419"/>
      <c r="C42" s="419"/>
      <c r="D42" s="419"/>
      <c r="E42" s="419"/>
      <c r="F42" s="419"/>
      <c r="G42" s="419"/>
      <c r="H42" s="419"/>
      <c r="I42" s="214"/>
      <c r="J42" s="215"/>
      <c r="K42" s="215"/>
      <c r="L42" s="214"/>
    </row>
    <row r="43" spans="1:12" s="207" customFormat="1" x14ac:dyDescent="0.25">
      <c r="A43" s="419"/>
      <c r="B43" s="419"/>
      <c r="C43" s="419"/>
      <c r="D43" s="419"/>
      <c r="E43" s="419"/>
      <c r="F43" s="419"/>
      <c r="G43" s="419"/>
      <c r="H43" s="419"/>
      <c r="I43" s="214"/>
      <c r="J43" s="215"/>
      <c r="K43" s="215"/>
      <c r="L43" s="214"/>
    </row>
    <row r="44" spans="1:12" s="215" customFormat="1" x14ac:dyDescent="0.25">
      <c r="A44" s="247"/>
      <c r="B44" s="247"/>
      <c r="C44" s="247"/>
      <c r="D44" s="247"/>
      <c r="E44" s="247"/>
      <c r="F44" s="247"/>
      <c r="G44" s="247"/>
      <c r="H44" s="247"/>
      <c r="I44" s="214"/>
      <c r="L44" s="214"/>
    </row>
    <row r="45" spans="1:12" x14ac:dyDescent="0.25">
      <c r="A45" s="546" t="s">
        <v>134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</row>
    <row r="46" spans="1:12" s="141" customFormat="1" ht="42" customHeight="1" x14ac:dyDescent="0.25">
      <c r="A46" s="532" t="s">
        <v>76</v>
      </c>
      <c r="B46" s="533" t="s">
        <v>26</v>
      </c>
      <c r="C46" s="532" t="s">
        <v>27</v>
      </c>
      <c r="D46" s="532" t="s">
        <v>39</v>
      </c>
      <c r="E46" s="532"/>
      <c r="F46" s="535" t="s">
        <v>28</v>
      </c>
      <c r="G46" s="535"/>
      <c r="H46" s="535"/>
      <c r="I46" s="535"/>
      <c r="J46" s="535"/>
      <c r="K46" s="535"/>
      <c r="L46" s="535"/>
    </row>
    <row r="47" spans="1:12" s="141" customFormat="1" ht="38.25" customHeight="1" x14ac:dyDescent="0.25">
      <c r="A47" s="532"/>
      <c r="B47" s="533"/>
      <c r="C47" s="532"/>
      <c r="D47" s="532" t="s">
        <v>40</v>
      </c>
      <c r="E47" s="532" t="s">
        <v>41</v>
      </c>
      <c r="F47" s="532" t="s">
        <v>30</v>
      </c>
      <c r="G47" s="532" t="s">
        <v>31</v>
      </c>
      <c r="H47" s="541" t="s">
        <v>32</v>
      </c>
      <c r="I47" s="541" t="s">
        <v>42</v>
      </c>
      <c r="J47" s="542" t="s">
        <v>34</v>
      </c>
      <c r="K47" s="542"/>
      <c r="L47" s="541" t="s">
        <v>43</v>
      </c>
    </row>
    <row r="48" spans="1:12" s="141" customFormat="1" ht="12.75" x14ac:dyDescent="0.25">
      <c r="A48" s="532"/>
      <c r="B48" s="533"/>
      <c r="C48" s="532"/>
      <c r="D48" s="532"/>
      <c r="E48" s="532"/>
      <c r="F48" s="532"/>
      <c r="G48" s="532"/>
      <c r="H48" s="541"/>
      <c r="I48" s="541"/>
      <c r="J48" s="340" t="s">
        <v>84</v>
      </c>
      <c r="K48" s="153" t="s">
        <v>47</v>
      </c>
      <c r="L48" s="541"/>
    </row>
    <row r="49" spans="1:13" s="312" customFormat="1" ht="15" x14ac:dyDescent="0.25">
      <c r="A49" s="237">
        <v>1175</v>
      </c>
      <c r="B49" s="383">
        <v>44013</v>
      </c>
      <c r="C49" s="237" t="s">
        <v>151</v>
      </c>
      <c r="D49" s="237" t="s">
        <v>155</v>
      </c>
      <c r="E49" s="237" t="s">
        <v>166</v>
      </c>
      <c r="F49" s="237" t="s">
        <v>156</v>
      </c>
      <c r="G49" s="237">
        <v>1</v>
      </c>
      <c r="H49" s="310">
        <v>225000</v>
      </c>
      <c r="I49" s="310">
        <f>G49*H49</f>
        <v>225000</v>
      </c>
      <c r="J49" s="310">
        <v>5000</v>
      </c>
      <c r="K49" s="311"/>
      <c r="L49" s="310">
        <f>I49-J49</f>
        <v>220000</v>
      </c>
    </row>
    <row r="50" spans="1:13" s="312" customFormat="1" ht="15" x14ac:dyDescent="0.25">
      <c r="A50" s="408">
        <v>1190</v>
      </c>
      <c r="B50" s="409">
        <v>44020</v>
      </c>
      <c r="C50" s="408" t="s">
        <v>151</v>
      </c>
      <c r="D50" s="408" t="s">
        <v>155</v>
      </c>
      <c r="E50" s="411"/>
      <c r="F50" s="408" t="s">
        <v>156</v>
      </c>
      <c r="G50" s="408">
        <v>1</v>
      </c>
      <c r="H50" s="384">
        <v>225000</v>
      </c>
      <c r="I50" s="384">
        <f>G50*H50</f>
        <v>225000</v>
      </c>
      <c r="J50" s="384"/>
      <c r="K50" s="385">
        <v>0</v>
      </c>
      <c r="L50" s="384">
        <f>I50*(1-K50)</f>
        <v>225000</v>
      </c>
    </row>
    <row r="51" spans="1:13" s="215" customFormat="1" x14ac:dyDescent="0.25">
      <c r="A51" s="412"/>
      <c r="B51" s="352"/>
      <c r="C51" s="209"/>
      <c r="D51" s="142"/>
      <c r="E51" s="142"/>
      <c r="F51" s="343"/>
      <c r="G51" s="343"/>
      <c r="H51" s="344"/>
      <c r="I51" s="344"/>
      <c r="J51" s="344"/>
      <c r="K51" s="345"/>
      <c r="L51" s="351">
        <f>SUM(L49:L50)</f>
        <v>445000</v>
      </c>
    </row>
    <row r="52" spans="1:13" s="215" customFormat="1" x14ac:dyDescent="0.25">
      <c r="A52" s="341"/>
      <c r="B52" s="347"/>
      <c r="D52" s="348"/>
      <c r="E52" s="348"/>
      <c r="F52" s="349"/>
      <c r="G52" s="349"/>
      <c r="H52" s="346"/>
      <c r="I52" s="346"/>
      <c r="J52" s="346"/>
      <c r="K52" s="350"/>
      <c r="L52" s="346"/>
    </row>
    <row r="53" spans="1:13" s="215" customFormat="1" x14ac:dyDescent="0.25">
      <c r="A53" s="546" t="s">
        <v>129</v>
      </c>
      <c r="B53" s="546"/>
      <c r="C53" s="546"/>
      <c r="D53" s="297"/>
      <c r="E53" s="297"/>
      <c r="F53" s="297"/>
      <c r="G53" s="297"/>
      <c r="H53" s="297"/>
      <c r="I53" s="214"/>
      <c r="L53" s="214"/>
    </row>
    <row r="54" spans="1:13" s="215" customFormat="1" x14ac:dyDescent="0.25">
      <c r="A54" s="297"/>
      <c r="B54" s="297"/>
      <c r="C54" s="297"/>
      <c r="D54" s="550" t="s">
        <v>130</v>
      </c>
      <c r="E54" s="550"/>
      <c r="F54" s="550"/>
      <c r="G54" s="550"/>
      <c r="H54" s="550"/>
      <c r="I54" s="550"/>
      <c r="J54" s="531" t="s">
        <v>49</v>
      </c>
      <c r="K54" s="531"/>
      <c r="L54" s="214"/>
    </row>
    <row r="55" spans="1:13" s="215" customFormat="1" x14ac:dyDescent="0.25">
      <c r="A55" s="297"/>
      <c r="B55" s="297"/>
      <c r="C55" s="297"/>
      <c r="D55" s="536" t="s">
        <v>143</v>
      </c>
      <c r="E55" s="536"/>
      <c r="F55" s="536"/>
      <c r="G55" s="536"/>
      <c r="H55" s="536"/>
      <c r="I55" s="536"/>
      <c r="J55" s="527">
        <f>8611127-5000000</f>
        <v>3611127</v>
      </c>
      <c r="K55" s="527"/>
      <c r="L55" s="214"/>
    </row>
    <row r="56" spans="1:13" s="215" customFormat="1" x14ac:dyDescent="0.25">
      <c r="A56" s="297"/>
      <c r="B56" s="297"/>
      <c r="C56" s="297"/>
      <c r="D56" s="536" t="s">
        <v>144</v>
      </c>
      <c r="E56" s="536"/>
      <c r="F56" s="536"/>
      <c r="G56" s="536"/>
      <c r="H56" s="536"/>
      <c r="I56" s="536"/>
      <c r="J56" s="527">
        <f>L31</f>
        <v>5291550</v>
      </c>
      <c r="K56" s="527"/>
      <c r="L56" s="214"/>
    </row>
    <row r="57" spans="1:13" s="215" customFormat="1" x14ac:dyDescent="0.25">
      <c r="A57" s="247"/>
      <c r="B57" s="247"/>
      <c r="C57" s="247"/>
      <c r="D57" s="536" t="s">
        <v>145</v>
      </c>
      <c r="E57" s="536"/>
      <c r="F57" s="536"/>
      <c r="G57" s="536"/>
      <c r="H57" s="536"/>
      <c r="I57" s="536"/>
      <c r="J57" s="527">
        <f>L39</f>
        <v>655200</v>
      </c>
      <c r="K57" s="527"/>
      <c r="L57" s="214"/>
    </row>
    <row r="58" spans="1:13" s="215" customFormat="1" x14ac:dyDescent="0.25">
      <c r="A58" s="297"/>
      <c r="B58" s="297"/>
      <c r="C58" s="297"/>
      <c r="D58" s="537" t="s">
        <v>142</v>
      </c>
      <c r="E58" s="538"/>
      <c r="F58" s="538"/>
      <c r="G58" s="538"/>
      <c r="H58" s="538"/>
      <c r="I58" s="539"/>
      <c r="J58" s="528">
        <f>'Bảng lương'!K15</f>
        <v>5388461.538461539</v>
      </c>
      <c r="K58" s="529"/>
      <c r="L58" s="214"/>
    </row>
    <row r="59" spans="1:13" s="215" customFormat="1" x14ac:dyDescent="0.25">
      <c r="A59" s="410"/>
      <c r="B59" s="410"/>
      <c r="C59" s="410"/>
      <c r="D59" s="537" t="s">
        <v>209</v>
      </c>
      <c r="E59" s="538"/>
      <c r="F59" s="538"/>
      <c r="G59" s="538"/>
      <c r="H59" s="538"/>
      <c r="I59" s="539"/>
      <c r="J59" s="528">
        <v>4064000</v>
      </c>
      <c r="K59" s="529"/>
      <c r="L59" s="214"/>
    </row>
    <row r="60" spans="1:13" s="215" customFormat="1" x14ac:dyDescent="0.25">
      <c r="A60" s="297"/>
      <c r="B60" s="297"/>
      <c r="C60" s="297"/>
      <c r="D60" s="537" t="s">
        <v>135</v>
      </c>
      <c r="E60" s="538"/>
      <c r="F60" s="538"/>
      <c r="G60" s="538"/>
      <c r="H60" s="538"/>
      <c r="I60" s="539"/>
      <c r="J60" s="528">
        <f>L51</f>
        <v>445000</v>
      </c>
      <c r="K60" s="529"/>
      <c r="L60" s="339"/>
    </row>
    <row r="61" spans="1:13" s="215" customFormat="1" x14ac:dyDescent="0.25">
      <c r="A61" s="247"/>
      <c r="B61" s="247"/>
      <c r="C61" s="247"/>
      <c r="D61" s="536" t="s">
        <v>131</v>
      </c>
      <c r="E61" s="536"/>
      <c r="F61" s="536"/>
      <c r="G61" s="536"/>
      <c r="H61" s="536"/>
      <c r="I61" s="536"/>
      <c r="J61" s="527">
        <f>J55+J56+J57+J60-J58-J59</f>
        <v>550415.46153846104</v>
      </c>
      <c r="K61" s="527"/>
      <c r="L61" s="418">
        <f>J61+2500000</f>
        <v>3050415.461538461</v>
      </c>
      <c r="M61" s="418"/>
    </row>
    <row r="62" spans="1:13" s="215" customFormat="1" x14ac:dyDescent="0.25">
      <c r="A62" s="247"/>
      <c r="B62" s="247"/>
      <c r="C62" s="247"/>
      <c r="D62" s="247"/>
      <c r="E62" s="247"/>
      <c r="F62" s="247"/>
      <c r="G62" s="247"/>
      <c r="H62" s="247"/>
      <c r="I62" s="214"/>
      <c r="L62" s="337"/>
    </row>
    <row r="63" spans="1:13" s="215" customFormat="1" x14ac:dyDescent="0.25">
      <c r="A63" s="432"/>
      <c r="B63" s="534" t="s">
        <v>232</v>
      </c>
      <c r="C63" s="534"/>
      <c r="D63" s="534"/>
      <c r="E63" s="534"/>
      <c r="F63" s="534"/>
      <c r="G63" s="534"/>
      <c r="H63" s="432"/>
      <c r="I63" s="214"/>
      <c r="L63" s="337"/>
    </row>
    <row r="64" spans="1:13" s="215" customFormat="1" x14ac:dyDescent="0.25">
      <c r="A64" s="432"/>
      <c r="B64" s="442"/>
      <c r="C64" s="443" t="s">
        <v>233</v>
      </c>
      <c r="D64" s="442"/>
      <c r="E64" s="442"/>
      <c r="F64" s="442"/>
      <c r="G64" s="442"/>
      <c r="H64" s="432"/>
      <c r="I64" s="214"/>
      <c r="L64" s="337"/>
    </row>
    <row r="65" spans="1:12" s="215" customFormat="1" x14ac:dyDescent="0.25">
      <c r="A65" s="432"/>
      <c r="B65" s="442"/>
      <c r="C65" s="443" t="s">
        <v>234</v>
      </c>
      <c r="D65" s="442"/>
      <c r="E65" s="442"/>
      <c r="F65" s="442"/>
      <c r="G65" s="442"/>
      <c r="H65" s="432"/>
      <c r="I65" s="214"/>
      <c r="L65" s="337"/>
    </row>
    <row r="66" spans="1:12" s="215" customFormat="1" x14ac:dyDescent="0.25">
      <c r="A66" s="432"/>
      <c r="B66" s="442"/>
      <c r="C66" s="443" t="s">
        <v>235</v>
      </c>
      <c r="D66" s="442"/>
      <c r="E66" s="442"/>
      <c r="F66" s="442"/>
      <c r="G66" s="442"/>
      <c r="H66" s="432"/>
      <c r="I66" s="214"/>
      <c r="L66" s="337"/>
    </row>
    <row r="67" spans="1:12" s="215" customFormat="1" x14ac:dyDescent="0.25">
      <c r="A67" s="432"/>
      <c r="B67" s="442"/>
      <c r="C67" s="443" t="s">
        <v>236</v>
      </c>
      <c r="D67" s="442"/>
      <c r="E67" s="442"/>
      <c r="F67" s="442"/>
      <c r="G67" s="442"/>
      <c r="H67" s="432"/>
      <c r="I67" s="214"/>
      <c r="L67" s="337"/>
    </row>
    <row r="68" spans="1:12" s="215" customFormat="1" x14ac:dyDescent="0.25">
      <c r="A68" s="432"/>
      <c r="B68" s="432"/>
      <c r="C68" s="443" t="s">
        <v>237</v>
      </c>
      <c r="D68" s="432"/>
      <c r="E68" s="432"/>
      <c r="F68" s="432"/>
      <c r="G68" s="432"/>
      <c r="H68" s="432"/>
      <c r="I68" s="214"/>
      <c r="L68" s="337"/>
    </row>
    <row r="69" spans="1:12" s="215" customFormat="1" x14ac:dyDescent="0.25">
      <c r="A69" s="213"/>
      <c r="B69" s="213"/>
      <c r="C69" s="213"/>
      <c r="D69" s="213"/>
      <c r="E69" s="213"/>
      <c r="F69" s="213"/>
      <c r="G69" s="213"/>
      <c r="H69" s="213"/>
      <c r="I69" s="214"/>
      <c r="L69" s="214"/>
    </row>
    <row r="70" spans="1:12" x14ac:dyDescent="0.25">
      <c r="A70" s="95"/>
      <c r="B70" s="546" t="s">
        <v>109</v>
      </c>
      <c r="C70" s="546"/>
      <c r="D70" s="546"/>
      <c r="E70" s="95"/>
      <c r="F70" s="95"/>
      <c r="G70" s="95"/>
      <c r="H70" s="95"/>
      <c r="I70" s="546" t="s">
        <v>114</v>
      </c>
      <c r="J70" s="546"/>
    </row>
    <row r="71" spans="1:12" x14ac:dyDescent="0.25">
      <c r="A71" s="95"/>
      <c r="B71" s="95"/>
      <c r="C71" s="95"/>
      <c r="D71" s="95"/>
      <c r="E71" s="95"/>
      <c r="F71" s="95"/>
      <c r="G71" s="95"/>
      <c r="H71" s="95"/>
      <c r="I71" s="210"/>
    </row>
    <row r="72" spans="1:12" x14ac:dyDescent="0.25">
      <c r="A72" s="95"/>
      <c r="B72" s="95"/>
      <c r="C72" s="95"/>
      <c r="D72" s="95"/>
      <c r="E72" s="95"/>
      <c r="F72" s="95"/>
      <c r="G72" s="95"/>
      <c r="H72" s="95"/>
      <c r="I72" s="210"/>
    </row>
    <row r="73" spans="1:12" x14ac:dyDescent="0.25">
      <c r="A73" s="95"/>
      <c r="B73" s="95"/>
      <c r="C73" s="95"/>
      <c r="D73" s="95"/>
      <c r="E73" s="95"/>
      <c r="F73" s="95"/>
      <c r="G73" s="95"/>
      <c r="H73" s="95"/>
      <c r="I73" s="210"/>
    </row>
    <row r="74" spans="1:12" x14ac:dyDescent="0.25">
      <c r="A74" s="95"/>
      <c r="B74" s="95"/>
      <c r="C74" s="95"/>
      <c r="D74" s="95"/>
      <c r="E74" s="95"/>
      <c r="F74" s="95"/>
      <c r="G74" s="95"/>
      <c r="H74" s="95"/>
      <c r="I74" s="210"/>
    </row>
    <row r="75" spans="1:12" x14ac:dyDescent="0.25">
      <c r="A75" s="95"/>
      <c r="B75" s="95"/>
      <c r="C75" s="95"/>
      <c r="D75" s="95"/>
      <c r="E75" s="95"/>
      <c r="F75" s="95"/>
      <c r="G75" s="95"/>
      <c r="H75" s="95"/>
      <c r="I75" s="210"/>
    </row>
    <row r="76" spans="1:12" x14ac:dyDescent="0.25">
      <c r="A76" s="95"/>
      <c r="B76" s="97"/>
      <c r="C76" s="95"/>
      <c r="D76" s="95"/>
      <c r="E76" s="95"/>
      <c r="F76" s="95"/>
      <c r="G76" s="95"/>
      <c r="H76" s="95"/>
      <c r="I76" s="210"/>
    </row>
    <row r="77" spans="1:12" x14ac:dyDescent="0.25">
      <c r="A77" s="99"/>
      <c r="B77" s="99"/>
      <c r="C77" s="99"/>
      <c r="D77" s="99"/>
      <c r="E77" s="99"/>
      <c r="F77" s="99"/>
      <c r="G77" s="99"/>
      <c r="H77" s="99"/>
      <c r="I77" s="211"/>
    </row>
    <row r="78" spans="1:12" x14ac:dyDescent="0.25">
      <c r="A78" s="530"/>
      <c r="B78" s="530"/>
      <c r="E78" s="39"/>
      <c r="F78" s="39"/>
      <c r="G78" s="39"/>
      <c r="H78" s="39"/>
    </row>
    <row r="80" spans="1:12" x14ac:dyDescent="0.25">
      <c r="H80" s="212"/>
    </row>
    <row r="82" spans="1:8" x14ac:dyDescent="0.25">
      <c r="A82" s="530"/>
      <c r="B82" s="530"/>
      <c r="E82" s="39"/>
      <c r="F82" s="39"/>
      <c r="G82" s="39"/>
      <c r="H82" s="39"/>
    </row>
  </sheetData>
  <mergeCells count="78">
    <mergeCell ref="G35:G36"/>
    <mergeCell ref="H35:H36"/>
    <mergeCell ref="A28:A30"/>
    <mergeCell ref="B28:B30"/>
    <mergeCell ref="C28:C30"/>
    <mergeCell ref="D28:D30"/>
    <mergeCell ref="E28:E30"/>
    <mergeCell ref="A9:A10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B9:B10"/>
    <mergeCell ref="C9:C10"/>
    <mergeCell ref="D9:D10"/>
    <mergeCell ref="E9:E10"/>
    <mergeCell ref="D5:E5"/>
    <mergeCell ref="A31:H31"/>
    <mergeCell ref="A33:L33"/>
    <mergeCell ref="D59:I59"/>
    <mergeCell ref="D55:I55"/>
    <mergeCell ref="D56:I56"/>
    <mergeCell ref="A45:L45"/>
    <mergeCell ref="J47:K47"/>
    <mergeCell ref="L47:L48"/>
    <mergeCell ref="A53:C53"/>
    <mergeCell ref="D54:I54"/>
    <mergeCell ref="D35:D36"/>
    <mergeCell ref="E35:E36"/>
    <mergeCell ref="J55:K55"/>
    <mergeCell ref="J56:K56"/>
    <mergeCell ref="A39:H39"/>
    <mergeCell ref="L35:L36"/>
    <mergeCell ref="F5:L5"/>
    <mergeCell ref="A5:A7"/>
    <mergeCell ref="B5:B7"/>
    <mergeCell ref="C5:C7"/>
    <mergeCell ref="H47:H48"/>
    <mergeCell ref="I47:I48"/>
    <mergeCell ref="I35:I36"/>
    <mergeCell ref="J35:K35"/>
    <mergeCell ref="A34:A36"/>
    <mergeCell ref="B34:B36"/>
    <mergeCell ref="C34:C36"/>
    <mergeCell ref="D34:E34"/>
    <mergeCell ref="F34:L34"/>
    <mergeCell ref="G47:G48"/>
    <mergeCell ref="J16:J18"/>
    <mergeCell ref="F35:F36"/>
    <mergeCell ref="J54:K54"/>
    <mergeCell ref="A46:A48"/>
    <mergeCell ref="B46:B48"/>
    <mergeCell ref="C46:C48"/>
    <mergeCell ref="J59:K59"/>
    <mergeCell ref="D46:E46"/>
    <mergeCell ref="F46:L46"/>
    <mergeCell ref="D47:D48"/>
    <mergeCell ref="E47:E48"/>
    <mergeCell ref="D57:I57"/>
    <mergeCell ref="D58:I58"/>
    <mergeCell ref="F47:F48"/>
    <mergeCell ref="J57:K57"/>
    <mergeCell ref="J61:K61"/>
    <mergeCell ref="J58:K58"/>
    <mergeCell ref="J60:K60"/>
    <mergeCell ref="A82:B82"/>
    <mergeCell ref="A78:B78"/>
    <mergeCell ref="B63:G63"/>
    <mergeCell ref="D61:I61"/>
    <mergeCell ref="D60:I60"/>
    <mergeCell ref="B70:D70"/>
    <mergeCell ref="I70:J70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B17" sqref="B17"/>
    </sheetView>
  </sheetViews>
  <sheetFormatPr defaultColWidth="9" defaultRowHeight="15" x14ac:dyDescent="0.25"/>
  <cols>
    <col min="1" max="1" width="2.5703125" style="169" customWidth="1"/>
    <col min="2" max="2" width="17.7109375" style="169" customWidth="1"/>
    <col min="3" max="3" width="10.28515625" style="170" customWidth="1"/>
    <col min="4" max="4" width="3.28515625" style="170" customWidth="1"/>
    <col min="5" max="34" width="2.5703125" style="169" customWidth="1"/>
    <col min="35" max="35" width="7.42578125" style="169" customWidth="1"/>
    <col min="36" max="38" width="2.5703125" style="169" customWidth="1"/>
    <col min="39" max="39" width="4.42578125" style="169" customWidth="1"/>
    <col min="40" max="40" width="19.42578125" style="170" customWidth="1"/>
    <col min="41" max="260" width="9" style="169"/>
    <col min="261" max="261" width="3.28515625" style="169" customWidth="1"/>
    <col min="262" max="262" width="20" style="169" customWidth="1"/>
    <col min="263" max="263" width="24.5703125" style="169" customWidth="1"/>
    <col min="264" max="293" width="4.42578125" style="169" customWidth="1"/>
    <col min="294" max="294" width="2.5703125" style="169" customWidth="1"/>
    <col min="295" max="295" width="6.140625" style="169" customWidth="1"/>
    <col min="296" max="296" width="19.42578125" style="169" customWidth="1"/>
    <col min="297" max="516" width="9" style="169"/>
    <col min="517" max="517" width="3.28515625" style="169" customWidth="1"/>
    <col min="518" max="518" width="20" style="169" customWidth="1"/>
    <col min="519" max="519" width="24.5703125" style="169" customWidth="1"/>
    <col min="520" max="549" width="4.42578125" style="169" customWidth="1"/>
    <col min="550" max="550" width="2.5703125" style="169" customWidth="1"/>
    <col min="551" max="551" width="6.140625" style="169" customWidth="1"/>
    <col min="552" max="552" width="19.42578125" style="169" customWidth="1"/>
    <col min="553" max="772" width="9" style="169"/>
    <col min="773" max="773" width="3.28515625" style="169" customWidth="1"/>
    <col min="774" max="774" width="20" style="169" customWidth="1"/>
    <col min="775" max="775" width="24.5703125" style="169" customWidth="1"/>
    <col min="776" max="805" width="4.42578125" style="169" customWidth="1"/>
    <col min="806" max="806" width="2.5703125" style="169" customWidth="1"/>
    <col min="807" max="807" width="6.140625" style="169" customWidth="1"/>
    <col min="808" max="808" width="19.42578125" style="169" customWidth="1"/>
    <col min="809" max="1028" width="9" style="169"/>
    <col min="1029" max="1029" width="3.28515625" style="169" customWidth="1"/>
    <col min="1030" max="1030" width="20" style="169" customWidth="1"/>
    <col min="1031" max="1031" width="24.5703125" style="169" customWidth="1"/>
    <col min="1032" max="1061" width="4.42578125" style="169" customWidth="1"/>
    <col min="1062" max="1062" width="2.5703125" style="169" customWidth="1"/>
    <col min="1063" max="1063" width="6.140625" style="169" customWidth="1"/>
    <col min="1064" max="1064" width="19.42578125" style="169" customWidth="1"/>
    <col min="1065" max="1284" width="9" style="169"/>
    <col min="1285" max="1285" width="3.28515625" style="169" customWidth="1"/>
    <col min="1286" max="1286" width="20" style="169" customWidth="1"/>
    <col min="1287" max="1287" width="24.5703125" style="169" customWidth="1"/>
    <col min="1288" max="1317" width="4.42578125" style="169" customWidth="1"/>
    <col min="1318" max="1318" width="2.5703125" style="169" customWidth="1"/>
    <col min="1319" max="1319" width="6.140625" style="169" customWidth="1"/>
    <col min="1320" max="1320" width="19.42578125" style="169" customWidth="1"/>
    <col min="1321" max="1540" width="9" style="169"/>
    <col min="1541" max="1541" width="3.28515625" style="169" customWidth="1"/>
    <col min="1542" max="1542" width="20" style="169" customWidth="1"/>
    <col min="1543" max="1543" width="24.5703125" style="169" customWidth="1"/>
    <col min="1544" max="1573" width="4.42578125" style="169" customWidth="1"/>
    <col min="1574" max="1574" width="2.5703125" style="169" customWidth="1"/>
    <col min="1575" max="1575" width="6.140625" style="169" customWidth="1"/>
    <col min="1576" max="1576" width="19.42578125" style="169" customWidth="1"/>
    <col min="1577" max="1796" width="9" style="169"/>
    <col min="1797" max="1797" width="3.28515625" style="169" customWidth="1"/>
    <col min="1798" max="1798" width="20" style="169" customWidth="1"/>
    <col min="1799" max="1799" width="24.5703125" style="169" customWidth="1"/>
    <col min="1800" max="1829" width="4.42578125" style="169" customWidth="1"/>
    <col min="1830" max="1830" width="2.5703125" style="169" customWidth="1"/>
    <col min="1831" max="1831" width="6.140625" style="169" customWidth="1"/>
    <col min="1832" max="1832" width="19.42578125" style="169" customWidth="1"/>
    <col min="1833" max="2052" width="9" style="169"/>
    <col min="2053" max="2053" width="3.28515625" style="169" customWidth="1"/>
    <col min="2054" max="2054" width="20" style="169" customWidth="1"/>
    <col min="2055" max="2055" width="24.5703125" style="169" customWidth="1"/>
    <col min="2056" max="2085" width="4.42578125" style="169" customWidth="1"/>
    <col min="2086" max="2086" width="2.5703125" style="169" customWidth="1"/>
    <col min="2087" max="2087" width="6.140625" style="169" customWidth="1"/>
    <col min="2088" max="2088" width="19.42578125" style="169" customWidth="1"/>
    <col min="2089" max="2308" width="9" style="169"/>
    <col min="2309" max="2309" width="3.28515625" style="169" customWidth="1"/>
    <col min="2310" max="2310" width="20" style="169" customWidth="1"/>
    <col min="2311" max="2311" width="24.5703125" style="169" customWidth="1"/>
    <col min="2312" max="2341" width="4.42578125" style="169" customWidth="1"/>
    <col min="2342" max="2342" width="2.5703125" style="169" customWidth="1"/>
    <col min="2343" max="2343" width="6.140625" style="169" customWidth="1"/>
    <col min="2344" max="2344" width="19.42578125" style="169" customWidth="1"/>
    <col min="2345" max="2564" width="9" style="169"/>
    <col min="2565" max="2565" width="3.28515625" style="169" customWidth="1"/>
    <col min="2566" max="2566" width="20" style="169" customWidth="1"/>
    <col min="2567" max="2567" width="24.5703125" style="169" customWidth="1"/>
    <col min="2568" max="2597" width="4.42578125" style="169" customWidth="1"/>
    <col min="2598" max="2598" width="2.5703125" style="169" customWidth="1"/>
    <col min="2599" max="2599" width="6.140625" style="169" customWidth="1"/>
    <col min="2600" max="2600" width="19.42578125" style="169" customWidth="1"/>
    <col min="2601" max="2820" width="9" style="169"/>
    <col min="2821" max="2821" width="3.28515625" style="169" customWidth="1"/>
    <col min="2822" max="2822" width="20" style="169" customWidth="1"/>
    <col min="2823" max="2823" width="24.5703125" style="169" customWidth="1"/>
    <col min="2824" max="2853" width="4.42578125" style="169" customWidth="1"/>
    <col min="2854" max="2854" width="2.5703125" style="169" customWidth="1"/>
    <col min="2855" max="2855" width="6.140625" style="169" customWidth="1"/>
    <col min="2856" max="2856" width="19.42578125" style="169" customWidth="1"/>
    <col min="2857" max="3076" width="9" style="169"/>
    <col min="3077" max="3077" width="3.28515625" style="169" customWidth="1"/>
    <col min="3078" max="3078" width="20" style="169" customWidth="1"/>
    <col min="3079" max="3079" width="24.5703125" style="169" customWidth="1"/>
    <col min="3080" max="3109" width="4.42578125" style="169" customWidth="1"/>
    <col min="3110" max="3110" width="2.5703125" style="169" customWidth="1"/>
    <col min="3111" max="3111" width="6.140625" style="169" customWidth="1"/>
    <col min="3112" max="3112" width="19.42578125" style="169" customWidth="1"/>
    <col min="3113" max="3332" width="9" style="169"/>
    <col min="3333" max="3333" width="3.28515625" style="169" customWidth="1"/>
    <col min="3334" max="3334" width="20" style="169" customWidth="1"/>
    <col min="3335" max="3335" width="24.5703125" style="169" customWidth="1"/>
    <col min="3336" max="3365" width="4.42578125" style="169" customWidth="1"/>
    <col min="3366" max="3366" width="2.5703125" style="169" customWidth="1"/>
    <col min="3367" max="3367" width="6.140625" style="169" customWidth="1"/>
    <col min="3368" max="3368" width="19.42578125" style="169" customWidth="1"/>
    <col min="3369" max="3588" width="9" style="169"/>
    <col min="3589" max="3589" width="3.28515625" style="169" customWidth="1"/>
    <col min="3590" max="3590" width="20" style="169" customWidth="1"/>
    <col min="3591" max="3591" width="24.5703125" style="169" customWidth="1"/>
    <col min="3592" max="3621" width="4.42578125" style="169" customWidth="1"/>
    <col min="3622" max="3622" width="2.5703125" style="169" customWidth="1"/>
    <col min="3623" max="3623" width="6.140625" style="169" customWidth="1"/>
    <col min="3624" max="3624" width="19.42578125" style="169" customWidth="1"/>
    <col min="3625" max="3844" width="9" style="169"/>
    <col min="3845" max="3845" width="3.28515625" style="169" customWidth="1"/>
    <col min="3846" max="3846" width="20" style="169" customWidth="1"/>
    <col min="3847" max="3847" width="24.5703125" style="169" customWidth="1"/>
    <col min="3848" max="3877" width="4.42578125" style="169" customWidth="1"/>
    <col min="3878" max="3878" width="2.5703125" style="169" customWidth="1"/>
    <col min="3879" max="3879" width="6.140625" style="169" customWidth="1"/>
    <col min="3880" max="3880" width="19.42578125" style="169" customWidth="1"/>
    <col min="3881" max="4100" width="9" style="169"/>
    <col min="4101" max="4101" width="3.28515625" style="169" customWidth="1"/>
    <col min="4102" max="4102" width="20" style="169" customWidth="1"/>
    <col min="4103" max="4103" width="24.5703125" style="169" customWidth="1"/>
    <col min="4104" max="4133" width="4.42578125" style="169" customWidth="1"/>
    <col min="4134" max="4134" width="2.5703125" style="169" customWidth="1"/>
    <col min="4135" max="4135" width="6.140625" style="169" customWidth="1"/>
    <col min="4136" max="4136" width="19.42578125" style="169" customWidth="1"/>
    <col min="4137" max="4356" width="9" style="169"/>
    <col min="4357" max="4357" width="3.28515625" style="169" customWidth="1"/>
    <col min="4358" max="4358" width="20" style="169" customWidth="1"/>
    <col min="4359" max="4359" width="24.5703125" style="169" customWidth="1"/>
    <col min="4360" max="4389" width="4.42578125" style="169" customWidth="1"/>
    <col min="4390" max="4390" width="2.5703125" style="169" customWidth="1"/>
    <col min="4391" max="4391" width="6.140625" style="169" customWidth="1"/>
    <col min="4392" max="4392" width="19.42578125" style="169" customWidth="1"/>
    <col min="4393" max="4612" width="9" style="169"/>
    <col min="4613" max="4613" width="3.28515625" style="169" customWidth="1"/>
    <col min="4614" max="4614" width="20" style="169" customWidth="1"/>
    <col min="4615" max="4615" width="24.5703125" style="169" customWidth="1"/>
    <col min="4616" max="4645" width="4.42578125" style="169" customWidth="1"/>
    <col min="4646" max="4646" width="2.5703125" style="169" customWidth="1"/>
    <col min="4647" max="4647" width="6.140625" style="169" customWidth="1"/>
    <col min="4648" max="4648" width="19.42578125" style="169" customWidth="1"/>
    <col min="4649" max="4868" width="9" style="169"/>
    <col min="4869" max="4869" width="3.28515625" style="169" customWidth="1"/>
    <col min="4870" max="4870" width="20" style="169" customWidth="1"/>
    <col min="4871" max="4871" width="24.5703125" style="169" customWidth="1"/>
    <col min="4872" max="4901" width="4.42578125" style="169" customWidth="1"/>
    <col min="4902" max="4902" width="2.5703125" style="169" customWidth="1"/>
    <col min="4903" max="4903" width="6.140625" style="169" customWidth="1"/>
    <col min="4904" max="4904" width="19.42578125" style="169" customWidth="1"/>
    <col min="4905" max="5124" width="9" style="169"/>
    <col min="5125" max="5125" width="3.28515625" style="169" customWidth="1"/>
    <col min="5126" max="5126" width="20" style="169" customWidth="1"/>
    <col min="5127" max="5127" width="24.5703125" style="169" customWidth="1"/>
    <col min="5128" max="5157" width="4.42578125" style="169" customWidth="1"/>
    <col min="5158" max="5158" width="2.5703125" style="169" customWidth="1"/>
    <col min="5159" max="5159" width="6.140625" style="169" customWidth="1"/>
    <col min="5160" max="5160" width="19.42578125" style="169" customWidth="1"/>
    <col min="5161" max="5380" width="9" style="169"/>
    <col min="5381" max="5381" width="3.28515625" style="169" customWidth="1"/>
    <col min="5382" max="5382" width="20" style="169" customWidth="1"/>
    <col min="5383" max="5383" width="24.5703125" style="169" customWidth="1"/>
    <col min="5384" max="5413" width="4.42578125" style="169" customWidth="1"/>
    <col min="5414" max="5414" width="2.5703125" style="169" customWidth="1"/>
    <col min="5415" max="5415" width="6.140625" style="169" customWidth="1"/>
    <col min="5416" max="5416" width="19.42578125" style="169" customWidth="1"/>
    <col min="5417" max="5636" width="9" style="169"/>
    <col min="5637" max="5637" width="3.28515625" style="169" customWidth="1"/>
    <col min="5638" max="5638" width="20" style="169" customWidth="1"/>
    <col min="5639" max="5639" width="24.5703125" style="169" customWidth="1"/>
    <col min="5640" max="5669" width="4.42578125" style="169" customWidth="1"/>
    <col min="5670" max="5670" width="2.5703125" style="169" customWidth="1"/>
    <col min="5671" max="5671" width="6.140625" style="169" customWidth="1"/>
    <col min="5672" max="5672" width="19.42578125" style="169" customWidth="1"/>
    <col min="5673" max="5892" width="9" style="169"/>
    <col min="5893" max="5893" width="3.28515625" style="169" customWidth="1"/>
    <col min="5894" max="5894" width="20" style="169" customWidth="1"/>
    <col min="5895" max="5895" width="24.5703125" style="169" customWidth="1"/>
    <col min="5896" max="5925" width="4.42578125" style="169" customWidth="1"/>
    <col min="5926" max="5926" width="2.5703125" style="169" customWidth="1"/>
    <col min="5927" max="5927" width="6.140625" style="169" customWidth="1"/>
    <col min="5928" max="5928" width="19.42578125" style="169" customWidth="1"/>
    <col min="5929" max="6148" width="9" style="169"/>
    <col min="6149" max="6149" width="3.28515625" style="169" customWidth="1"/>
    <col min="6150" max="6150" width="20" style="169" customWidth="1"/>
    <col min="6151" max="6151" width="24.5703125" style="169" customWidth="1"/>
    <col min="6152" max="6181" width="4.42578125" style="169" customWidth="1"/>
    <col min="6182" max="6182" width="2.5703125" style="169" customWidth="1"/>
    <col min="6183" max="6183" width="6.140625" style="169" customWidth="1"/>
    <col min="6184" max="6184" width="19.42578125" style="169" customWidth="1"/>
    <col min="6185" max="6404" width="9" style="169"/>
    <col min="6405" max="6405" width="3.28515625" style="169" customWidth="1"/>
    <col min="6406" max="6406" width="20" style="169" customWidth="1"/>
    <col min="6407" max="6407" width="24.5703125" style="169" customWidth="1"/>
    <col min="6408" max="6437" width="4.42578125" style="169" customWidth="1"/>
    <col min="6438" max="6438" width="2.5703125" style="169" customWidth="1"/>
    <col min="6439" max="6439" width="6.140625" style="169" customWidth="1"/>
    <col min="6440" max="6440" width="19.42578125" style="169" customWidth="1"/>
    <col min="6441" max="6660" width="9" style="169"/>
    <col min="6661" max="6661" width="3.28515625" style="169" customWidth="1"/>
    <col min="6662" max="6662" width="20" style="169" customWidth="1"/>
    <col min="6663" max="6663" width="24.5703125" style="169" customWidth="1"/>
    <col min="6664" max="6693" width="4.42578125" style="169" customWidth="1"/>
    <col min="6694" max="6694" width="2.5703125" style="169" customWidth="1"/>
    <col min="6695" max="6695" width="6.140625" style="169" customWidth="1"/>
    <col min="6696" max="6696" width="19.42578125" style="169" customWidth="1"/>
    <col min="6697" max="6916" width="9" style="169"/>
    <col min="6917" max="6917" width="3.28515625" style="169" customWidth="1"/>
    <col min="6918" max="6918" width="20" style="169" customWidth="1"/>
    <col min="6919" max="6919" width="24.5703125" style="169" customWidth="1"/>
    <col min="6920" max="6949" width="4.42578125" style="169" customWidth="1"/>
    <col min="6950" max="6950" width="2.5703125" style="169" customWidth="1"/>
    <col min="6951" max="6951" width="6.140625" style="169" customWidth="1"/>
    <col min="6952" max="6952" width="19.42578125" style="169" customWidth="1"/>
    <col min="6953" max="7172" width="9" style="169"/>
    <col min="7173" max="7173" width="3.28515625" style="169" customWidth="1"/>
    <col min="7174" max="7174" width="20" style="169" customWidth="1"/>
    <col min="7175" max="7175" width="24.5703125" style="169" customWidth="1"/>
    <col min="7176" max="7205" width="4.42578125" style="169" customWidth="1"/>
    <col min="7206" max="7206" width="2.5703125" style="169" customWidth="1"/>
    <col min="7207" max="7207" width="6.140625" style="169" customWidth="1"/>
    <col min="7208" max="7208" width="19.42578125" style="169" customWidth="1"/>
    <col min="7209" max="7428" width="9" style="169"/>
    <col min="7429" max="7429" width="3.28515625" style="169" customWidth="1"/>
    <col min="7430" max="7430" width="20" style="169" customWidth="1"/>
    <col min="7431" max="7431" width="24.5703125" style="169" customWidth="1"/>
    <col min="7432" max="7461" width="4.42578125" style="169" customWidth="1"/>
    <col min="7462" max="7462" width="2.5703125" style="169" customWidth="1"/>
    <col min="7463" max="7463" width="6.140625" style="169" customWidth="1"/>
    <col min="7464" max="7464" width="19.42578125" style="169" customWidth="1"/>
    <col min="7465" max="7684" width="9" style="169"/>
    <col min="7685" max="7685" width="3.28515625" style="169" customWidth="1"/>
    <col min="7686" max="7686" width="20" style="169" customWidth="1"/>
    <col min="7687" max="7687" width="24.5703125" style="169" customWidth="1"/>
    <col min="7688" max="7717" width="4.42578125" style="169" customWidth="1"/>
    <col min="7718" max="7718" width="2.5703125" style="169" customWidth="1"/>
    <col min="7719" max="7719" width="6.140625" style="169" customWidth="1"/>
    <col min="7720" max="7720" width="19.42578125" style="169" customWidth="1"/>
    <col min="7721" max="7940" width="9" style="169"/>
    <col min="7941" max="7941" width="3.28515625" style="169" customWidth="1"/>
    <col min="7942" max="7942" width="20" style="169" customWidth="1"/>
    <col min="7943" max="7943" width="24.5703125" style="169" customWidth="1"/>
    <col min="7944" max="7973" width="4.42578125" style="169" customWidth="1"/>
    <col min="7974" max="7974" width="2.5703125" style="169" customWidth="1"/>
    <col min="7975" max="7975" width="6.140625" style="169" customWidth="1"/>
    <col min="7976" max="7976" width="19.42578125" style="169" customWidth="1"/>
    <col min="7977" max="8196" width="9" style="169"/>
    <col min="8197" max="8197" width="3.28515625" style="169" customWidth="1"/>
    <col min="8198" max="8198" width="20" style="169" customWidth="1"/>
    <col min="8199" max="8199" width="24.5703125" style="169" customWidth="1"/>
    <col min="8200" max="8229" width="4.42578125" style="169" customWidth="1"/>
    <col min="8230" max="8230" width="2.5703125" style="169" customWidth="1"/>
    <col min="8231" max="8231" width="6.140625" style="169" customWidth="1"/>
    <col min="8232" max="8232" width="19.42578125" style="169" customWidth="1"/>
    <col min="8233" max="8452" width="9" style="169"/>
    <col min="8453" max="8453" width="3.28515625" style="169" customWidth="1"/>
    <col min="8454" max="8454" width="20" style="169" customWidth="1"/>
    <col min="8455" max="8455" width="24.5703125" style="169" customWidth="1"/>
    <col min="8456" max="8485" width="4.42578125" style="169" customWidth="1"/>
    <col min="8486" max="8486" width="2.5703125" style="169" customWidth="1"/>
    <col min="8487" max="8487" width="6.140625" style="169" customWidth="1"/>
    <col min="8488" max="8488" width="19.42578125" style="169" customWidth="1"/>
    <col min="8489" max="8708" width="9" style="169"/>
    <col min="8709" max="8709" width="3.28515625" style="169" customWidth="1"/>
    <col min="8710" max="8710" width="20" style="169" customWidth="1"/>
    <col min="8711" max="8711" width="24.5703125" style="169" customWidth="1"/>
    <col min="8712" max="8741" width="4.42578125" style="169" customWidth="1"/>
    <col min="8742" max="8742" width="2.5703125" style="169" customWidth="1"/>
    <col min="8743" max="8743" width="6.140625" style="169" customWidth="1"/>
    <col min="8744" max="8744" width="19.42578125" style="169" customWidth="1"/>
    <col min="8745" max="8964" width="9" style="169"/>
    <col min="8965" max="8965" width="3.28515625" style="169" customWidth="1"/>
    <col min="8966" max="8966" width="20" style="169" customWidth="1"/>
    <col min="8967" max="8967" width="24.5703125" style="169" customWidth="1"/>
    <col min="8968" max="8997" width="4.42578125" style="169" customWidth="1"/>
    <col min="8998" max="8998" width="2.5703125" style="169" customWidth="1"/>
    <col min="8999" max="8999" width="6.140625" style="169" customWidth="1"/>
    <col min="9000" max="9000" width="19.42578125" style="169" customWidth="1"/>
    <col min="9001" max="9220" width="9" style="169"/>
    <col min="9221" max="9221" width="3.28515625" style="169" customWidth="1"/>
    <col min="9222" max="9222" width="20" style="169" customWidth="1"/>
    <col min="9223" max="9223" width="24.5703125" style="169" customWidth="1"/>
    <col min="9224" max="9253" width="4.42578125" style="169" customWidth="1"/>
    <col min="9254" max="9254" width="2.5703125" style="169" customWidth="1"/>
    <col min="9255" max="9255" width="6.140625" style="169" customWidth="1"/>
    <col min="9256" max="9256" width="19.42578125" style="169" customWidth="1"/>
    <col min="9257" max="9476" width="9" style="169"/>
    <col min="9477" max="9477" width="3.28515625" style="169" customWidth="1"/>
    <col min="9478" max="9478" width="20" style="169" customWidth="1"/>
    <col min="9479" max="9479" width="24.5703125" style="169" customWidth="1"/>
    <col min="9480" max="9509" width="4.42578125" style="169" customWidth="1"/>
    <col min="9510" max="9510" width="2.5703125" style="169" customWidth="1"/>
    <col min="9511" max="9511" width="6.140625" style="169" customWidth="1"/>
    <col min="9512" max="9512" width="19.42578125" style="169" customWidth="1"/>
    <col min="9513" max="9732" width="9" style="169"/>
    <col min="9733" max="9733" width="3.28515625" style="169" customWidth="1"/>
    <col min="9734" max="9734" width="20" style="169" customWidth="1"/>
    <col min="9735" max="9735" width="24.5703125" style="169" customWidth="1"/>
    <col min="9736" max="9765" width="4.42578125" style="169" customWidth="1"/>
    <col min="9766" max="9766" width="2.5703125" style="169" customWidth="1"/>
    <col min="9767" max="9767" width="6.140625" style="169" customWidth="1"/>
    <col min="9768" max="9768" width="19.42578125" style="169" customWidth="1"/>
    <col min="9769" max="9988" width="9" style="169"/>
    <col min="9989" max="9989" width="3.28515625" style="169" customWidth="1"/>
    <col min="9990" max="9990" width="20" style="169" customWidth="1"/>
    <col min="9991" max="9991" width="24.5703125" style="169" customWidth="1"/>
    <col min="9992" max="10021" width="4.42578125" style="169" customWidth="1"/>
    <col min="10022" max="10022" width="2.5703125" style="169" customWidth="1"/>
    <col min="10023" max="10023" width="6.140625" style="169" customWidth="1"/>
    <col min="10024" max="10024" width="19.42578125" style="169" customWidth="1"/>
    <col min="10025" max="10244" width="9" style="169"/>
    <col min="10245" max="10245" width="3.28515625" style="169" customWidth="1"/>
    <col min="10246" max="10246" width="20" style="169" customWidth="1"/>
    <col min="10247" max="10247" width="24.5703125" style="169" customWidth="1"/>
    <col min="10248" max="10277" width="4.42578125" style="169" customWidth="1"/>
    <col min="10278" max="10278" width="2.5703125" style="169" customWidth="1"/>
    <col min="10279" max="10279" width="6.140625" style="169" customWidth="1"/>
    <col min="10280" max="10280" width="19.42578125" style="169" customWidth="1"/>
    <col min="10281" max="10500" width="9" style="169"/>
    <col min="10501" max="10501" width="3.28515625" style="169" customWidth="1"/>
    <col min="10502" max="10502" width="20" style="169" customWidth="1"/>
    <col min="10503" max="10503" width="24.5703125" style="169" customWidth="1"/>
    <col min="10504" max="10533" width="4.42578125" style="169" customWidth="1"/>
    <col min="10534" max="10534" width="2.5703125" style="169" customWidth="1"/>
    <col min="10535" max="10535" width="6.140625" style="169" customWidth="1"/>
    <col min="10536" max="10536" width="19.42578125" style="169" customWidth="1"/>
    <col min="10537" max="10756" width="9" style="169"/>
    <col min="10757" max="10757" width="3.28515625" style="169" customWidth="1"/>
    <col min="10758" max="10758" width="20" style="169" customWidth="1"/>
    <col min="10759" max="10759" width="24.5703125" style="169" customWidth="1"/>
    <col min="10760" max="10789" width="4.42578125" style="169" customWidth="1"/>
    <col min="10790" max="10790" width="2.5703125" style="169" customWidth="1"/>
    <col min="10791" max="10791" width="6.140625" style="169" customWidth="1"/>
    <col min="10792" max="10792" width="19.42578125" style="169" customWidth="1"/>
    <col min="10793" max="11012" width="9" style="169"/>
    <col min="11013" max="11013" width="3.28515625" style="169" customWidth="1"/>
    <col min="11014" max="11014" width="20" style="169" customWidth="1"/>
    <col min="11015" max="11015" width="24.5703125" style="169" customWidth="1"/>
    <col min="11016" max="11045" width="4.42578125" style="169" customWidth="1"/>
    <col min="11046" max="11046" width="2.5703125" style="169" customWidth="1"/>
    <col min="11047" max="11047" width="6.140625" style="169" customWidth="1"/>
    <col min="11048" max="11048" width="19.42578125" style="169" customWidth="1"/>
    <col min="11049" max="11268" width="9" style="169"/>
    <col min="11269" max="11269" width="3.28515625" style="169" customWidth="1"/>
    <col min="11270" max="11270" width="20" style="169" customWidth="1"/>
    <col min="11271" max="11271" width="24.5703125" style="169" customWidth="1"/>
    <col min="11272" max="11301" width="4.42578125" style="169" customWidth="1"/>
    <col min="11302" max="11302" width="2.5703125" style="169" customWidth="1"/>
    <col min="11303" max="11303" width="6.140625" style="169" customWidth="1"/>
    <col min="11304" max="11304" width="19.42578125" style="169" customWidth="1"/>
    <col min="11305" max="11524" width="9" style="169"/>
    <col min="11525" max="11525" width="3.28515625" style="169" customWidth="1"/>
    <col min="11526" max="11526" width="20" style="169" customWidth="1"/>
    <col min="11527" max="11527" width="24.5703125" style="169" customWidth="1"/>
    <col min="11528" max="11557" width="4.42578125" style="169" customWidth="1"/>
    <col min="11558" max="11558" width="2.5703125" style="169" customWidth="1"/>
    <col min="11559" max="11559" width="6.140625" style="169" customWidth="1"/>
    <col min="11560" max="11560" width="19.42578125" style="169" customWidth="1"/>
    <col min="11561" max="11780" width="9" style="169"/>
    <col min="11781" max="11781" width="3.28515625" style="169" customWidth="1"/>
    <col min="11782" max="11782" width="20" style="169" customWidth="1"/>
    <col min="11783" max="11783" width="24.5703125" style="169" customWidth="1"/>
    <col min="11784" max="11813" width="4.42578125" style="169" customWidth="1"/>
    <col min="11814" max="11814" width="2.5703125" style="169" customWidth="1"/>
    <col min="11815" max="11815" width="6.140625" style="169" customWidth="1"/>
    <col min="11816" max="11816" width="19.42578125" style="169" customWidth="1"/>
    <col min="11817" max="12036" width="9" style="169"/>
    <col min="12037" max="12037" width="3.28515625" style="169" customWidth="1"/>
    <col min="12038" max="12038" width="20" style="169" customWidth="1"/>
    <col min="12039" max="12039" width="24.5703125" style="169" customWidth="1"/>
    <col min="12040" max="12069" width="4.42578125" style="169" customWidth="1"/>
    <col min="12070" max="12070" width="2.5703125" style="169" customWidth="1"/>
    <col min="12071" max="12071" width="6.140625" style="169" customWidth="1"/>
    <col min="12072" max="12072" width="19.42578125" style="169" customWidth="1"/>
    <col min="12073" max="12292" width="9" style="169"/>
    <col min="12293" max="12293" width="3.28515625" style="169" customWidth="1"/>
    <col min="12294" max="12294" width="20" style="169" customWidth="1"/>
    <col min="12295" max="12295" width="24.5703125" style="169" customWidth="1"/>
    <col min="12296" max="12325" width="4.42578125" style="169" customWidth="1"/>
    <col min="12326" max="12326" width="2.5703125" style="169" customWidth="1"/>
    <col min="12327" max="12327" width="6.140625" style="169" customWidth="1"/>
    <col min="12328" max="12328" width="19.42578125" style="169" customWidth="1"/>
    <col min="12329" max="12548" width="9" style="169"/>
    <col min="12549" max="12549" width="3.28515625" style="169" customWidth="1"/>
    <col min="12550" max="12550" width="20" style="169" customWidth="1"/>
    <col min="12551" max="12551" width="24.5703125" style="169" customWidth="1"/>
    <col min="12552" max="12581" width="4.42578125" style="169" customWidth="1"/>
    <col min="12582" max="12582" width="2.5703125" style="169" customWidth="1"/>
    <col min="12583" max="12583" width="6.140625" style="169" customWidth="1"/>
    <col min="12584" max="12584" width="19.42578125" style="169" customWidth="1"/>
    <col min="12585" max="12804" width="9" style="169"/>
    <col min="12805" max="12805" width="3.28515625" style="169" customWidth="1"/>
    <col min="12806" max="12806" width="20" style="169" customWidth="1"/>
    <col min="12807" max="12807" width="24.5703125" style="169" customWidth="1"/>
    <col min="12808" max="12837" width="4.42578125" style="169" customWidth="1"/>
    <col min="12838" max="12838" width="2.5703125" style="169" customWidth="1"/>
    <col min="12839" max="12839" width="6.140625" style="169" customWidth="1"/>
    <col min="12840" max="12840" width="19.42578125" style="169" customWidth="1"/>
    <col min="12841" max="13060" width="9" style="169"/>
    <col min="13061" max="13061" width="3.28515625" style="169" customWidth="1"/>
    <col min="13062" max="13062" width="20" style="169" customWidth="1"/>
    <col min="13063" max="13063" width="24.5703125" style="169" customWidth="1"/>
    <col min="13064" max="13093" width="4.42578125" style="169" customWidth="1"/>
    <col min="13094" max="13094" width="2.5703125" style="169" customWidth="1"/>
    <col min="13095" max="13095" width="6.140625" style="169" customWidth="1"/>
    <col min="13096" max="13096" width="19.42578125" style="169" customWidth="1"/>
    <col min="13097" max="13316" width="9" style="169"/>
    <col min="13317" max="13317" width="3.28515625" style="169" customWidth="1"/>
    <col min="13318" max="13318" width="20" style="169" customWidth="1"/>
    <col min="13319" max="13319" width="24.5703125" style="169" customWidth="1"/>
    <col min="13320" max="13349" width="4.42578125" style="169" customWidth="1"/>
    <col min="13350" max="13350" width="2.5703125" style="169" customWidth="1"/>
    <col min="13351" max="13351" width="6.140625" style="169" customWidth="1"/>
    <col min="13352" max="13352" width="19.42578125" style="169" customWidth="1"/>
    <col min="13353" max="13572" width="9" style="169"/>
    <col min="13573" max="13573" width="3.28515625" style="169" customWidth="1"/>
    <col min="13574" max="13574" width="20" style="169" customWidth="1"/>
    <col min="13575" max="13575" width="24.5703125" style="169" customWidth="1"/>
    <col min="13576" max="13605" width="4.42578125" style="169" customWidth="1"/>
    <col min="13606" max="13606" width="2.5703125" style="169" customWidth="1"/>
    <col min="13607" max="13607" width="6.140625" style="169" customWidth="1"/>
    <col min="13608" max="13608" width="19.42578125" style="169" customWidth="1"/>
    <col min="13609" max="13828" width="9" style="169"/>
    <col min="13829" max="13829" width="3.28515625" style="169" customWidth="1"/>
    <col min="13830" max="13830" width="20" style="169" customWidth="1"/>
    <col min="13831" max="13831" width="24.5703125" style="169" customWidth="1"/>
    <col min="13832" max="13861" width="4.42578125" style="169" customWidth="1"/>
    <col min="13862" max="13862" width="2.5703125" style="169" customWidth="1"/>
    <col min="13863" max="13863" width="6.140625" style="169" customWidth="1"/>
    <col min="13864" max="13864" width="19.42578125" style="169" customWidth="1"/>
    <col min="13865" max="14084" width="9" style="169"/>
    <col min="14085" max="14085" width="3.28515625" style="169" customWidth="1"/>
    <col min="14086" max="14086" width="20" style="169" customWidth="1"/>
    <col min="14087" max="14087" width="24.5703125" style="169" customWidth="1"/>
    <col min="14088" max="14117" width="4.42578125" style="169" customWidth="1"/>
    <col min="14118" max="14118" width="2.5703125" style="169" customWidth="1"/>
    <col min="14119" max="14119" width="6.140625" style="169" customWidth="1"/>
    <col min="14120" max="14120" width="19.42578125" style="169" customWidth="1"/>
    <col min="14121" max="14340" width="9" style="169"/>
    <col min="14341" max="14341" width="3.28515625" style="169" customWidth="1"/>
    <col min="14342" max="14342" width="20" style="169" customWidth="1"/>
    <col min="14343" max="14343" width="24.5703125" style="169" customWidth="1"/>
    <col min="14344" max="14373" width="4.42578125" style="169" customWidth="1"/>
    <col min="14374" max="14374" width="2.5703125" style="169" customWidth="1"/>
    <col min="14375" max="14375" width="6.140625" style="169" customWidth="1"/>
    <col min="14376" max="14376" width="19.42578125" style="169" customWidth="1"/>
    <col min="14377" max="14596" width="9" style="169"/>
    <col min="14597" max="14597" width="3.28515625" style="169" customWidth="1"/>
    <col min="14598" max="14598" width="20" style="169" customWidth="1"/>
    <col min="14599" max="14599" width="24.5703125" style="169" customWidth="1"/>
    <col min="14600" max="14629" width="4.42578125" style="169" customWidth="1"/>
    <col min="14630" max="14630" width="2.5703125" style="169" customWidth="1"/>
    <col min="14631" max="14631" width="6.140625" style="169" customWidth="1"/>
    <col min="14632" max="14632" width="19.42578125" style="169" customWidth="1"/>
    <col min="14633" max="14852" width="9" style="169"/>
    <col min="14853" max="14853" width="3.28515625" style="169" customWidth="1"/>
    <col min="14854" max="14854" width="20" style="169" customWidth="1"/>
    <col min="14855" max="14855" width="24.5703125" style="169" customWidth="1"/>
    <col min="14856" max="14885" width="4.42578125" style="169" customWidth="1"/>
    <col min="14886" max="14886" width="2.5703125" style="169" customWidth="1"/>
    <col min="14887" max="14887" width="6.140625" style="169" customWidth="1"/>
    <col min="14888" max="14888" width="19.42578125" style="169" customWidth="1"/>
    <col min="14889" max="15108" width="9" style="169"/>
    <col min="15109" max="15109" width="3.28515625" style="169" customWidth="1"/>
    <col min="15110" max="15110" width="20" style="169" customWidth="1"/>
    <col min="15111" max="15111" width="24.5703125" style="169" customWidth="1"/>
    <col min="15112" max="15141" width="4.42578125" style="169" customWidth="1"/>
    <col min="15142" max="15142" width="2.5703125" style="169" customWidth="1"/>
    <col min="15143" max="15143" width="6.140625" style="169" customWidth="1"/>
    <col min="15144" max="15144" width="19.42578125" style="169" customWidth="1"/>
    <col min="15145" max="15364" width="9" style="169"/>
    <col min="15365" max="15365" width="3.28515625" style="169" customWidth="1"/>
    <col min="15366" max="15366" width="20" style="169" customWidth="1"/>
    <col min="15367" max="15367" width="24.5703125" style="169" customWidth="1"/>
    <col min="15368" max="15397" width="4.42578125" style="169" customWidth="1"/>
    <col min="15398" max="15398" width="2.5703125" style="169" customWidth="1"/>
    <col min="15399" max="15399" width="6.140625" style="169" customWidth="1"/>
    <col min="15400" max="15400" width="19.42578125" style="169" customWidth="1"/>
    <col min="15401" max="15620" width="9" style="169"/>
    <col min="15621" max="15621" width="3.28515625" style="169" customWidth="1"/>
    <col min="15622" max="15622" width="20" style="169" customWidth="1"/>
    <col min="15623" max="15623" width="24.5703125" style="169" customWidth="1"/>
    <col min="15624" max="15653" width="4.42578125" style="169" customWidth="1"/>
    <col min="15654" max="15654" width="2.5703125" style="169" customWidth="1"/>
    <col min="15655" max="15655" width="6.140625" style="169" customWidth="1"/>
    <col min="15656" max="15656" width="19.42578125" style="169" customWidth="1"/>
    <col min="15657" max="15876" width="9" style="169"/>
    <col min="15877" max="15877" width="3.28515625" style="169" customWidth="1"/>
    <col min="15878" max="15878" width="20" style="169" customWidth="1"/>
    <col min="15879" max="15879" width="24.5703125" style="169" customWidth="1"/>
    <col min="15880" max="15909" width="4.42578125" style="169" customWidth="1"/>
    <col min="15910" max="15910" width="2.5703125" style="169" customWidth="1"/>
    <col min="15911" max="15911" width="6.140625" style="169" customWidth="1"/>
    <col min="15912" max="15912" width="19.42578125" style="169" customWidth="1"/>
    <col min="15913" max="16132" width="9" style="169"/>
    <col min="16133" max="16133" width="3.28515625" style="169" customWidth="1"/>
    <col min="16134" max="16134" width="20" style="169" customWidth="1"/>
    <col min="16135" max="16135" width="24.5703125" style="169" customWidth="1"/>
    <col min="16136" max="16165" width="4.42578125" style="169" customWidth="1"/>
    <col min="16166" max="16166" width="2.5703125" style="169" customWidth="1"/>
    <col min="16167" max="16167" width="6.140625" style="169" customWidth="1"/>
    <col min="16168" max="16168" width="19.42578125" style="169" customWidth="1"/>
    <col min="16169" max="16384" width="9" style="169"/>
  </cols>
  <sheetData>
    <row r="1" spans="1:40" ht="16.5" x14ac:dyDescent="0.25">
      <c r="A1" s="167" t="s">
        <v>0</v>
      </c>
      <c r="B1" s="167"/>
      <c r="C1" s="168"/>
      <c r="D1" s="168"/>
      <c r="E1" s="168"/>
      <c r="Z1" s="557" t="s">
        <v>20</v>
      </c>
      <c r="AA1" s="558"/>
      <c r="AB1" s="558"/>
      <c r="AC1" s="558"/>
      <c r="AD1" s="558"/>
      <c r="AE1" s="558"/>
      <c r="AF1" s="558"/>
      <c r="AG1" s="559"/>
    </row>
    <row r="2" spans="1:40" x14ac:dyDescent="0.25">
      <c r="A2" s="171" t="s">
        <v>2</v>
      </c>
      <c r="B2" s="171"/>
      <c r="C2" s="172"/>
      <c r="D2" s="172"/>
      <c r="E2" s="172"/>
      <c r="Z2" s="552" t="s">
        <v>86</v>
      </c>
      <c r="AA2" s="553"/>
      <c r="AB2" s="553"/>
      <c r="AC2" s="553"/>
      <c r="AD2" s="553"/>
      <c r="AE2" s="554"/>
      <c r="AF2" s="555" t="s">
        <v>87</v>
      </c>
      <c r="AG2" s="556"/>
    </row>
    <row r="3" spans="1:40" x14ac:dyDescent="0.25">
      <c r="A3" s="171" t="s">
        <v>88</v>
      </c>
      <c r="B3" s="86"/>
      <c r="C3" s="86"/>
      <c r="D3" s="86"/>
      <c r="E3" s="86"/>
      <c r="Z3" s="552" t="s">
        <v>89</v>
      </c>
      <c r="AA3" s="553"/>
      <c r="AB3" s="553"/>
      <c r="AC3" s="553"/>
      <c r="AD3" s="553"/>
      <c r="AE3" s="554"/>
      <c r="AF3" s="555" t="s">
        <v>90</v>
      </c>
      <c r="AG3" s="556"/>
    </row>
    <row r="4" spans="1:40" x14ac:dyDescent="0.25">
      <c r="A4" s="171" t="s">
        <v>91</v>
      </c>
      <c r="B4" s="86"/>
      <c r="C4" s="86"/>
      <c r="D4" s="86"/>
      <c r="E4" s="86"/>
      <c r="T4" s="169" t="s">
        <v>48</v>
      </c>
      <c r="Z4" s="552" t="s">
        <v>92</v>
      </c>
      <c r="AA4" s="553"/>
      <c r="AB4" s="553"/>
      <c r="AC4" s="553"/>
      <c r="AD4" s="553"/>
      <c r="AE4" s="554"/>
      <c r="AF4" s="555" t="s">
        <v>93</v>
      </c>
      <c r="AG4" s="556"/>
    </row>
    <row r="5" spans="1:40" x14ac:dyDescent="0.25">
      <c r="A5" s="171" t="s">
        <v>94</v>
      </c>
      <c r="B5" s="86"/>
      <c r="C5" s="86"/>
      <c r="D5" s="86"/>
      <c r="E5" s="86"/>
      <c r="Z5" s="552" t="s">
        <v>95</v>
      </c>
      <c r="AA5" s="553"/>
      <c r="AB5" s="553"/>
      <c r="AC5" s="553"/>
      <c r="AD5" s="553"/>
      <c r="AE5" s="554"/>
      <c r="AF5" s="555" t="s">
        <v>96</v>
      </c>
      <c r="AG5" s="556"/>
    </row>
    <row r="6" spans="1:40" x14ac:dyDescent="0.25">
      <c r="A6" s="173"/>
      <c r="B6" s="173"/>
      <c r="C6" s="174"/>
      <c r="D6" s="174"/>
      <c r="E6" s="173"/>
    </row>
    <row r="7" spans="1:40" s="176" customFormat="1" ht="18.75" x14ac:dyDescent="0.25">
      <c r="A7" s="561" t="s">
        <v>146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1"/>
      <c r="AD7" s="561"/>
      <c r="AE7" s="561"/>
      <c r="AF7" s="561"/>
      <c r="AG7" s="561"/>
      <c r="AH7" s="561"/>
      <c r="AI7" s="561"/>
      <c r="AJ7" s="561"/>
      <c r="AK7" s="561"/>
      <c r="AL7" s="561"/>
      <c r="AM7" s="561"/>
      <c r="AN7" s="175"/>
    </row>
    <row r="9" spans="1:40" s="181" customFormat="1" x14ac:dyDescent="0.25">
      <c r="A9" s="562" t="s">
        <v>97</v>
      </c>
      <c r="B9" s="562" t="s">
        <v>98</v>
      </c>
      <c r="C9" s="562" t="s">
        <v>99</v>
      </c>
      <c r="D9" s="565" t="s">
        <v>100</v>
      </c>
      <c r="E9" s="566"/>
      <c r="F9" s="566"/>
      <c r="G9" s="566"/>
      <c r="H9" s="566"/>
      <c r="I9" s="566"/>
      <c r="J9" s="566"/>
      <c r="K9" s="566"/>
      <c r="L9" s="566"/>
      <c r="M9" s="566"/>
      <c r="N9" s="566"/>
      <c r="O9" s="566"/>
      <c r="P9" s="566"/>
      <c r="Q9" s="566"/>
      <c r="R9" s="566"/>
      <c r="S9" s="566"/>
      <c r="T9" s="566"/>
      <c r="U9" s="566"/>
      <c r="V9" s="566"/>
      <c r="W9" s="566"/>
      <c r="X9" s="566"/>
      <c r="Y9" s="566"/>
      <c r="Z9" s="566"/>
      <c r="AA9" s="566"/>
      <c r="AB9" s="566"/>
      <c r="AC9" s="566"/>
      <c r="AD9" s="566"/>
      <c r="AE9" s="566"/>
      <c r="AF9" s="566"/>
      <c r="AG9" s="566"/>
      <c r="AH9" s="567"/>
      <c r="AI9" s="568" t="s">
        <v>101</v>
      </c>
      <c r="AJ9" s="177"/>
      <c r="AK9" s="178"/>
      <c r="AL9" s="178"/>
      <c r="AM9" s="179"/>
      <c r="AN9" s="180"/>
    </row>
    <row r="10" spans="1:40" s="181" customFormat="1" x14ac:dyDescent="0.25">
      <c r="A10" s="563"/>
      <c r="B10" s="563"/>
      <c r="C10" s="563"/>
      <c r="D10" s="182">
        <v>1</v>
      </c>
      <c r="E10" s="182">
        <v>2</v>
      </c>
      <c r="F10" s="182">
        <v>3</v>
      </c>
      <c r="G10" s="182">
        <v>4</v>
      </c>
      <c r="H10" s="182">
        <v>5</v>
      </c>
      <c r="I10" s="182">
        <v>6</v>
      </c>
      <c r="J10" s="182">
        <v>7</v>
      </c>
      <c r="K10" s="182">
        <v>8</v>
      </c>
      <c r="L10" s="182">
        <v>9</v>
      </c>
      <c r="M10" s="182">
        <v>10</v>
      </c>
      <c r="N10" s="182">
        <v>11</v>
      </c>
      <c r="O10" s="182">
        <v>12</v>
      </c>
      <c r="P10" s="182">
        <v>13</v>
      </c>
      <c r="Q10" s="182">
        <v>14</v>
      </c>
      <c r="R10" s="182">
        <v>15</v>
      </c>
      <c r="S10" s="182">
        <v>16</v>
      </c>
      <c r="T10" s="182">
        <v>17</v>
      </c>
      <c r="U10" s="182">
        <v>18</v>
      </c>
      <c r="V10" s="182">
        <v>19</v>
      </c>
      <c r="W10" s="182">
        <v>20</v>
      </c>
      <c r="X10" s="182">
        <v>21</v>
      </c>
      <c r="Y10" s="182">
        <v>22</v>
      </c>
      <c r="Z10" s="182">
        <v>23</v>
      </c>
      <c r="AA10" s="182">
        <v>24</v>
      </c>
      <c r="AB10" s="182">
        <v>25</v>
      </c>
      <c r="AC10" s="182">
        <v>26</v>
      </c>
      <c r="AD10" s="182">
        <v>27</v>
      </c>
      <c r="AE10" s="182">
        <v>28</v>
      </c>
      <c r="AF10" s="182">
        <v>29</v>
      </c>
      <c r="AG10" s="182">
        <v>30</v>
      </c>
      <c r="AH10" s="182">
        <v>31</v>
      </c>
      <c r="AI10" s="568"/>
      <c r="AJ10" s="183"/>
      <c r="AK10" s="179"/>
      <c r="AL10" s="179"/>
      <c r="AM10" s="179"/>
      <c r="AN10" s="180"/>
    </row>
    <row r="11" spans="1:40" s="188" customFormat="1" x14ac:dyDescent="0.25">
      <c r="A11" s="564"/>
      <c r="B11" s="564"/>
      <c r="C11" s="564"/>
      <c r="D11" s="182" t="s">
        <v>107</v>
      </c>
      <c r="E11" s="184" t="s">
        <v>108</v>
      </c>
      <c r="F11" s="182" t="s">
        <v>102</v>
      </c>
      <c r="G11" s="184" t="s">
        <v>103</v>
      </c>
      <c r="H11" s="185" t="s">
        <v>104</v>
      </c>
      <c r="I11" s="186" t="s">
        <v>105</v>
      </c>
      <c r="J11" s="182" t="s">
        <v>106</v>
      </c>
      <c r="K11" s="182" t="s">
        <v>107</v>
      </c>
      <c r="L11" s="184" t="s">
        <v>108</v>
      </c>
      <c r="M11" s="182" t="s">
        <v>102</v>
      </c>
      <c r="N11" s="184" t="s">
        <v>103</v>
      </c>
      <c r="O11" s="185" t="s">
        <v>104</v>
      </c>
      <c r="P11" s="186" t="s">
        <v>105</v>
      </c>
      <c r="Q11" s="182" t="s">
        <v>106</v>
      </c>
      <c r="R11" s="182" t="s">
        <v>107</v>
      </c>
      <c r="S11" s="184" t="s">
        <v>108</v>
      </c>
      <c r="T11" s="182" t="s">
        <v>102</v>
      </c>
      <c r="U11" s="184" t="s">
        <v>103</v>
      </c>
      <c r="V11" s="185" t="s">
        <v>104</v>
      </c>
      <c r="W11" s="186" t="s">
        <v>105</v>
      </c>
      <c r="X11" s="182" t="s">
        <v>106</v>
      </c>
      <c r="Y11" s="182" t="s">
        <v>107</v>
      </c>
      <c r="Z11" s="184" t="s">
        <v>108</v>
      </c>
      <c r="AA11" s="182" t="s">
        <v>102</v>
      </c>
      <c r="AB11" s="184" t="s">
        <v>103</v>
      </c>
      <c r="AC11" s="185" t="s">
        <v>104</v>
      </c>
      <c r="AD11" s="186" t="s">
        <v>105</v>
      </c>
      <c r="AE11" s="182" t="s">
        <v>106</v>
      </c>
      <c r="AF11" s="184" t="s">
        <v>107</v>
      </c>
      <c r="AG11" s="184" t="s">
        <v>108</v>
      </c>
      <c r="AH11" s="184" t="s">
        <v>102</v>
      </c>
      <c r="AI11" s="568"/>
      <c r="AJ11" s="187"/>
      <c r="AN11" s="189"/>
    </row>
    <row r="12" spans="1:40" s="188" customFormat="1" x14ac:dyDescent="0.25">
      <c r="A12" s="216">
        <v>1</v>
      </c>
      <c r="B12" s="216" t="s">
        <v>37</v>
      </c>
      <c r="C12" s="216" t="s">
        <v>14</v>
      </c>
      <c r="D12" s="184" t="s">
        <v>87</v>
      </c>
      <c r="E12" s="184" t="s">
        <v>87</v>
      </c>
      <c r="F12" s="184" t="s">
        <v>87</v>
      </c>
      <c r="G12" s="184" t="s">
        <v>90</v>
      </c>
      <c r="H12" s="257"/>
      <c r="I12" s="186" t="s">
        <v>87</v>
      </c>
      <c r="J12" s="184" t="s">
        <v>87</v>
      </c>
      <c r="K12" s="186" t="s">
        <v>87</v>
      </c>
      <c r="L12" s="186" t="s">
        <v>87</v>
      </c>
      <c r="M12" s="184" t="s">
        <v>87</v>
      </c>
      <c r="N12" s="186" t="s">
        <v>90</v>
      </c>
      <c r="O12" s="257"/>
      <c r="P12" s="186" t="s">
        <v>87</v>
      </c>
      <c r="Q12" s="184" t="s">
        <v>87</v>
      </c>
      <c r="R12" s="186" t="s">
        <v>87</v>
      </c>
      <c r="S12" s="186" t="s">
        <v>87</v>
      </c>
      <c r="T12" s="184" t="s">
        <v>87</v>
      </c>
      <c r="U12" s="186" t="s">
        <v>87</v>
      </c>
      <c r="V12" s="257"/>
      <c r="W12" s="186" t="s">
        <v>87</v>
      </c>
      <c r="X12" s="184" t="s">
        <v>87</v>
      </c>
      <c r="Y12" s="186" t="s">
        <v>87</v>
      </c>
      <c r="Z12" s="186" t="s">
        <v>87</v>
      </c>
      <c r="AA12" s="184" t="s">
        <v>87</v>
      </c>
      <c r="AB12" s="186" t="s">
        <v>87</v>
      </c>
      <c r="AC12" s="257"/>
      <c r="AD12" s="258" t="s">
        <v>87</v>
      </c>
      <c r="AE12" s="372" t="s">
        <v>87</v>
      </c>
      <c r="AF12" s="184" t="s">
        <v>87</v>
      </c>
      <c r="AG12" s="184" t="s">
        <v>87</v>
      </c>
      <c r="AH12" s="184" t="s">
        <v>87</v>
      </c>
      <c r="AI12" s="190">
        <f>COUNTIF(D12:AH12,"x")+ COUNTIF(D12:AH12,"x/2")/2+COUNTIF(D12:AH12,"CT")+COUNTIF(D12:AH12,"TT")</f>
        <v>26</v>
      </c>
      <c r="AJ12" s="187"/>
      <c r="AN12" s="189"/>
    </row>
    <row r="13" spans="1:40" s="188" customFormat="1" x14ac:dyDescent="0.25">
      <c r="A13" s="216">
        <v>2</v>
      </c>
      <c r="B13" s="219" t="s">
        <v>75</v>
      </c>
      <c r="C13" s="218" t="s">
        <v>118</v>
      </c>
      <c r="D13" s="184" t="s">
        <v>87</v>
      </c>
      <c r="E13" s="184" t="s">
        <v>87</v>
      </c>
      <c r="F13" s="184" t="s">
        <v>87</v>
      </c>
      <c r="G13" s="184" t="s">
        <v>90</v>
      </c>
      <c r="H13" s="257"/>
      <c r="I13" s="186" t="s">
        <v>87</v>
      </c>
      <c r="J13" s="184" t="s">
        <v>87</v>
      </c>
      <c r="K13" s="186" t="s">
        <v>87</v>
      </c>
      <c r="L13" s="186" t="s">
        <v>87</v>
      </c>
      <c r="M13" s="184" t="s">
        <v>87</v>
      </c>
      <c r="N13" s="186" t="s">
        <v>90</v>
      </c>
      <c r="O13" s="257" t="s">
        <v>87</v>
      </c>
      <c r="P13" s="186" t="s">
        <v>87</v>
      </c>
      <c r="Q13" s="184" t="s">
        <v>87</v>
      </c>
      <c r="R13" s="186" t="s">
        <v>87</v>
      </c>
      <c r="S13" s="186" t="s">
        <v>87</v>
      </c>
      <c r="T13" s="184" t="s">
        <v>90</v>
      </c>
      <c r="U13" s="186" t="s">
        <v>87</v>
      </c>
      <c r="V13" s="257"/>
      <c r="W13" s="186" t="s">
        <v>87</v>
      </c>
      <c r="X13" s="184" t="s">
        <v>87</v>
      </c>
      <c r="Y13" s="186" t="s">
        <v>87</v>
      </c>
      <c r="Z13" s="186" t="s">
        <v>87</v>
      </c>
      <c r="AA13" s="184" t="s">
        <v>87</v>
      </c>
      <c r="AB13" s="186" t="s">
        <v>87</v>
      </c>
      <c r="AC13" s="257" t="s">
        <v>87</v>
      </c>
      <c r="AD13" s="258" t="s">
        <v>87</v>
      </c>
      <c r="AE13" s="372" t="s">
        <v>87</v>
      </c>
      <c r="AF13" s="184" t="s">
        <v>87</v>
      </c>
      <c r="AG13" s="184" t="s">
        <v>87</v>
      </c>
      <c r="AH13" s="184" t="s">
        <v>87</v>
      </c>
      <c r="AI13" s="190">
        <f t="shared" ref="AI13:AI15" si="0">COUNTIF(D13:AH13,"x")+ COUNTIF(D13:AH13,"x/2")/2+COUNTIF(D13:AH13,"CT")+COUNTIF(D13:AH13,"TT")</f>
        <v>27.5</v>
      </c>
      <c r="AJ13" s="187"/>
      <c r="AN13" s="189"/>
    </row>
    <row r="14" spans="1:40" s="188" customFormat="1" x14ac:dyDescent="0.25">
      <c r="A14" s="216">
        <v>4</v>
      </c>
      <c r="B14" s="217" t="s">
        <v>36</v>
      </c>
      <c r="C14" s="218" t="s">
        <v>109</v>
      </c>
      <c r="D14" s="184" t="s">
        <v>87</v>
      </c>
      <c r="E14" s="184" t="s">
        <v>87</v>
      </c>
      <c r="F14" s="184"/>
      <c r="G14" s="184"/>
      <c r="H14" s="257"/>
      <c r="I14" s="186" t="s">
        <v>87</v>
      </c>
      <c r="J14" s="184" t="s">
        <v>87</v>
      </c>
      <c r="K14" s="186" t="s">
        <v>87</v>
      </c>
      <c r="L14" s="186" t="s">
        <v>87</v>
      </c>
      <c r="M14" s="184" t="s">
        <v>87</v>
      </c>
      <c r="N14" s="186" t="s">
        <v>87</v>
      </c>
      <c r="O14" s="257"/>
      <c r="P14" s="186" t="s">
        <v>87</v>
      </c>
      <c r="Q14" s="184" t="s">
        <v>87</v>
      </c>
      <c r="R14" s="186" t="s">
        <v>87</v>
      </c>
      <c r="S14" s="186" t="s">
        <v>87</v>
      </c>
      <c r="T14" s="184" t="s">
        <v>87</v>
      </c>
      <c r="U14" s="186" t="s">
        <v>87</v>
      </c>
      <c r="V14" s="257" t="s">
        <v>87</v>
      </c>
      <c r="W14" s="186" t="s">
        <v>87</v>
      </c>
      <c r="X14" s="184" t="s">
        <v>87</v>
      </c>
      <c r="Y14" s="186" t="s">
        <v>87</v>
      </c>
      <c r="Z14" s="186" t="s">
        <v>87</v>
      </c>
      <c r="AA14" s="184" t="s">
        <v>87</v>
      </c>
      <c r="AB14" s="186" t="s">
        <v>87</v>
      </c>
      <c r="AC14" s="257"/>
      <c r="AD14" s="258" t="s">
        <v>87</v>
      </c>
      <c r="AE14" s="372" t="s">
        <v>87</v>
      </c>
      <c r="AF14" s="184" t="s">
        <v>87</v>
      </c>
      <c r="AG14" s="184" t="s">
        <v>87</v>
      </c>
      <c r="AH14" s="184" t="s">
        <v>87</v>
      </c>
      <c r="AI14" s="190">
        <f t="shared" si="0"/>
        <v>26</v>
      </c>
      <c r="AJ14" s="187"/>
      <c r="AN14" s="189"/>
    </row>
    <row r="15" spans="1:40" s="188" customFormat="1" x14ac:dyDescent="0.25">
      <c r="A15" s="216">
        <v>5</v>
      </c>
      <c r="B15" s="216" t="s">
        <v>73</v>
      </c>
      <c r="C15" s="218" t="s">
        <v>109</v>
      </c>
      <c r="D15" s="184" t="s">
        <v>87</v>
      </c>
      <c r="E15" s="184" t="s">
        <v>87</v>
      </c>
      <c r="F15" s="184" t="s">
        <v>87</v>
      </c>
      <c r="G15" s="184" t="s">
        <v>90</v>
      </c>
      <c r="H15" s="257"/>
      <c r="I15" s="186" t="s">
        <v>87</v>
      </c>
      <c r="J15" s="184" t="s">
        <v>87</v>
      </c>
      <c r="K15" s="186" t="s">
        <v>87</v>
      </c>
      <c r="L15" s="186" t="s">
        <v>87</v>
      </c>
      <c r="M15" s="184" t="s">
        <v>87</v>
      </c>
      <c r="N15" s="186" t="s">
        <v>90</v>
      </c>
      <c r="O15" s="257"/>
      <c r="P15" s="186" t="s">
        <v>87</v>
      </c>
      <c r="Q15" s="184" t="s">
        <v>87</v>
      </c>
      <c r="R15" s="186" t="s">
        <v>87</v>
      </c>
      <c r="S15" s="186" t="s">
        <v>87</v>
      </c>
      <c r="T15" s="184" t="s">
        <v>87</v>
      </c>
      <c r="U15" s="186" t="s">
        <v>87</v>
      </c>
      <c r="V15" s="257"/>
      <c r="W15" s="186" t="s">
        <v>87</v>
      </c>
      <c r="X15" s="184" t="s">
        <v>87</v>
      </c>
      <c r="Y15" s="186" t="s">
        <v>87</v>
      </c>
      <c r="Z15" s="186" t="s">
        <v>87</v>
      </c>
      <c r="AA15" s="184" t="s">
        <v>87</v>
      </c>
      <c r="AB15" s="186" t="s">
        <v>87</v>
      </c>
      <c r="AC15" s="257"/>
      <c r="AD15" s="258" t="s">
        <v>87</v>
      </c>
      <c r="AE15" s="372" t="s">
        <v>87</v>
      </c>
      <c r="AF15" s="184" t="s">
        <v>87</v>
      </c>
      <c r="AG15" s="184" t="s">
        <v>87</v>
      </c>
      <c r="AH15" s="184" t="s">
        <v>87</v>
      </c>
      <c r="AI15" s="190">
        <f t="shared" si="0"/>
        <v>26</v>
      </c>
      <c r="AJ15" s="187"/>
      <c r="AN15" s="189"/>
    </row>
    <row r="16" spans="1:40" s="188" customFormat="1" x14ac:dyDescent="0.25">
      <c r="A16" s="569" t="s">
        <v>110</v>
      </c>
      <c r="B16" s="570"/>
      <c r="C16" s="191"/>
      <c r="D16" s="191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3">
        <f>SUM(AI12:AI15)</f>
        <v>105.5</v>
      </c>
      <c r="AJ16" s="194"/>
      <c r="AK16" s="195"/>
      <c r="AL16" s="195"/>
      <c r="AN16" s="189"/>
    </row>
    <row r="18" spans="1:40" s="201" customFormat="1" x14ac:dyDescent="0.25">
      <c r="A18" s="571" t="s">
        <v>14</v>
      </c>
      <c r="B18" s="571"/>
      <c r="C18" s="571"/>
      <c r="D18" s="571"/>
      <c r="E18" s="571"/>
      <c r="F18" s="571"/>
      <c r="G18" s="571"/>
      <c r="H18" s="196"/>
      <c r="I18" s="572"/>
      <c r="J18" s="572"/>
      <c r="K18" s="572"/>
      <c r="L18" s="572"/>
      <c r="M18" s="572"/>
      <c r="N18" s="197"/>
      <c r="O18" s="572" t="s">
        <v>111</v>
      </c>
      <c r="P18" s="572"/>
      <c r="Q18" s="572"/>
      <c r="R18" s="572"/>
      <c r="S18" s="572"/>
      <c r="T18" s="572"/>
      <c r="U18" s="572"/>
      <c r="V18" s="572"/>
      <c r="W18" s="572"/>
      <c r="X18" s="572"/>
      <c r="Y18" s="572"/>
      <c r="Z18" s="198"/>
      <c r="AA18" s="198"/>
      <c r="AB18" s="199"/>
      <c r="AC18" s="572"/>
      <c r="AD18" s="572"/>
      <c r="AE18" s="572"/>
      <c r="AF18" s="572"/>
      <c r="AG18" s="572"/>
      <c r="AH18" s="572"/>
      <c r="AI18" s="572"/>
      <c r="AJ18" s="572"/>
      <c r="AK18" s="572"/>
      <c r="AL18" s="572"/>
      <c r="AM18" s="572"/>
      <c r="AN18" s="200"/>
    </row>
    <row r="25" spans="1:40" x14ac:dyDescent="0.25">
      <c r="A25" s="202"/>
      <c r="B25" s="203"/>
      <c r="C25" s="202"/>
      <c r="D25" s="202"/>
    </row>
    <row r="26" spans="1:40" x14ac:dyDescent="0.25">
      <c r="A26" s="202"/>
      <c r="B26" s="203"/>
      <c r="C26" s="202"/>
      <c r="D26" s="202"/>
    </row>
    <row r="27" spans="1:40" x14ac:dyDescent="0.25">
      <c r="A27" s="173"/>
      <c r="B27" s="174"/>
      <c r="C27" s="173"/>
      <c r="D27" s="173"/>
    </row>
    <row r="28" spans="1:40" x14ac:dyDescent="0.25">
      <c r="A28" s="173"/>
      <c r="B28" s="174"/>
      <c r="C28" s="173"/>
      <c r="D28" s="173"/>
    </row>
    <row r="32" spans="1:40" s="204" customFormat="1" x14ac:dyDescent="0.25">
      <c r="AN32" s="205"/>
    </row>
    <row r="33" spans="3:40" s="204" customFormat="1" x14ac:dyDescent="0.25">
      <c r="AN33" s="205"/>
    </row>
    <row r="34" spans="3:40" s="204" customFormat="1" x14ac:dyDescent="0.25"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AN34" s="205"/>
    </row>
    <row r="35" spans="3:40" s="204" customFormat="1" x14ac:dyDescent="0.25"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60"/>
      <c r="X35" s="560"/>
      <c r="AN35" s="205"/>
    </row>
    <row r="36" spans="3:40" s="204" customFormat="1" x14ac:dyDescent="0.25"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60"/>
      <c r="X36" s="560"/>
      <c r="AN36" s="205"/>
    </row>
    <row r="37" spans="3:40" s="204" customFormat="1" x14ac:dyDescent="0.25"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0"/>
      <c r="R37" s="560"/>
      <c r="S37" s="560"/>
      <c r="T37" s="560"/>
      <c r="U37" s="560"/>
      <c r="V37" s="560"/>
      <c r="W37" s="560"/>
      <c r="X37" s="560"/>
      <c r="AN37" s="205"/>
    </row>
    <row r="38" spans="3:40" s="204" customFormat="1" x14ac:dyDescent="0.25"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AN38" s="205"/>
    </row>
    <row r="39" spans="3:40" x14ac:dyDescent="0.25">
      <c r="C39" s="169"/>
      <c r="D39" s="169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AN39" s="169"/>
    </row>
    <row r="40" spans="3:40" x14ac:dyDescent="0.25">
      <c r="C40" s="169"/>
      <c r="D40" s="169"/>
      <c r="AN40" s="169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20" sqref="K20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9.28515625" style="43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76" customFormat="1" x14ac:dyDescent="0.2">
      <c r="A1" s="573" t="s">
        <v>0</v>
      </c>
      <c r="B1" s="573"/>
      <c r="C1" s="573"/>
      <c r="D1" s="573"/>
      <c r="E1" s="275"/>
      <c r="F1" s="574" t="s">
        <v>1</v>
      </c>
      <c r="G1" s="574"/>
      <c r="H1" s="574"/>
      <c r="I1" s="574"/>
      <c r="J1" s="574"/>
      <c r="K1" s="574"/>
      <c r="L1" s="574"/>
    </row>
    <row r="2" spans="1:16" s="276" customFormat="1" x14ac:dyDescent="0.2">
      <c r="A2" s="575" t="s">
        <v>2</v>
      </c>
      <c r="B2" s="575"/>
      <c r="C2" s="575"/>
      <c r="D2" s="575"/>
      <c r="E2" s="275"/>
      <c r="F2" s="576" t="s">
        <v>3</v>
      </c>
      <c r="G2" s="576"/>
      <c r="H2" s="576"/>
      <c r="I2" s="576"/>
      <c r="J2" s="576"/>
      <c r="K2" s="576"/>
      <c r="L2" s="576"/>
    </row>
    <row r="3" spans="1:16" s="276" customFormat="1" x14ac:dyDescent="0.2">
      <c r="A3" s="277"/>
      <c r="B3" s="277"/>
      <c r="C3" s="277"/>
      <c r="E3" s="278"/>
      <c r="F3" s="278"/>
      <c r="G3" s="278"/>
      <c r="H3" s="279"/>
      <c r="I3" s="278"/>
      <c r="J3" s="278"/>
    </row>
    <row r="4" spans="1:16" s="42" customFormat="1" x14ac:dyDescent="0.25">
      <c r="A4" s="577" t="s">
        <v>59</v>
      </c>
      <c r="B4" s="577"/>
      <c r="C4" s="577"/>
      <c r="D4" s="577"/>
      <c r="E4" s="577"/>
      <c r="F4" s="577"/>
      <c r="G4" s="577"/>
      <c r="H4" s="577"/>
      <c r="I4" s="577"/>
      <c r="J4" s="577"/>
      <c r="K4" s="577"/>
      <c r="L4" s="577"/>
      <c r="M4" s="577"/>
    </row>
    <row r="5" spans="1:16" s="42" customFormat="1" x14ac:dyDescent="0.25">
      <c r="A5" s="577" t="s">
        <v>136</v>
      </c>
      <c r="B5" s="577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577"/>
    </row>
    <row r="6" spans="1:16" x14ac:dyDescent="0.25">
      <c r="K6" s="578" t="s">
        <v>60</v>
      </c>
      <c r="L6" s="578"/>
      <c r="M6" s="578"/>
    </row>
    <row r="7" spans="1:16" ht="51" x14ac:dyDescent="0.25">
      <c r="A7" s="44" t="s">
        <v>18</v>
      </c>
      <c r="B7" s="45" t="s">
        <v>61</v>
      </c>
      <c r="C7" s="44" t="s">
        <v>62</v>
      </c>
      <c r="D7" s="45" t="s">
        <v>63</v>
      </c>
      <c r="E7" s="93" t="s">
        <v>122</v>
      </c>
      <c r="F7" s="44" t="s">
        <v>64</v>
      </c>
      <c r="G7" s="44" t="s">
        <v>123</v>
      </c>
      <c r="H7" s="44" t="s">
        <v>65</v>
      </c>
      <c r="I7" s="44" t="s">
        <v>112</v>
      </c>
      <c r="J7" s="44" t="s">
        <v>113</v>
      </c>
      <c r="K7" s="44" t="s">
        <v>66</v>
      </c>
      <c r="L7" s="46" t="s">
        <v>67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68</v>
      </c>
      <c r="G8" s="51" t="s">
        <v>69</v>
      </c>
      <c r="H8" s="51" t="s">
        <v>70</v>
      </c>
      <c r="I8" s="51" t="s">
        <v>71</v>
      </c>
      <c r="J8" s="51" t="s">
        <v>85</v>
      </c>
      <c r="K8" s="52" t="s">
        <v>231</v>
      </c>
      <c r="L8" s="49"/>
      <c r="M8" s="50"/>
    </row>
    <row r="9" spans="1:16" x14ac:dyDescent="0.25">
      <c r="A9" s="579" t="s">
        <v>72</v>
      </c>
      <c r="B9" s="580"/>
      <c r="C9" s="49"/>
      <c r="D9" s="49"/>
      <c r="E9" s="51"/>
      <c r="F9" s="50" t="s">
        <v>115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37</v>
      </c>
      <c r="C10" s="54" t="s">
        <v>119</v>
      </c>
      <c r="D10" s="55">
        <v>15000000</v>
      </c>
      <c r="E10" s="293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62307692</v>
      </c>
      <c r="K10" s="56">
        <f>F10+G10-H10-I10+J10</f>
        <v>77307692</v>
      </c>
      <c r="L10" s="56"/>
      <c r="M10" s="53"/>
    </row>
    <row r="11" spans="1:16" x14ac:dyDescent="0.25">
      <c r="A11" s="53">
        <v>3</v>
      </c>
      <c r="B11" s="53" t="s">
        <v>73</v>
      </c>
      <c r="C11" s="54" t="s">
        <v>120</v>
      </c>
      <c r="D11" s="55">
        <v>6000000</v>
      </c>
      <c r="E11" s="293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28119519</v>
      </c>
      <c r="K11" s="56">
        <f t="shared" ref="K11:K12" si="1">F11+G11-H11-I11+J11</f>
        <v>34119519</v>
      </c>
      <c r="L11" s="56"/>
      <c r="M11" s="53"/>
    </row>
    <row r="12" spans="1:16" x14ac:dyDescent="0.25">
      <c r="A12" s="58">
        <v>4</v>
      </c>
      <c r="B12" s="58" t="s">
        <v>36</v>
      </c>
      <c r="C12" s="59" t="s">
        <v>121</v>
      </c>
      <c r="D12" s="60">
        <v>6000000</v>
      </c>
      <c r="E12" s="294">
        <f>'bảng chấm công'!AI14</f>
        <v>26</v>
      </c>
      <c r="F12" s="60">
        <f t="shared" si="0"/>
        <v>6000000</v>
      </c>
      <c r="G12" s="60">
        <f>'Hỗ trợ vận chuyển'!F32</f>
        <v>270000</v>
      </c>
      <c r="H12" s="61"/>
      <c r="I12" s="61"/>
      <c r="J12" s="61">
        <v>20127</v>
      </c>
      <c r="K12" s="56">
        <f t="shared" si="1"/>
        <v>6290127</v>
      </c>
      <c r="L12" s="61"/>
      <c r="M12" s="58"/>
      <c r="P12" s="152"/>
    </row>
    <row r="13" spans="1:16" s="57" customFormat="1" x14ac:dyDescent="0.25">
      <c r="A13" s="583" t="s">
        <v>35</v>
      </c>
      <c r="B13" s="584"/>
      <c r="C13" s="585"/>
      <c r="D13" s="254">
        <f>SUM(D10:D12)</f>
        <v>27000000</v>
      </c>
      <c r="E13" s="295"/>
      <c r="F13" s="254">
        <f>SUM(F10:F12)</f>
        <v>27000000</v>
      </c>
      <c r="G13" s="254"/>
      <c r="H13" s="280"/>
      <c r="I13" s="280"/>
      <c r="J13" s="280">
        <f>SUM(J10:J12)</f>
        <v>90447338</v>
      </c>
      <c r="K13" s="280">
        <f>SUM(K10:K12)</f>
        <v>117717338</v>
      </c>
      <c r="L13" s="280"/>
      <c r="M13" s="281"/>
    </row>
    <row r="14" spans="1:16" s="57" customFormat="1" x14ac:dyDescent="0.25">
      <c r="A14" s="581" t="s">
        <v>74</v>
      </c>
      <c r="B14" s="582"/>
      <c r="C14" s="87"/>
      <c r="D14" s="88"/>
      <c r="E14" s="296"/>
      <c r="F14" s="90"/>
      <c r="G14" s="259"/>
      <c r="H14" s="91"/>
      <c r="I14" s="91"/>
      <c r="J14" s="89"/>
      <c r="K14" s="89"/>
      <c r="L14" s="91"/>
      <c r="M14" s="92"/>
    </row>
    <row r="15" spans="1:16" x14ac:dyDescent="0.25">
      <c r="A15" s="62">
        <v>3</v>
      </c>
      <c r="B15" s="62" t="s">
        <v>75</v>
      </c>
      <c r="C15" s="63" t="s">
        <v>118</v>
      </c>
      <c r="D15" s="64">
        <v>5000000</v>
      </c>
      <c r="E15" s="293">
        <f>'bảng chấm công'!AI13</f>
        <v>27.5</v>
      </c>
      <c r="F15" s="55">
        <f t="shared" si="0"/>
        <v>5288461.538461539</v>
      </c>
      <c r="G15" s="60">
        <f>'Hỗ trợ vận chuyển'!E32</f>
        <v>100000</v>
      </c>
      <c r="H15" s="65"/>
      <c r="I15" s="65"/>
      <c r="J15" s="61"/>
      <c r="K15" s="56">
        <f>F15+G15-H15-I15+J15</f>
        <v>5388461.538461539</v>
      </c>
      <c r="L15" s="65"/>
      <c r="M15" s="62" t="s">
        <v>150</v>
      </c>
    </row>
    <row r="16" spans="1:16" s="57" customFormat="1" x14ac:dyDescent="0.25">
      <c r="A16" s="583" t="s">
        <v>35</v>
      </c>
      <c r="B16" s="584"/>
      <c r="C16" s="585"/>
      <c r="D16" s="282">
        <f>SUM(D15:D15)</f>
        <v>5000000</v>
      </c>
      <c r="E16" s="283"/>
      <c r="F16" s="282">
        <f>SUM(F15:F15)</f>
        <v>5288461.538461539</v>
      </c>
      <c r="G16" s="282"/>
      <c r="H16" s="282"/>
      <c r="I16" s="282"/>
      <c r="J16" s="282"/>
      <c r="K16" s="282">
        <f>SUM(K14:K15)</f>
        <v>5388461.538461539</v>
      </c>
      <c r="L16" s="281"/>
      <c r="M16" s="281"/>
    </row>
    <row r="18" spans="2:12" s="57" customFormat="1" x14ac:dyDescent="0.25">
      <c r="B18" s="577"/>
      <c r="C18" s="577"/>
      <c r="D18" s="577"/>
      <c r="E18" s="255"/>
      <c r="I18" s="577"/>
      <c r="J18" s="577"/>
      <c r="K18" s="577"/>
      <c r="L18" s="577"/>
    </row>
    <row r="19" spans="2:12" s="276" customFormat="1" x14ac:dyDescent="0.2">
      <c r="C19" s="284" t="s">
        <v>109</v>
      </c>
      <c r="E19" s="285"/>
      <c r="F19" s="353"/>
      <c r="G19" s="285"/>
      <c r="H19" s="285"/>
      <c r="I19" s="284" t="s">
        <v>14</v>
      </c>
      <c r="J19" s="285"/>
      <c r="K19" s="286"/>
    </row>
    <row r="20" spans="2:12" s="276" customFormat="1" x14ac:dyDescent="0.2">
      <c r="C20" s="287" t="s">
        <v>15</v>
      </c>
      <c r="E20" s="288"/>
      <c r="F20" s="288"/>
      <c r="G20" s="289"/>
      <c r="H20" s="289"/>
      <c r="I20" s="287" t="s">
        <v>16</v>
      </c>
      <c r="J20" s="289"/>
    </row>
    <row r="21" spans="2:12" x14ac:dyDescent="0.25">
      <c r="F21" s="152"/>
    </row>
    <row r="23" spans="2:12" s="290" customFormat="1" x14ac:dyDescent="0.2">
      <c r="C23" s="284" t="s">
        <v>73</v>
      </c>
      <c r="F23" s="291"/>
      <c r="G23" s="291"/>
      <c r="H23" s="291"/>
      <c r="I23" s="292" t="s">
        <v>37</v>
      </c>
    </row>
    <row r="28" spans="2:12" x14ac:dyDescent="0.25">
      <c r="G28" s="43" t="s">
        <v>48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4" workbookViewId="0">
      <selection activeCell="A22" sqref="A22:XFD31"/>
    </sheetView>
  </sheetViews>
  <sheetFormatPr defaultColWidth="8.85546875" defaultRowHeight="15.75" x14ac:dyDescent="0.25"/>
  <cols>
    <col min="1" max="1" width="7.85546875" style="264" bestFit="1" customWidth="1"/>
    <col min="2" max="2" width="12.7109375" style="269" customWidth="1"/>
    <col min="3" max="3" width="39.140625" style="264" bestFit="1" customWidth="1"/>
    <col min="4" max="4" width="15.28515625" style="271" customWidth="1"/>
    <col min="5" max="6" width="14.5703125" style="264" bestFit="1" customWidth="1"/>
    <col min="7" max="16384" width="8.85546875" style="264"/>
  </cols>
  <sheetData>
    <row r="1" spans="1:15" s="261" customFormat="1" x14ac:dyDescent="0.25">
      <c r="A1" s="586" t="s">
        <v>0</v>
      </c>
      <c r="B1" s="586"/>
      <c r="C1" s="586"/>
      <c r="D1" s="263"/>
      <c r="J1" s="262"/>
      <c r="K1" s="263"/>
    </row>
    <row r="2" spans="1:15" s="261" customFormat="1" x14ac:dyDescent="0.25">
      <c r="A2" s="587" t="s">
        <v>2</v>
      </c>
      <c r="B2" s="587"/>
      <c r="C2" s="587"/>
      <c r="D2" s="263"/>
      <c r="J2" s="262"/>
      <c r="K2" s="263"/>
    </row>
    <row r="3" spans="1:15" s="261" customFormat="1" x14ac:dyDescent="0.25">
      <c r="A3" s="513" t="s">
        <v>124</v>
      </c>
      <c r="B3" s="513"/>
      <c r="C3" s="513"/>
      <c r="D3" s="513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s="261" customFormat="1" x14ac:dyDescent="0.25">
      <c r="A4" s="256"/>
      <c r="B4" s="256"/>
      <c r="C4" s="256"/>
      <c r="D4" s="256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</row>
    <row r="5" spans="1:15" s="261" customFormat="1" ht="31.5" customHeight="1" x14ac:dyDescent="0.25">
      <c r="A5" s="592" t="s">
        <v>18</v>
      </c>
      <c r="B5" s="594" t="s">
        <v>125</v>
      </c>
      <c r="C5" s="592" t="s">
        <v>126</v>
      </c>
      <c r="D5" s="591" t="s">
        <v>127</v>
      </c>
      <c r="E5" s="591"/>
      <c r="F5" s="591"/>
    </row>
    <row r="6" spans="1:15" s="261" customFormat="1" x14ac:dyDescent="0.25">
      <c r="A6" s="593"/>
      <c r="B6" s="595"/>
      <c r="C6" s="593"/>
      <c r="D6" s="272" t="s">
        <v>128</v>
      </c>
      <c r="E6" s="272" t="s">
        <v>132</v>
      </c>
      <c r="F6" s="272" t="s">
        <v>133</v>
      </c>
    </row>
    <row r="7" spans="1:15" x14ac:dyDescent="0.25">
      <c r="A7" s="265">
        <v>1</v>
      </c>
      <c r="B7" s="267">
        <v>44018</v>
      </c>
      <c r="C7" s="265" t="s">
        <v>163</v>
      </c>
      <c r="D7" s="338"/>
      <c r="E7" s="338">
        <v>10000</v>
      </c>
      <c r="F7" s="338"/>
    </row>
    <row r="8" spans="1:15" x14ac:dyDescent="0.25">
      <c r="A8" s="266">
        <v>2</v>
      </c>
      <c r="B8" s="268">
        <v>44020</v>
      </c>
      <c r="C8" s="266" t="s">
        <v>210</v>
      </c>
      <c r="D8" s="270">
        <v>20000</v>
      </c>
      <c r="E8" s="270"/>
      <c r="F8" s="270">
        <v>20000</v>
      </c>
    </row>
    <row r="9" spans="1:15" x14ac:dyDescent="0.25">
      <c r="A9" s="266">
        <v>3</v>
      </c>
      <c r="B9" s="268">
        <v>44021</v>
      </c>
      <c r="C9" s="266" t="s">
        <v>211</v>
      </c>
      <c r="D9" s="270"/>
      <c r="E9" s="270">
        <v>20000</v>
      </c>
      <c r="F9" s="270"/>
    </row>
    <row r="10" spans="1:15" x14ac:dyDescent="0.25">
      <c r="A10" s="266">
        <v>4</v>
      </c>
      <c r="B10" s="268">
        <v>44022</v>
      </c>
      <c r="C10" s="266" t="s">
        <v>227</v>
      </c>
      <c r="D10" s="270"/>
      <c r="E10" s="270"/>
      <c r="F10" s="270">
        <v>15000</v>
      </c>
    </row>
    <row r="11" spans="1:15" x14ac:dyDescent="0.25">
      <c r="A11" s="266">
        <v>5</v>
      </c>
      <c r="B11" s="268">
        <v>44023</v>
      </c>
      <c r="C11" s="266" t="s">
        <v>212</v>
      </c>
      <c r="D11" s="270"/>
      <c r="E11" s="270">
        <v>20000</v>
      </c>
      <c r="F11" s="270"/>
    </row>
    <row r="12" spans="1:15" x14ac:dyDescent="0.25">
      <c r="A12" s="266">
        <v>6</v>
      </c>
      <c r="B12" s="268">
        <v>44025</v>
      </c>
      <c r="C12" s="266" t="s">
        <v>196</v>
      </c>
      <c r="D12" s="270"/>
      <c r="E12" s="270"/>
      <c r="F12" s="270">
        <v>60000</v>
      </c>
    </row>
    <row r="13" spans="1:15" x14ac:dyDescent="0.25">
      <c r="A13" s="266">
        <v>7</v>
      </c>
      <c r="B13" s="268">
        <v>44027</v>
      </c>
      <c r="C13" s="266" t="s">
        <v>147</v>
      </c>
      <c r="D13" s="270"/>
      <c r="E13" s="270"/>
      <c r="F13" s="270">
        <v>40000</v>
      </c>
    </row>
    <row r="14" spans="1:15" x14ac:dyDescent="0.25">
      <c r="A14" s="266">
        <v>8</v>
      </c>
      <c r="B14" s="268">
        <v>44027</v>
      </c>
      <c r="C14" s="266" t="s">
        <v>148</v>
      </c>
      <c r="D14" s="270">
        <v>20000</v>
      </c>
      <c r="E14" s="270"/>
      <c r="F14" s="270">
        <v>20000</v>
      </c>
    </row>
    <row r="15" spans="1:15" x14ac:dyDescent="0.25">
      <c r="A15" s="266">
        <v>9</v>
      </c>
      <c r="B15" s="268">
        <v>44027</v>
      </c>
      <c r="C15" s="266" t="s">
        <v>149</v>
      </c>
      <c r="D15" s="270"/>
      <c r="E15" s="270"/>
      <c r="F15" s="270">
        <v>50000</v>
      </c>
    </row>
    <row r="16" spans="1:15" x14ac:dyDescent="0.25">
      <c r="A16" s="266">
        <v>10</v>
      </c>
      <c r="B16" s="268">
        <v>44028</v>
      </c>
      <c r="C16" s="266" t="s">
        <v>163</v>
      </c>
      <c r="D16" s="270"/>
      <c r="E16" s="270">
        <v>20000</v>
      </c>
      <c r="F16" s="270"/>
    </row>
    <row r="17" spans="1:6" x14ac:dyDescent="0.25">
      <c r="A17" s="266">
        <v>11</v>
      </c>
      <c r="B17" s="268">
        <v>44032</v>
      </c>
      <c r="C17" s="266" t="s">
        <v>210</v>
      </c>
      <c r="D17" s="270"/>
      <c r="E17" s="270"/>
      <c r="F17" s="270">
        <v>20000</v>
      </c>
    </row>
    <row r="18" spans="1:6" x14ac:dyDescent="0.25">
      <c r="A18" s="266">
        <v>12</v>
      </c>
      <c r="B18" s="268">
        <v>44034</v>
      </c>
      <c r="C18" s="266" t="s">
        <v>213</v>
      </c>
      <c r="D18" s="270">
        <v>20000</v>
      </c>
      <c r="E18" s="270"/>
      <c r="F18" s="270"/>
    </row>
    <row r="19" spans="1:6" x14ac:dyDescent="0.25">
      <c r="A19" s="266">
        <v>13</v>
      </c>
      <c r="B19" s="268">
        <v>44042</v>
      </c>
      <c r="C19" s="266" t="s">
        <v>228</v>
      </c>
      <c r="D19" s="270"/>
      <c r="E19" s="270"/>
      <c r="F19" s="270">
        <v>15000</v>
      </c>
    </row>
    <row r="20" spans="1:6" x14ac:dyDescent="0.25">
      <c r="A20" s="266">
        <v>14</v>
      </c>
      <c r="B20" s="268">
        <v>44043</v>
      </c>
      <c r="C20" s="266" t="s">
        <v>229</v>
      </c>
      <c r="D20" s="270"/>
      <c r="E20" s="270">
        <v>20000</v>
      </c>
      <c r="F20" s="270">
        <v>20000</v>
      </c>
    </row>
    <row r="21" spans="1:6" x14ac:dyDescent="0.25">
      <c r="A21" s="266">
        <v>15</v>
      </c>
      <c r="B21" s="268">
        <v>44043</v>
      </c>
      <c r="C21" s="266" t="s">
        <v>230</v>
      </c>
      <c r="D21" s="270"/>
      <c r="E21" s="270">
        <v>10000</v>
      </c>
      <c r="F21" s="270">
        <v>10000</v>
      </c>
    </row>
    <row r="22" spans="1:6" hidden="1" x14ac:dyDescent="0.25">
      <c r="A22" s="266"/>
      <c r="B22" s="268"/>
      <c r="C22" s="266"/>
      <c r="D22" s="270"/>
      <c r="E22" s="270"/>
      <c r="F22" s="270"/>
    </row>
    <row r="23" spans="1:6" hidden="1" x14ac:dyDescent="0.25">
      <c r="A23" s="266"/>
      <c r="B23" s="268"/>
      <c r="C23" s="266"/>
      <c r="D23" s="270"/>
      <c r="E23" s="270"/>
      <c r="F23" s="270"/>
    </row>
    <row r="24" spans="1:6" hidden="1" x14ac:dyDescent="0.25">
      <c r="A24" s="266"/>
      <c r="B24" s="268"/>
      <c r="C24" s="266"/>
      <c r="D24" s="270"/>
      <c r="E24" s="270"/>
      <c r="F24" s="270"/>
    </row>
    <row r="25" spans="1:6" hidden="1" x14ac:dyDescent="0.25">
      <c r="A25" s="266"/>
      <c r="B25" s="268"/>
      <c r="C25" s="266"/>
      <c r="D25" s="270"/>
      <c r="E25" s="270"/>
      <c r="F25" s="270"/>
    </row>
    <row r="26" spans="1:6" hidden="1" x14ac:dyDescent="0.25">
      <c r="A26" s="266"/>
      <c r="B26" s="268"/>
      <c r="C26" s="266"/>
      <c r="D26" s="270"/>
      <c r="E26" s="270"/>
      <c r="F26" s="270"/>
    </row>
    <row r="27" spans="1:6" hidden="1" x14ac:dyDescent="0.25">
      <c r="A27" s="266"/>
      <c r="B27" s="268"/>
      <c r="C27" s="266"/>
      <c r="D27" s="270"/>
      <c r="E27" s="270"/>
      <c r="F27" s="270"/>
    </row>
    <row r="28" spans="1:6" hidden="1" x14ac:dyDescent="0.25">
      <c r="A28" s="266"/>
      <c r="B28" s="268"/>
      <c r="C28" s="266"/>
      <c r="D28" s="270"/>
      <c r="E28" s="270"/>
      <c r="F28" s="270"/>
    </row>
    <row r="29" spans="1:6" hidden="1" x14ac:dyDescent="0.25">
      <c r="A29" s="266"/>
      <c r="B29" s="268"/>
      <c r="C29" s="266"/>
      <c r="D29" s="270"/>
      <c r="E29" s="270"/>
      <c r="F29" s="270"/>
    </row>
    <row r="30" spans="1:6" hidden="1" x14ac:dyDescent="0.25">
      <c r="A30" s="266"/>
      <c r="B30" s="268"/>
      <c r="C30" s="266"/>
      <c r="D30" s="270"/>
      <c r="E30" s="270"/>
      <c r="F30" s="270"/>
    </row>
    <row r="31" spans="1:6" hidden="1" x14ac:dyDescent="0.25">
      <c r="A31" s="266"/>
      <c r="B31" s="268"/>
      <c r="C31" s="266"/>
      <c r="D31" s="270"/>
      <c r="E31" s="270"/>
      <c r="F31" s="270"/>
    </row>
    <row r="32" spans="1:6" s="274" customFormat="1" ht="18.75" x14ac:dyDescent="0.3">
      <c r="A32" s="588" t="s">
        <v>35</v>
      </c>
      <c r="B32" s="589"/>
      <c r="C32" s="590"/>
      <c r="D32" s="273">
        <f>SUM(D7:D31)</f>
        <v>60000</v>
      </c>
      <c r="E32" s="273">
        <f t="shared" ref="E32:F32" si="0">SUM(E7:E31)</f>
        <v>100000</v>
      </c>
      <c r="F32" s="273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2020-08-20T03:18:55Z</dcterms:modified>
</cp:coreProperties>
</file>