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OANH THU" sheetId="1" r:id="rId1"/>
    <sheet name="HÀNG TRẢ VỀ" sheetId="2" r:id="rId2"/>
    <sheet name="Kết luậ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3" i="1" l="1"/>
  <c r="G11" i="3"/>
  <c r="G10" i="3"/>
  <c r="B9" i="3"/>
  <c r="B7" i="3"/>
  <c r="G21" i="2"/>
  <c r="J54" i="1"/>
  <c r="B8" i="3" s="1"/>
  <c r="B10" i="3" s="1"/>
  <c r="G20" i="2"/>
  <c r="G19" i="2"/>
  <c r="J52" i="1"/>
  <c r="J51" i="1"/>
  <c r="E64" i="1" l="1"/>
  <c r="E8" i="2"/>
  <c r="G14" i="2" l="1"/>
  <c r="J49" i="1" l="1"/>
  <c r="J48" i="1"/>
  <c r="J47" i="1"/>
  <c r="J46" i="1"/>
  <c r="J45" i="1"/>
  <c r="J44" i="1"/>
  <c r="J43" i="1"/>
  <c r="J50" i="1" l="1"/>
  <c r="E66" i="1"/>
  <c r="J41" i="1"/>
  <c r="J42" i="1" s="1"/>
  <c r="J39" i="1"/>
  <c r="J38" i="1"/>
  <c r="J36" i="1"/>
  <c r="J37" i="1" s="1"/>
  <c r="J34" i="1"/>
  <c r="J32" i="1"/>
  <c r="J31" i="1"/>
  <c r="J30" i="1"/>
  <c r="J29" i="1"/>
  <c r="J28" i="1"/>
  <c r="J27" i="1"/>
  <c r="J26" i="1"/>
  <c r="J25" i="1"/>
  <c r="J23" i="1"/>
  <c r="J24" i="1" s="1"/>
  <c r="J21" i="1"/>
  <c r="J19" i="1"/>
  <c r="J14" i="1"/>
  <c r="J13" i="1"/>
  <c r="J12" i="1"/>
  <c r="J11" i="1"/>
  <c r="J10" i="1"/>
  <c r="J9" i="1"/>
  <c r="J8" i="1"/>
  <c r="J7" i="1"/>
  <c r="J6" i="1"/>
  <c r="J40" i="1" l="1"/>
  <c r="J35" i="1"/>
  <c r="J15" i="1"/>
  <c r="J33" i="1"/>
  <c r="E65" i="1" l="1"/>
  <c r="E67" i="1" s="1"/>
  <c r="E70" i="1" s="1"/>
</calcChain>
</file>

<file path=xl/sharedStrings.xml><?xml version="1.0" encoding="utf-8"?>
<sst xmlns="http://schemas.openxmlformats.org/spreadsheetml/2006/main" count="167" uniqueCount="76">
  <si>
    <t>CÔNG TY CỔ PHẦN ĐT &amp; PT NANO MILK</t>
  </si>
  <si>
    <t xml:space="preserve"> Số:………./PKD. MST: 0108806878</t>
  </si>
  <si>
    <t>STT</t>
  </si>
  <si>
    <t>Ngày</t>
  </si>
  <si>
    <t>Người bán</t>
  </si>
  <si>
    <t>Thông tin khách hàng</t>
  </si>
  <si>
    <t>Thông tin về sản phẩm</t>
  </si>
  <si>
    <t>Tên khách hàng</t>
  </si>
  <si>
    <t>Địa chỉ</t>
  </si>
  <si>
    <t>Số điện thoại</t>
  </si>
  <si>
    <t>Mã sản phẩm</t>
  </si>
  <si>
    <t>Số lượng (hộp)</t>
  </si>
  <si>
    <t>Đơn giá (VNĐ)</t>
  </si>
  <si>
    <t>Thành tiền (VNĐ)</t>
  </si>
  <si>
    <t>Phòng KD</t>
  </si>
  <si>
    <t>ĐLý Thủy Vi</t>
  </si>
  <si>
    <t>Sơn Dương Tuyên Quang</t>
  </si>
  <si>
    <t>0365395728/0385917265</t>
  </si>
  <si>
    <t>2CX90</t>
  </si>
  <si>
    <t>3CX45</t>
  </si>
  <si>
    <t>3CX90</t>
  </si>
  <si>
    <t>GCX45</t>
  </si>
  <si>
    <t>GCX90</t>
  </si>
  <si>
    <t>SN45</t>
  </si>
  <si>
    <t>SOY</t>
  </si>
  <si>
    <t>GC90</t>
  </si>
  <si>
    <t>TD90</t>
  </si>
  <si>
    <t>Tổng đơn Thủy Vi nhập nguyên giá ngày 31/8</t>
  </si>
  <si>
    <t>9/9</t>
  </si>
  <si>
    <t>ĐL Thuỷ Vi</t>
  </si>
  <si>
    <t>Tổng đơn Thủy Vi nhập nguyên giá ngày 9/9</t>
  </si>
  <si>
    <t xml:space="preserve">ĐL Thuỷ Vi </t>
  </si>
  <si>
    <t>1CX45</t>
  </si>
  <si>
    <t>Tổng đơn Thủy Vi nhập nguyên giá ngày 27/9</t>
  </si>
  <si>
    <t>ĐL Thủy Vi</t>
  </si>
  <si>
    <t>1CX90</t>
  </si>
  <si>
    <t>BCX90</t>
  </si>
  <si>
    <t>Tổng đơn Thủy Vi nhập nguyên giá ngày 11/9</t>
  </si>
  <si>
    <t>2CX45</t>
  </si>
  <si>
    <t>Tổng đơn Thủy Vi nhập nguyên giá ngày 27/11</t>
  </si>
  <si>
    <t>Tổng đơn Thủy Vi nhập nguyên giá ngày 6/2</t>
  </si>
  <si>
    <t>Tổng đơn Thủy Vi nhập nguyên giá ngày 18/2</t>
  </si>
  <si>
    <t>Tổng đơn Thủy Vi nhập nguyên giá ngày 1/3</t>
  </si>
  <si>
    <t>Tổng đơn Thủy Vi nhập nguyên giá ngày 26/4</t>
  </si>
  <si>
    <t>Tổng cộng</t>
  </si>
  <si>
    <t>Người lập biểu</t>
  </si>
  <si>
    <t>Giám đốc</t>
  </si>
  <si>
    <t>( Ký, ghi rõ họ tên)</t>
  </si>
  <si>
    <t>(Ký tên, đóng dấu)</t>
  </si>
  <si>
    <t>Thủy Vy</t>
  </si>
  <si>
    <t>TĐ90</t>
  </si>
  <si>
    <t>Thủy Vi</t>
  </si>
  <si>
    <t>Tổng đơn Thủy Vi nhập nguyên giá ngày 18/7</t>
  </si>
  <si>
    <t>Đại lý ký HĐ 300 triệu</t>
  </si>
  <si>
    <t>Doanh thu theo Hợp đồng</t>
  </si>
  <si>
    <t>Đã chuyển cho đại lý</t>
  </si>
  <si>
    <t>Công ty nhập về</t>
  </si>
  <si>
    <t>Tổng nhập - Tổng xuất (trả về công ty)</t>
  </si>
  <si>
    <t>Kết luận:</t>
  </si>
  <si>
    <t>Công ty còn phải trả số hàng là</t>
  </si>
  <si>
    <t>DOANH THU ĐẠI LÝ THỦY VI ĐẾN 15/11/2020</t>
  </si>
  <si>
    <t>Tổng đơn Thủy Vi nhập nguyên giá ngày 9/10</t>
  </si>
  <si>
    <t>Tình trạng nhập hàng</t>
  </si>
  <si>
    <t>Đã chuyển số hàng</t>
  </si>
  <si>
    <t>Đại lý trả về</t>
  </si>
  <si>
    <t>Công ty cần chuyển cho đại lý</t>
  </si>
  <si>
    <t>Số hàng (275.000.000+275.000.000*50%)</t>
  </si>
  <si>
    <t xml:space="preserve">Ghi chú: </t>
  </si>
  <si>
    <t>Ngày 04/10/2020 đã ký xác nhận:</t>
  </si>
  <si>
    <t>Doanh số đã chuyển</t>
  </si>
  <si>
    <t>Hàng đại lý trả về</t>
  </si>
  <si>
    <t>Sau ngày 4/10/2020</t>
  </si>
  <si>
    <t>Chuyển đại lý ngày 9/10</t>
  </si>
  <si>
    <t>Đại lý trả về ngày 20/10</t>
  </si>
  <si>
    <t>HÀNG TRẢ VỀ ĐẠI LÝ THỦY VI ĐẾN 15/11/2020</t>
  </si>
  <si>
    <t>Chưa tìm thấy số HĐ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</si>
</sst>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_-* #,##0\ _₫_-;\-* #,##0\ _₫_-;_-* &quot;-&quot;\ _₫_-;_-@_-"/>
    <numFmt numFmtId="168" formatCode="_-* #,##0\ _₫_-;\-* #,##0\ _₫_-;_-* &quot;-&quot;??\ _₫_-;_-@_-"/>
    <numFmt numFmtId="169" formatCode="dd/mm/yyyy;@"/>
    <numFmt numFmtId="171" formatCode="d/mm/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name val="Times New Roman"/>
      <family val="1"/>
    </font>
    <font>
      <b/>
      <sz val="9"/>
      <color theme="1"/>
      <name val="Times New Roman"/>
      <family val="1"/>
    </font>
    <font>
      <sz val="9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 tint="4.9989318521683403E-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/>
    </xf>
    <xf numFmtId="9" fontId="4" fillId="0" borderId="0" xfId="3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9" fontId="4" fillId="0" borderId="0" xfId="3" applyFont="1" applyAlignment="1">
      <alignment horizontal="center" vertical="center"/>
    </xf>
    <xf numFmtId="0" fontId="9" fillId="0" borderId="0" xfId="0" applyFont="1"/>
    <xf numFmtId="0" fontId="8" fillId="0" borderId="1" xfId="0" applyFont="1" applyBorder="1" applyAlignment="1">
      <alignment horizontal="center" vertical="center" wrapText="1"/>
    </xf>
    <xf numFmtId="0" fontId="10" fillId="3" borderId="7" xfId="0" applyFont="1" applyFill="1" applyBorder="1"/>
    <xf numFmtId="0" fontId="10" fillId="0" borderId="0" xfId="0" applyFont="1"/>
    <xf numFmtId="0" fontId="8" fillId="0" borderId="6" xfId="0" applyFont="1" applyBorder="1"/>
    <xf numFmtId="167" fontId="8" fillId="0" borderId="6" xfId="0" applyNumberFormat="1" applyFont="1" applyBorder="1"/>
    <xf numFmtId="0" fontId="11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1" fillId="0" borderId="1" xfId="0" applyFont="1" applyBorder="1"/>
    <xf numFmtId="168" fontId="11" fillId="0" borderId="1" xfId="1" applyNumberFormat="1" applyFont="1" applyBorder="1"/>
    <xf numFmtId="0" fontId="3" fillId="3" borderId="1" xfId="0" applyFont="1" applyFill="1" applyBorder="1"/>
    <xf numFmtId="168" fontId="3" fillId="3" borderId="1" xfId="1" applyNumberFormat="1" applyFont="1" applyFill="1" applyBorder="1"/>
    <xf numFmtId="168" fontId="10" fillId="3" borderId="1" xfId="1" applyNumberFormat="1" applyFont="1" applyFill="1" applyBorder="1"/>
    <xf numFmtId="0" fontId="7" fillId="0" borderId="1" xfId="0" applyFont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167" fontId="10" fillId="3" borderId="7" xfId="0" applyNumberFormat="1" applyFont="1" applyFill="1" applyBorder="1"/>
    <xf numFmtId="0" fontId="13" fillId="0" borderId="7" xfId="0" applyFont="1" applyBorder="1" applyAlignment="1">
      <alignment horizontal="center" vertical="center"/>
    </xf>
    <xf numFmtId="168" fontId="13" fillId="0" borderId="7" xfId="1" applyNumberFormat="1" applyFont="1" applyBorder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168" fontId="13" fillId="0" borderId="5" xfId="1" applyNumberFormat="1" applyFont="1" applyBorder="1" applyAlignment="1">
      <alignment horizontal="right" vertical="center"/>
    </xf>
    <xf numFmtId="0" fontId="13" fillId="0" borderId="6" xfId="0" applyFont="1" applyBorder="1" applyAlignment="1">
      <alignment horizontal="center" vertical="center"/>
    </xf>
    <xf numFmtId="168" fontId="13" fillId="0" borderId="6" xfId="1" applyNumberFormat="1" applyFont="1" applyBorder="1" applyAlignment="1">
      <alignment horizontal="right" vertical="center"/>
    </xf>
    <xf numFmtId="0" fontId="3" fillId="0" borderId="8" xfId="0" applyFont="1" applyBorder="1" applyAlignment="1">
      <alignment vertical="center"/>
    </xf>
    <xf numFmtId="166" fontId="3" fillId="0" borderId="8" xfId="1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5" xfId="0" applyFont="1" applyBorder="1" applyAlignment="1">
      <alignment vertical="center"/>
    </xf>
    <xf numFmtId="166" fontId="3" fillId="0" borderId="5" xfId="1" applyNumberFormat="1" applyFont="1" applyBorder="1" applyAlignment="1">
      <alignment vertical="center"/>
    </xf>
    <xf numFmtId="0" fontId="3" fillId="0" borderId="6" xfId="0" applyFont="1" applyBorder="1" applyAlignment="1">
      <alignment vertical="center"/>
    </xf>
    <xf numFmtId="166" fontId="3" fillId="0" borderId="6" xfId="1" applyNumberFormat="1" applyFont="1" applyBorder="1" applyAlignment="1">
      <alignment vertical="center"/>
    </xf>
    <xf numFmtId="16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6" fontId="3" fillId="0" borderId="1" xfId="1" applyNumberFormat="1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69" fontId="3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66" fontId="3" fillId="2" borderId="1" xfId="1" applyNumberFormat="1" applyFont="1" applyFill="1" applyBorder="1" applyAlignment="1">
      <alignment vertical="center"/>
    </xf>
    <xf numFmtId="0" fontId="0" fillId="2" borderId="0" xfId="0" applyFill="1" applyAlignment="1">
      <alignment vertical="center"/>
    </xf>
    <xf numFmtId="167" fontId="10" fillId="3" borderId="7" xfId="0" applyNumberFormat="1" applyFont="1" applyFill="1" applyBorder="1" applyAlignment="1">
      <alignment horizontal="right"/>
    </xf>
    <xf numFmtId="0" fontId="8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166" fontId="11" fillId="2" borderId="4" xfId="0" applyNumberFormat="1" applyFont="1" applyFill="1" applyBorder="1" applyAlignment="1">
      <alignment horizontal="center"/>
    </xf>
    <xf numFmtId="164" fontId="11" fillId="2" borderId="4" xfId="2" applyFont="1" applyFill="1" applyBorder="1" applyAlignment="1">
      <alignment horizontal="center"/>
    </xf>
    <xf numFmtId="164" fontId="11" fillId="0" borderId="4" xfId="2" applyFont="1" applyBorder="1" applyAlignment="1">
      <alignment horizontal="center"/>
    </xf>
    <xf numFmtId="166" fontId="11" fillId="2" borderId="5" xfId="0" applyNumberFormat="1" applyFont="1" applyFill="1" applyBorder="1" applyAlignment="1">
      <alignment horizontal="center"/>
    </xf>
    <xf numFmtId="164" fontId="11" fillId="2" borderId="5" xfId="2" applyFont="1" applyFill="1" applyBorder="1" applyAlignment="1">
      <alignment horizontal="center"/>
    </xf>
    <xf numFmtId="164" fontId="11" fillId="0" borderId="5" xfId="2" applyFont="1" applyBorder="1" applyAlignment="1">
      <alignment horizontal="center"/>
    </xf>
    <xf numFmtId="166" fontId="11" fillId="2" borderId="6" xfId="0" applyNumberFormat="1" applyFont="1" applyFill="1" applyBorder="1" applyAlignment="1">
      <alignment horizontal="center"/>
    </xf>
    <xf numFmtId="164" fontId="11" fillId="2" borderId="6" xfId="2" applyFont="1" applyFill="1" applyBorder="1" applyAlignment="1">
      <alignment horizontal="center"/>
    </xf>
    <xf numFmtId="164" fontId="11" fillId="0" borderId="6" xfId="2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66" fontId="8" fillId="2" borderId="1" xfId="0" applyNumberFormat="1" applyFont="1" applyFill="1" applyBorder="1" applyAlignment="1">
      <alignment horizontal="center"/>
    </xf>
    <xf numFmtId="164" fontId="8" fillId="2" borderId="1" xfId="2" applyFont="1" applyFill="1" applyBorder="1" applyAlignment="1">
      <alignment horizontal="center"/>
    </xf>
    <xf numFmtId="164" fontId="8" fillId="0" borderId="1" xfId="2" applyFont="1" applyBorder="1" applyAlignment="1">
      <alignment horizontal="center"/>
    </xf>
    <xf numFmtId="0" fontId="8" fillId="0" borderId="0" xfId="0" applyFont="1"/>
    <xf numFmtId="0" fontId="11" fillId="0" borderId="7" xfId="0" quotePrefix="1" applyFont="1" applyBorder="1" applyAlignment="1">
      <alignment horizontal="center"/>
    </xf>
    <xf numFmtId="166" fontId="11" fillId="0" borderId="7" xfId="0" applyNumberFormat="1" applyFont="1" applyBorder="1" applyAlignment="1">
      <alignment horizontal="center"/>
    </xf>
    <xf numFmtId="166" fontId="11" fillId="2" borderId="7" xfId="0" applyNumberFormat="1" applyFont="1" applyFill="1" applyBorder="1" applyAlignment="1">
      <alignment horizontal="center"/>
    </xf>
    <xf numFmtId="164" fontId="11" fillId="0" borderId="7" xfId="2" applyFont="1" applyBorder="1" applyAlignment="1">
      <alignment horizontal="center"/>
    </xf>
    <xf numFmtId="0" fontId="11" fillId="0" borderId="5" xfId="0" quotePrefix="1" applyFont="1" applyBorder="1" applyAlignment="1">
      <alignment horizontal="center"/>
    </xf>
    <xf numFmtId="166" fontId="11" fillId="0" borderId="5" xfId="0" applyNumberFormat="1" applyFont="1" applyBorder="1" applyAlignment="1">
      <alignment horizontal="center"/>
    </xf>
    <xf numFmtId="0" fontId="11" fillId="0" borderId="6" xfId="0" quotePrefix="1" applyFont="1" applyBorder="1" applyAlignment="1">
      <alignment horizontal="center"/>
    </xf>
    <xf numFmtId="166" fontId="11" fillId="0" borderId="6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166" fontId="8" fillId="0" borderId="3" xfId="0" applyNumberFormat="1" applyFont="1" applyBorder="1" applyAlignment="1">
      <alignment horizontal="center"/>
    </xf>
    <xf numFmtId="166" fontId="8" fillId="2" borderId="3" xfId="0" applyNumberFormat="1" applyFont="1" applyFill="1" applyBorder="1" applyAlignment="1">
      <alignment horizontal="center"/>
    </xf>
    <xf numFmtId="164" fontId="8" fillId="0" borderId="3" xfId="2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14" fontId="11" fillId="2" borderId="1" xfId="0" quotePrefix="1" applyNumberFormat="1" applyFont="1" applyFill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wrapText="1"/>
    </xf>
    <xf numFmtId="0" fontId="11" fillId="0" borderId="1" xfId="0" quotePrefix="1" applyFont="1" applyBorder="1" applyAlignment="1">
      <alignment horizontal="center"/>
    </xf>
    <xf numFmtId="166" fontId="11" fillId="0" borderId="1" xfId="0" applyNumberFormat="1" applyFont="1" applyBorder="1" applyAlignment="1">
      <alignment horizontal="center"/>
    </xf>
    <xf numFmtId="166" fontId="11" fillId="2" borderId="1" xfId="0" applyNumberFormat="1" applyFont="1" applyFill="1" applyBorder="1" applyAlignment="1">
      <alignment horizontal="center"/>
    </xf>
    <xf numFmtId="164" fontId="11" fillId="0" borderId="1" xfId="2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166" fontId="8" fillId="0" borderId="2" xfId="0" applyNumberFormat="1" applyFont="1" applyBorder="1" applyAlignment="1">
      <alignment horizontal="center"/>
    </xf>
    <xf numFmtId="166" fontId="8" fillId="2" borderId="2" xfId="0" applyNumberFormat="1" applyFont="1" applyFill="1" applyBorder="1" applyAlignment="1">
      <alignment horizontal="center"/>
    </xf>
    <xf numFmtId="164" fontId="8" fillId="0" borderId="2" xfId="2" applyFont="1" applyBorder="1" applyAlignment="1">
      <alignment horizontal="center"/>
    </xf>
    <xf numFmtId="166" fontId="11" fillId="0" borderId="8" xfId="0" applyNumberFormat="1" applyFont="1" applyBorder="1" applyAlignment="1">
      <alignment horizontal="center"/>
    </xf>
    <xf numFmtId="166" fontId="11" fillId="2" borderId="8" xfId="0" applyNumberFormat="1" applyFont="1" applyFill="1" applyBorder="1" applyAlignment="1">
      <alignment horizontal="center"/>
    </xf>
    <xf numFmtId="164" fontId="11" fillId="0" borderId="8" xfId="2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66" fontId="8" fillId="0" borderId="1" xfId="0" applyNumberFormat="1" applyFont="1" applyBorder="1" applyAlignment="1">
      <alignment horizontal="center"/>
    </xf>
    <xf numFmtId="164" fontId="11" fillId="2" borderId="7" xfId="2" applyFont="1" applyFill="1" applyBorder="1" applyAlignment="1">
      <alignment horizontal="center"/>
    </xf>
    <xf numFmtId="0" fontId="11" fillId="2" borderId="0" xfId="0" applyFont="1" applyFill="1"/>
    <xf numFmtId="0" fontId="11" fillId="2" borderId="5" xfId="0" applyFont="1" applyFill="1" applyBorder="1" applyAlignment="1">
      <alignment horizontal="left" wrapText="1"/>
    </xf>
    <xf numFmtId="0" fontId="11" fillId="2" borderId="9" xfId="0" applyFont="1" applyFill="1" applyBorder="1" applyAlignment="1">
      <alignment horizontal="left" wrapText="1"/>
    </xf>
    <xf numFmtId="166" fontId="11" fillId="2" borderId="9" xfId="0" applyNumberFormat="1" applyFont="1" applyFill="1" applyBorder="1" applyAlignment="1">
      <alignment horizontal="center"/>
    </xf>
    <xf numFmtId="164" fontId="11" fillId="2" borderId="9" xfId="2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0" xfId="0" applyFont="1" applyFill="1"/>
    <xf numFmtId="0" fontId="11" fillId="2" borderId="8" xfId="0" applyFont="1" applyFill="1" applyBorder="1" applyAlignment="1">
      <alignment horizontal="center"/>
    </xf>
    <xf numFmtId="14" fontId="11" fillId="2" borderId="2" xfId="0" quotePrefix="1" applyNumberFormat="1" applyFont="1" applyFill="1" applyBorder="1" applyAlignment="1">
      <alignment horizontal="center"/>
    </xf>
    <xf numFmtId="0" fontId="11" fillId="0" borderId="9" xfId="0" applyFont="1" applyBorder="1" applyAlignment="1">
      <alignment horizontal="left"/>
    </xf>
    <xf numFmtId="166" fontId="11" fillId="2" borderId="2" xfId="0" applyNumberFormat="1" applyFont="1" applyFill="1" applyBorder="1" applyAlignment="1">
      <alignment horizontal="center"/>
    </xf>
    <xf numFmtId="164" fontId="11" fillId="2" borderId="2" xfId="2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4" fontId="11" fillId="2" borderId="4" xfId="0" quotePrefix="1" applyNumberFormat="1" applyFont="1" applyFill="1" applyBorder="1" applyAlignment="1">
      <alignment horizontal="center"/>
    </xf>
    <xf numFmtId="14" fontId="11" fillId="2" borderId="5" xfId="0" quotePrefix="1" applyNumberFormat="1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0" borderId="5" xfId="0" applyFont="1" applyBorder="1" applyAlignment="1">
      <alignment horizontal="left"/>
    </xf>
    <xf numFmtId="14" fontId="8" fillId="2" borderId="1" xfId="0" quotePrefix="1" applyNumberFormat="1" applyFont="1" applyFill="1" applyBorder="1" applyAlignment="1">
      <alignment horizontal="center"/>
    </xf>
    <xf numFmtId="14" fontId="8" fillId="2" borderId="1" xfId="0" quotePrefix="1" applyNumberFormat="1" applyFont="1" applyFill="1" applyBorder="1" applyAlignment="1">
      <alignment horizontal="center"/>
    </xf>
    <xf numFmtId="167" fontId="3" fillId="0" borderId="0" xfId="0" applyNumberFormat="1" applyFont="1" applyAlignment="1">
      <alignment horizontal="center"/>
    </xf>
    <xf numFmtId="167" fontId="10" fillId="0" borderId="0" xfId="0" applyNumberFormat="1" applyFont="1" applyAlignment="1">
      <alignment horizontal="center"/>
    </xf>
    <xf numFmtId="0" fontId="11" fillId="0" borderId="2" xfId="0" quotePrefix="1" applyFont="1" applyBorder="1" applyAlignment="1">
      <alignment horizontal="center" wrapText="1"/>
    </xf>
    <xf numFmtId="0" fontId="11" fillId="0" borderId="3" xfId="0" quotePrefix="1" applyFont="1" applyBorder="1" applyAlignment="1">
      <alignment horizontal="center" wrapText="1"/>
    </xf>
    <xf numFmtId="14" fontId="8" fillId="2" borderId="1" xfId="0" quotePrefix="1" applyNumberFormat="1" applyFont="1" applyFill="1" applyBorder="1" applyAlignment="1">
      <alignment horizontal="center"/>
    </xf>
    <xf numFmtId="14" fontId="11" fillId="2" borderId="9" xfId="0" quotePrefix="1" applyNumberFormat="1" applyFont="1" applyFill="1" applyBorder="1" applyAlignment="1">
      <alignment horizontal="center" vertical="center"/>
    </xf>
    <xf numFmtId="14" fontId="11" fillId="2" borderId="3" xfId="0" quotePrefix="1" applyNumberFormat="1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/>
    </xf>
    <xf numFmtId="0" fontId="10" fillId="3" borderId="16" xfId="0" applyFont="1" applyFill="1" applyBorder="1" applyAlignment="1">
      <alignment horizontal="center"/>
    </xf>
    <xf numFmtId="0" fontId="10" fillId="3" borderId="17" xfId="0" applyFont="1" applyFill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14" fontId="11" fillId="2" borderId="2" xfId="0" quotePrefix="1" applyNumberFormat="1" applyFont="1" applyFill="1" applyBorder="1" applyAlignment="1">
      <alignment horizontal="center" vertical="center"/>
    </xf>
    <xf numFmtId="14" fontId="11" fillId="2" borderId="4" xfId="0" quotePrefix="1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wrapText="1"/>
    </xf>
    <xf numFmtId="0" fontId="11" fillId="2" borderId="4" xfId="0" applyFont="1" applyFill="1" applyBorder="1" applyAlignment="1">
      <alignment horizontal="center" wrapText="1"/>
    </xf>
    <xf numFmtId="0" fontId="11" fillId="2" borderId="3" xfId="0" applyFont="1" applyFill="1" applyBorder="1" applyAlignment="1">
      <alignment horizontal="center" wrapText="1"/>
    </xf>
    <xf numFmtId="0" fontId="11" fillId="2" borderId="2" xfId="0" quotePrefix="1" applyFont="1" applyFill="1" applyBorder="1" applyAlignment="1">
      <alignment horizontal="center"/>
    </xf>
    <xf numFmtId="0" fontId="11" fillId="2" borderId="4" xfId="0" quotePrefix="1" applyFont="1" applyFill="1" applyBorder="1" applyAlignment="1">
      <alignment horizontal="center"/>
    </xf>
    <xf numFmtId="0" fontId="11" fillId="2" borderId="3" xfId="0" quotePrefix="1" applyFont="1" applyFill="1" applyBorder="1" applyAlignment="1">
      <alignment horizontal="center"/>
    </xf>
    <xf numFmtId="14" fontId="11" fillId="2" borderId="4" xfId="0" quotePrefix="1" applyNumberFormat="1" applyFont="1" applyFill="1" applyBorder="1" applyAlignment="1">
      <alignment horizontal="center"/>
    </xf>
    <xf numFmtId="14" fontId="11" fillId="2" borderId="3" xfId="0" quotePrefix="1" applyNumberFormat="1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 vertical="center"/>
    </xf>
    <xf numFmtId="0" fontId="11" fillId="2" borderId="2" xfId="0" quotePrefix="1" applyFont="1" applyFill="1" applyBorder="1" applyAlignment="1">
      <alignment horizontal="center" vertical="center" wrapText="1"/>
    </xf>
    <xf numFmtId="0" fontId="11" fillId="2" borderId="4" xfId="0" quotePrefix="1" applyFont="1" applyFill="1" applyBorder="1" applyAlignment="1">
      <alignment horizontal="center" vertical="center" wrapText="1"/>
    </xf>
    <xf numFmtId="0" fontId="11" fillId="2" borderId="3" xfId="0" quotePrefix="1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13" fillId="2" borderId="2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169" fontId="13" fillId="0" borderId="2" xfId="0" quotePrefix="1" applyNumberFormat="1" applyFont="1" applyBorder="1" applyAlignment="1">
      <alignment horizontal="center" vertical="center"/>
    </xf>
    <xf numFmtId="169" fontId="13" fillId="0" borderId="4" xfId="0" applyNumberFormat="1" applyFont="1" applyBorder="1" applyAlignment="1">
      <alignment horizontal="center" vertical="center"/>
    </xf>
    <xf numFmtId="169" fontId="13" fillId="0" borderId="3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9" fontId="6" fillId="0" borderId="0" xfId="3" applyFont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9" fontId="3" fillId="0" borderId="2" xfId="0" applyNumberFormat="1" applyFont="1" applyBorder="1" applyAlignment="1">
      <alignment horizontal="center" vertical="center"/>
    </xf>
    <xf numFmtId="169" fontId="3" fillId="0" borderId="4" xfId="0" applyNumberFormat="1" applyFont="1" applyBorder="1" applyAlignment="1">
      <alignment horizontal="center" vertical="center"/>
    </xf>
    <xf numFmtId="169" fontId="3" fillId="0" borderId="3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4" fillId="2" borderId="8" xfId="0" applyFont="1" applyFill="1" applyBorder="1"/>
    <xf numFmtId="168" fontId="14" fillId="2" borderId="8" xfId="1" applyNumberFormat="1" applyFont="1" applyFill="1" applyBorder="1"/>
    <xf numFmtId="0" fontId="14" fillId="2" borderId="0" xfId="0" applyFont="1" applyFill="1"/>
    <xf numFmtId="0" fontId="14" fillId="2" borderId="6" xfId="0" applyFont="1" applyFill="1" applyBorder="1"/>
    <xf numFmtId="168" fontId="14" fillId="2" borderId="6" xfId="1" applyNumberFormat="1" applyFont="1" applyFill="1" applyBorder="1"/>
    <xf numFmtId="0" fontId="14" fillId="2" borderId="8" xfId="0" applyFont="1" applyFill="1" applyBorder="1" applyAlignment="1">
      <alignment horizontal="center" vertical="center"/>
    </xf>
    <xf numFmtId="171" fontId="14" fillId="2" borderId="8" xfId="0" applyNumberFormat="1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171" fontId="14" fillId="2" borderId="6" xfId="0" applyNumberFormat="1" applyFont="1" applyFill="1" applyBorder="1" applyAlignment="1">
      <alignment horizontal="center" vertical="center"/>
    </xf>
    <xf numFmtId="169" fontId="3" fillId="2" borderId="1" xfId="0" applyNumberFormat="1" applyFont="1" applyFill="1" applyBorder="1" applyAlignment="1">
      <alignment horizontal="center" vertical="center"/>
    </xf>
    <xf numFmtId="166" fontId="3" fillId="0" borderId="2" xfId="1" applyNumberFormat="1" applyFont="1" applyBorder="1" applyAlignment="1">
      <alignment horizontal="center" vertical="center"/>
    </xf>
    <xf numFmtId="166" fontId="3" fillId="0" borderId="4" xfId="1" applyNumberFormat="1" applyFont="1" applyBorder="1" applyAlignment="1">
      <alignment horizontal="center" vertical="center"/>
    </xf>
    <xf numFmtId="166" fontId="3" fillId="0" borderId="3" xfId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166" fontId="3" fillId="0" borderId="0" xfId="1" applyNumberFormat="1" applyFont="1"/>
    <xf numFmtId="0" fontId="10" fillId="0" borderId="1" xfId="0" applyFont="1" applyBorder="1"/>
    <xf numFmtId="166" fontId="10" fillId="0" borderId="1" xfId="1" applyNumberFormat="1" applyFont="1" applyBorder="1"/>
  </cellXfs>
  <cellStyles count="4">
    <cellStyle name="Comma" xfId="1" builtinId="3"/>
    <cellStyle name="Comma [0]" xfId="2" builtinId="6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72"/>
  <sheetViews>
    <sheetView topLeftCell="A25" workbookViewId="0">
      <selection activeCell="J53" sqref="J53"/>
    </sheetView>
  </sheetViews>
  <sheetFormatPr defaultRowHeight="15" x14ac:dyDescent="0.25"/>
  <cols>
    <col min="1" max="1" width="3.5703125" style="4" customWidth="1"/>
    <col min="2" max="2" width="9" style="4" bestFit="1" customWidth="1"/>
    <col min="3" max="3" width="10.28515625" style="4" customWidth="1"/>
    <col min="4" max="4" width="14.42578125" style="4" customWidth="1"/>
    <col min="5" max="5" width="9.5703125" style="4" customWidth="1"/>
    <col min="6" max="6" width="9.42578125" style="4" customWidth="1"/>
    <col min="7" max="7" width="7.7109375" style="4" bestFit="1" customWidth="1"/>
    <col min="8" max="8" width="5.42578125" style="4" bestFit="1" customWidth="1"/>
    <col min="9" max="9" width="12.28515625" style="4" bestFit="1" customWidth="1"/>
    <col min="10" max="10" width="17.42578125" style="4" customWidth="1"/>
    <col min="11" max="16384" width="9.140625" style="4"/>
  </cols>
  <sheetData>
    <row r="1" spans="1:10" ht="16.5" x14ac:dyDescent="0.25">
      <c r="A1" s="1" t="s">
        <v>0</v>
      </c>
      <c r="B1" s="2"/>
      <c r="C1" s="3"/>
      <c r="D1" s="3"/>
      <c r="E1" s="3"/>
      <c r="H1" s="5"/>
      <c r="I1" s="5"/>
      <c r="J1" s="6"/>
    </row>
    <row r="2" spans="1:10" ht="15.75" x14ac:dyDescent="0.25">
      <c r="A2" s="7" t="s">
        <v>1</v>
      </c>
      <c r="B2" s="8"/>
      <c r="C2" s="9"/>
      <c r="D2" s="9"/>
      <c r="E2" s="9"/>
      <c r="H2" s="10"/>
      <c r="I2" s="10"/>
      <c r="J2" s="11"/>
    </row>
    <row r="3" spans="1:10" ht="20.25" x14ac:dyDescent="0.3">
      <c r="A3" s="174" t="s">
        <v>60</v>
      </c>
      <c r="B3" s="174"/>
      <c r="C3" s="174"/>
      <c r="D3" s="174"/>
      <c r="E3" s="174"/>
      <c r="F3" s="174"/>
      <c r="G3" s="174"/>
      <c r="H3" s="174"/>
      <c r="I3" s="174"/>
      <c r="J3" s="175"/>
    </row>
    <row r="4" spans="1:10" s="18" customFormat="1" ht="15" customHeight="1" x14ac:dyDescent="0.2">
      <c r="A4" s="176" t="s">
        <v>2</v>
      </c>
      <c r="B4" s="176" t="s">
        <v>3</v>
      </c>
      <c r="C4" s="176" t="s">
        <v>4</v>
      </c>
      <c r="D4" s="176" t="s">
        <v>5</v>
      </c>
      <c r="E4" s="176"/>
      <c r="F4" s="176"/>
      <c r="G4" s="177" t="s">
        <v>6</v>
      </c>
      <c r="H4" s="177"/>
      <c r="I4" s="177"/>
      <c r="J4" s="177"/>
    </row>
    <row r="5" spans="1:10" s="18" customFormat="1" ht="43.5" customHeight="1" x14ac:dyDescent="0.2">
      <c r="A5" s="176"/>
      <c r="B5" s="176"/>
      <c r="C5" s="176"/>
      <c r="D5" s="59" t="s">
        <v>7</v>
      </c>
      <c r="E5" s="13" t="s">
        <v>8</v>
      </c>
      <c r="F5" s="13" t="s">
        <v>9</v>
      </c>
      <c r="G5" s="13" t="s">
        <v>10</v>
      </c>
      <c r="H5" s="60" t="s">
        <v>11</v>
      </c>
      <c r="I5" s="13" t="s">
        <v>12</v>
      </c>
      <c r="J5" s="13" t="s">
        <v>13</v>
      </c>
    </row>
    <row r="6" spans="1:10" s="18" customFormat="1" ht="12" x14ac:dyDescent="0.2">
      <c r="A6" s="143">
        <v>1</v>
      </c>
      <c r="B6" s="141">
        <v>43708</v>
      </c>
      <c r="C6" s="143" t="s">
        <v>14</v>
      </c>
      <c r="D6" s="143" t="s">
        <v>15</v>
      </c>
      <c r="E6" s="146" t="s">
        <v>16</v>
      </c>
      <c r="F6" s="159" t="s">
        <v>17</v>
      </c>
      <c r="G6" s="61" t="s">
        <v>18</v>
      </c>
      <c r="H6" s="61">
        <v>48</v>
      </c>
      <c r="I6" s="62">
        <v>465000</v>
      </c>
      <c r="J6" s="63">
        <f t="shared" ref="J6:J14" si="0">H6*I6</f>
        <v>22320000</v>
      </c>
    </row>
    <row r="7" spans="1:10" s="18" customFormat="1" ht="13.5" customHeight="1" x14ac:dyDescent="0.2">
      <c r="A7" s="149"/>
      <c r="B7" s="142"/>
      <c r="C7" s="149" t="s">
        <v>14</v>
      </c>
      <c r="D7" s="149" t="s">
        <v>15</v>
      </c>
      <c r="E7" s="147"/>
      <c r="F7" s="160"/>
      <c r="G7" s="64" t="s">
        <v>19</v>
      </c>
      <c r="H7" s="64">
        <v>24</v>
      </c>
      <c r="I7" s="65">
        <v>275000</v>
      </c>
      <c r="J7" s="66">
        <f t="shared" si="0"/>
        <v>6600000</v>
      </c>
    </row>
    <row r="8" spans="1:10" s="18" customFormat="1" ht="13.5" customHeight="1" x14ac:dyDescent="0.2">
      <c r="A8" s="149"/>
      <c r="B8" s="142"/>
      <c r="C8" s="149" t="s">
        <v>14</v>
      </c>
      <c r="D8" s="149" t="s">
        <v>15</v>
      </c>
      <c r="E8" s="147"/>
      <c r="F8" s="160"/>
      <c r="G8" s="64" t="s">
        <v>20</v>
      </c>
      <c r="H8" s="64">
        <v>24</v>
      </c>
      <c r="I8" s="65">
        <v>475000</v>
      </c>
      <c r="J8" s="66">
        <f t="shared" si="0"/>
        <v>11400000</v>
      </c>
    </row>
    <row r="9" spans="1:10" s="18" customFormat="1" ht="13.5" customHeight="1" x14ac:dyDescent="0.2">
      <c r="A9" s="149"/>
      <c r="B9" s="142"/>
      <c r="C9" s="149" t="s">
        <v>14</v>
      </c>
      <c r="D9" s="149" t="s">
        <v>15</v>
      </c>
      <c r="E9" s="147"/>
      <c r="F9" s="160"/>
      <c r="G9" s="64" t="s">
        <v>21</v>
      </c>
      <c r="H9" s="64">
        <v>24</v>
      </c>
      <c r="I9" s="65">
        <v>285000</v>
      </c>
      <c r="J9" s="66">
        <f t="shared" si="0"/>
        <v>6840000</v>
      </c>
    </row>
    <row r="10" spans="1:10" s="18" customFormat="1" ht="13.5" customHeight="1" x14ac:dyDescent="0.2">
      <c r="A10" s="149"/>
      <c r="B10" s="142"/>
      <c r="C10" s="149" t="s">
        <v>14</v>
      </c>
      <c r="D10" s="149" t="s">
        <v>15</v>
      </c>
      <c r="E10" s="147"/>
      <c r="F10" s="160"/>
      <c r="G10" s="64" t="s">
        <v>22</v>
      </c>
      <c r="H10" s="64">
        <v>24</v>
      </c>
      <c r="I10" s="65">
        <v>485000</v>
      </c>
      <c r="J10" s="66">
        <f t="shared" si="0"/>
        <v>11640000</v>
      </c>
    </row>
    <row r="11" spans="1:10" s="18" customFormat="1" ht="13.5" customHeight="1" x14ac:dyDescent="0.2">
      <c r="A11" s="149"/>
      <c r="B11" s="142"/>
      <c r="C11" s="149" t="s">
        <v>14</v>
      </c>
      <c r="D11" s="149" t="s">
        <v>15</v>
      </c>
      <c r="E11" s="147"/>
      <c r="F11" s="160"/>
      <c r="G11" s="64" t="s">
        <v>23</v>
      </c>
      <c r="H11" s="64">
        <v>48</v>
      </c>
      <c r="I11" s="65">
        <v>550000</v>
      </c>
      <c r="J11" s="66">
        <f t="shared" si="0"/>
        <v>26400000</v>
      </c>
    </row>
    <row r="12" spans="1:10" s="18" customFormat="1" ht="17.25" customHeight="1" x14ac:dyDescent="0.2">
      <c r="A12" s="149"/>
      <c r="B12" s="142"/>
      <c r="C12" s="149" t="s">
        <v>14</v>
      </c>
      <c r="D12" s="149" t="s">
        <v>15</v>
      </c>
      <c r="E12" s="147"/>
      <c r="F12" s="160"/>
      <c r="G12" s="64" t="s">
        <v>24</v>
      </c>
      <c r="H12" s="64">
        <v>150</v>
      </c>
      <c r="I12" s="65">
        <v>450000</v>
      </c>
      <c r="J12" s="66">
        <f t="shared" si="0"/>
        <v>67500000</v>
      </c>
    </row>
    <row r="13" spans="1:10" s="18" customFormat="1" ht="17.25" customHeight="1" x14ac:dyDescent="0.2">
      <c r="A13" s="149"/>
      <c r="B13" s="142"/>
      <c r="C13" s="149" t="s">
        <v>14</v>
      </c>
      <c r="D13" s="149" t="s">
        <v>15</v>
      </c>
      <c r="E13" s="147"/>
      <c r="F13" s="160"/>
      <c r="G13" s="64" t="s">
        <v>25</v>
      </c>
      <c r="H13" s="64">
        <v>24</v>
      </c>
      <c r="I13" s="65">
        <v>455000</v>
      </c>
      <c r="J13" s="66">
        <f t="shared" si="0"/>
        <v>10920000</v>
      </c>
    </row>
    <row r="14" spans="1:10" s="18" customFormat="1" ht="17.25" customHeight="1" x14ac:dyDescent="0.2">
      <c r="A14" s="158"/>
      <c r="B14" s="132"/>
      <c r="C14" s="158" t="s">
        <v>14</v>
      </c>
      <c r="D14" s="158" t="s">
        <v>15</v>
      </c>
      <c r="E14" s="148"/>
      <c r="F14" s="161"/>
      <c r="G14" s="67" t="s">
        <v>26</v>
      </c>
      <c r="H14" s="67">
        <v>24</v>
      </c>
      <c r="I14" s="68">
        <v>455000</v>
      </c>
      <c r="J14" s="69">
        <f t="shared" si="0"/>
        <v>10920000</v>
      </c>
    </row>
    <row r="15" spans="1:10" s="74" customFormat="1" ht="17.25" customHeight="1" x14ac:dyDescent="0.2">
      <c r="A15" s="70"/>
      <c r="B15" s="130" t="s">
        <v>27</v>
      </c>
      <c r="C15" s="130"/>
      <c r="D15" s="130"/>
      <c r="E15" s="130"/>
      <c r="F15" s="130"/>
      <c r="G15" s="71"/>
      <c r="H15" s="71"/>
      <c r="I15" s="72"/>
      <c r="J15" s="73">
        <f>SUM(J6:J14)</f>
        <v>174540000</v>
      </c>
    </row>
    <row r="16" spans="1:10" s="18" customFormat="1" ht="12" x14ac:dyDescent="0.2">
      <c r="A16" s="139">
        <v>2</v>
      </c>
      <c r="B16" s="141">
        <v>43717</v>
      </c>
      <c r="C16" s="139" t="s">
        <v>14</v>
      </c>
      <c r="D16" s="139" t="s">
        <v>29</v>
      </c>
      <c r="E16" s="162" t="s">
        <v>16</v>
      </c>
      <c r="F16" s="75"/>
      <c r="G16" s="76" t="s">
        <v>18</v>
      </c>
      <c r="H16" s="77">
        <v>12</v>
      </c>
      <c r="I16" s="78">
        <v>465000</v>
      </c>
      <c r="J16" s="78">
        <v>5580000</v>
      </c>
    </row>
    <row r="17" spans="1:105" s="18" customFormat="1" ht="15" customHeight="1" x14ac:dyDescent="0.2">
      <c r="A17" s="145"/>
      <c r="B17" s="142" t="s">
        <v>28</v>
      </c>
      <c r="C17" s="145" t="s">
        <v>14</v>
      </c>
      <c r="D17" s="145" t="s">
        <v>29</v>
      </c>
      <c r="E17" s="163"/>
      <c r="F17" s="79"/>
      <c r="G17" s="80" t="s">
        <v>20</v>
      </c>
      <c r="H17" s="64">
        <v>30</v>
      </c>
      <c r="I17" s="66">
        <v>475000</v>
      </c>
      <c r="J17" s="66">
        <v>14250000</v>
      </c>
    </row>
    <row r="18" spans="1:105" s="18" customFormat="1" ht="15" customHeight="1" x14ac:dyDescent="0.2">
      <c r="A18" s="140"/>
      <c r="B18" s="142" t="s">
        <v>28</v>
      </c>
      <c r="C18" s="140" t="s">
        <v>14</v>
      </c>
      <c r="D18" s="140" t="s">
        <v>29</v>
      </c>
      <c r="E18" s="164"/>
      <c r="F18" s="81"/>
      <c r="G18" s="82" t="s">
        <v>22</v>
      </c>
      <c r="H18" s="67">
        <v>24</v>
      </c>
      <c r="I18" s="69">
        <v>485000</v>
      </c>
      <c r="J18" s="69">
        <v>11640000</v>
      </c>
    </row>
    <row r="19" spans="1:105" s="74" customFormat="1" ht="17.25" customHeight="1" x14ac:dyDescent="0.2">
      <c r="A19" s="83"/>
      <c r="B19" s="130" t="s">
        <v>30</v>
      </c>
      <c r="C19" s="130"/>
      <c r="D19" s="130"/>
      <c r="E19" s="130"/>
      <c r="F19" s="130"/>
      <c r="G19" s="84"/>
      <c r="H19" s="85"/>
      <c r="I19" s="86"/>
      <c r="J19" s="86">
        <f>SUM(J16:J18)</f>
        <v>31470000</v>
      </c>
    </row>
    <row r="20" spans="1:105" s="18" customFormat="1" ht="12" x14ac:dyDescent="0.2">
      <c r="A20" s="87">
        <v>3</v>
      </c>
      <c r="B20" s="88">
        <v>43735</v>
      </c>
      <c r="C20" s="89" t="s">
        <v>14</v>
      </c>
      <c r="D20" s="90" t="s">
        <v>31</v>
      </c>
      <c r="E20" s="90"/>
      <c r="F20" s="91"/>
      <c r="G20" s="92" t="s">
        <v>32</v>
      </c>
      <c r="H20" s="93">
        <v>24</v>
      </c>
      <c r="I20" s="94">
        <v>255000</v>
      </c>
      <c r="J20" s="94">
        <v>6120000</v>
      </c>
    </row>
    <row r="21" spans="1:105" s="74" customFormat="1" ht="18" customHeight="1" x14ac:dyDescent="0.2">
      <c r="A21" s="95"/>
      <c r="B21" s="130" t="s">
        <v>33</v>
      </c>
      <c r="C21" s="130"/>
      <c r="D21" s="130"/>
      <c r="E21" s="130"/>
      <c r="F21" s="130"/>
      <c r="G21" s="96"/>
      <c r="H21" s="97"/>
      <c r="I21" s="98"/>
      <c r="J21" s="98">
        <f>J20</f>
        <v>6120000</v>
      </c>
    </row>
    <row r="22" spans="1:105" s="18" customFormat="1" ht="12" x14ac:dyDescent="0.2">
      <c r="A22" s="139">
        <v>4</v>
      </c>
      <c r="B22" s="141">
        <v>43719</v>
      </c>
      <c r="C22" s="139" t="s">
        <v>14</v>
      </c>
      <c r="D22" s="139" t="s">
        <v>34</v>
      </c>
      <c r="E22" s="128"/>
      <c r="F22" s="128"/>
      <c r="G22" s="99" t="s">
        <v>35</v>
      </c>
      <c r="H22" s="100">
        <v>24</v>
      </c>
      <c r="I22" s="101">
        <v>455000</v>
      </c>
      <c r="J22" s="101">
        <v>10920000</v>
      </c>
    </row>
    <row r="23" spans="1:105" s="18" customFormat="1" ht="15" customHeight="1" x14ac:dyDescent="0.2">
      <c r="A23" s="140"/>
      <c r="B23" s="132"/>
      <c r="C23" s="140" t="s">
        <v>14</v>
      </c>
      <c r="D23" s="140" t="s">
        <v>34</v>
      </c>
      <c r="E23" s="129"/>
      <c r="F23" s="129"/>
      <c r="G23" s="82" t="s">
        <v>36</v>
      </c>
      <c r="H23" s="67">
        <v>24</v>
      </c>
      <c r="I23" s="69">
        <v>485000</v>
      </c>
      <c r="J23" s="69">
        <f>H23*I23</f>
        <v>11640000</v>
      </c>
    </row>
    <row r="24" spans="1:105" s="74" customFormat="1" ht="11.25" customHeight="1" x14ac:dyDescent="0.2">
      <c r="A24" s="102"/>
      <c r="B24" s="130" t="s">
        <v>37</v>
      </c>
      <c r="C24" s="130"/>
      <c r="D24" s="130"/>
      <c r="E24" s="130"/>
      <c r="F24" s="130"/>
      <c r="G24" s="103"/>
      <c r="H24" s="71"/>
      <c r="I24" s="73"/>
      <c r="J24" s="73">
        <f>SUM(J22:J23)</f>
        <v>22560000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</row>
    <row r="25" spans="1:105" s="105" customFormat="1" ht="15" customHeight="1" x14ac:dyDescent="0.2">
      <c r="A25" s="143">
        <v>5</v>
      </c>
      <c r="B25" s="141">
        <v>43796</v>
      </c>
      <c r="C25" s="139" t="s">
        <v>14</v>
      </c>
      <c r="D25" s="146" t="s">
        <v>34</v>
      </c>
      <c r="E25" s="150"/>
      <c r="F25" s="153"/>
      <c r="G25" s="77" t="s">
        <v>32</v>
      </c>
      <c r="H25" s="77">
        <v>12</v>
      </c>
      <c r="I25" s="104">
        <v>255000</v>
      </c>
      <c r="J25" s="104">
        <f t="shared" ref="J25:J32" si="1">H25*I25</f>
        <v>3060000</v>
      </c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74"/>
      <c r="BV25" s="74"/>
      <c r="BW25" s="74"/>
      <c r="BX25" s="74"/>
      <c r="BY25" s="74"/>
      <c r="BZ25" s="74"/>
      <c r="CA25" s="74"/>
      <c r="CB25" s="74"/>
      <c r="CC25" s="74"/>
      <c r="CD25" s="74"/>
      <c r="CE25" s="74"/>
      <c r="CF25" s="74"/>
      <c r="CG25" s="74"/>
      <c r="CH25" s="74"/>
      <c r="CI25" s="74"/>
      <c r="CJ25" s="74"/>
      <c r="CK25" s="74"/>
      <c r="CL25" s="74"/>
      <c r="CM25" s="74"/>
      <c r="CN25" s="74"/>
      <c r="CO25" s="74"/>
      <c r="CP25" s="74"/>
      <c r="CQ25" s="74"/>
      <c r="CR25" s="74"/>
      <c r="CS25" s="74"/>
      <c r="CT25" s="74"/>
      <c r="CU25" s="74"/>
      <c r="CV25" s="74"/>
      <c r="CW25" s="74"/>
      <c r="CX25" s="74"/>
      <c r="CY25" s="74"/>
      <c r="CZ25" s="74"/>
      <c r="DA25" s="74"/>
    </row>
    <row r="26" spans="1:105" s="105" customFormat="1" ht="15" customHeight="1" x14ac:dyDescent="0.2">
      <c r="A26" s="149"/>
      <c r="B26" s="142"/>
      <c r="C26" s="145"/>
      <c r="D26" s="147"/>
      <c r="E26" s="151"/>
      <c r="F26" s="154"/>
      <c r="G26" s="64" t="s">
        <v>35</v>
      </c>
      <c r="H26" s="64">
        <v>12</v>
      </c>
      <c r="I26" s="65">
        <v>455000</v>
      </c>
      <c r="J26" s="65">
        <f t="shared" si="1"/>
        <v>5460000</v>
      </c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</row>
    <row r="27" spans="1:105" s="105" customFormat="1" ht="15" customHeight="1" x14ac:dyDescent="0.2">
      <c r="A27" s="149"/>
      <c r="B27" s="142"/>
      <c r="C27" s="145"/>
      <c r="D27" s="147"/>
      <c r="E27" s="151"/>
      <c r="F27" s="154"/>
      <c r="G27" s="64" t="s">
        <v>38</v>
      </c>
      <c r="H27" s="64">
        <v>12</v>
      </c>
      <c r="I27" s="65">
        <v>265000</v>
      </c>
      <c r="J27" s="65">
        <f t="shared" si="1"/>
        <v>3180000</v>
      </c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  <c r="CC27" s="74"/>
      <c r="CD27" s="74"/>
      <c r="CE27" s="74"/>
      <c r="CF27" s="74"/>
      <c r="CG27" s="74"/>
      <c r="CH27" s="74"/>
      <c r="CI27" s="74"/>
      <c r="CJ27" s="74"/>
      <c r="CK27" s="74"/>
      <c r="CL27" s="74"/>
      <c r="CM27" s="74"/>
      <c r="CN27" s="74"/>
      <c r="CO27" s="74"/>
      <c r="CP27" s="74"/>
      <c r="CQ27" s="74"/>
      <c r="CR27" s="74"/>
      <c r="CS27" s="74"/>
      <c r="CT27" s="74"/>
      <c r="CU27" s="74"/>
      <c r="CV27" s="74"/>
      <c r="CW27" s="74"/>
      <c r="CX27" s="74"/>
      <c r="CY27" s="74"/>
      <c r="CZ27" s="74"/>
      <c r="DA27" s="74"/>
    </row>
    <row r="28" spans="1:105" s="105" customFormat="1" ht="15" customHeight="1" x14ac:dyDescent="0.2">
      <c r="A28" s="149"/>
      <c r="B28" s="142"/>
      <c r="C28" s="145"/>
      <c r="D28" s="147"/>
      <c r="E28" s="151"/>
      <c r="F28" s="154"/>
      <c r="G28" s="64" t="s">
        <v>18</v>
      </c>
      <c r="H28" s="64">
        <v>12</v>
      </c>
      <c r="I28" s="65">
        <v>465000</v>
      </c>
      <c r="J28" s="65">
        <f t="shared" si="1"/>
        <v>5580000</v>
      </c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</row>
    <row r="29" spans="1:105" s="105" customFormat="1" ht="15" customHeight="1" x14ac:dyDescent="0.2">
      <c r="A29" s="149"/>
      <c r="B29" s="142"/>
      <c r="C29" s="145"/>
      <c r="D29" s="147"/>
      <c r="E29" s="151"/>
      <c r="F29" s="154"/>
      <c r="G29" s="64" t="s">
        <v>20</v>
      </c>
      <c r="H29" s="64">
        <v>12</v>
      </c>
      <c r="I29" s="65">
        <v>475000</v>
      </c>
      <c r="J29" s="65">
        <f t="shared" si="1"/>
        <v>5700000</v>
      </c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74"/>
      <c r="CC29" s="74"/>
      <c r="CD29" s="74"/>
      <c r="CE29" s="74"/>
      <c r="CF29" s="74"/>
      <c r="CG29" s="74"/>
      <c r="CH29" s="74"/>
      <c r="CI29" s="74"/>
      <c r="CJ29" s="74"/>
      <c r="CK29" s="74"/>
      <c r="CL29" s="74"/>
      <c r="CM29" s="74"/>
      <c r="CN29" s="74"/>
      <c r="CO29" s="74"/>
      <c r="CP29" s="74"/>
      <c r="CQ29" s="74"/>
      <c r="CR29" s="74"/>
      <c r="CS29" s="74"/>
      <c r="CT29" s="74"/>
      <c r="CU29" s="74"/>
      <c r="CV29" s="74"/>
      <c r="CW29" s="74"/>
      <c r="CX29" s="74"/>
      <c r="CY29" s="74"/>
      <c r="CZ29" s="74"/>
      <c r="DA29" s="74"/>
    </row>
    <row r="30" spans="1:105" s="105" customFormat="1" ht="15" customHeight="1" x14ac:dyDescent="0.2">
      <c r="A30" s="149"/>
      <c r="B30" s="142"/>
      <c r="C30" s="145"/>
      <c r="D30" s="147"/>
      <c r="E30" s="151"/>
      <c r="F30" s="154"/>
      <c r="G30" s="64" t="s">
        <v>22</v>
      </c>
      <c r="H30" s="64">
        <v>12</v>
      </c>
      <c r="I30" s="65">
        <v>485000</v>
      </c>
      <c r="J30" s="65">
        <f t="shared" si="1"/>
        <v>5820000</v>
      </c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</row>
    <row r="31" spans="1:105" s="105" customFormat="1" ht="15" customHeight="1" x14ac:dyDescent="0.2">
      <c r="A31" s="149"/>
      <c r="B31" s="142"/>
      <c r="C31" s="145"/>
      <c r="D31" s="147"/>
      <c r="E31" s="151"/>
      <c r="F31" s="154"/>
      <c r="G31" s="64" t="s">
        <v>36</v>
      </c>
      <c r="H31" s="64">
        <v>12</v>
      </c>
      <c r="I31" s="65">
        <v>485000</v>
      </c>
      <c r="J31" s="65">
        <f t="shared" si="1"/>
        <v>5820000</v>
      </c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/>
      <c r="CF31" s="74"/>
      <c r="CG31" s="74"/>
      <c r="CH31" s="74"/>
      <c r="CI31" s="74"/>
      <c r="CJ31" s="74"/>
      <c r="CK31" s="74"/>
      <c r="CL31" s="74"/>
      <c r="CM31" s="74"/>
      <c r="CN31" s="74"/>
      <c r="CO31" s="74"/>
      <c r="CP31" s="74"/>
      <c r="CQ31" s="74"/>
      <c r="CR31" s="74"/>
      <c r="CS31" s="74"/>
      <c r="CT31" s="74"/>
      <c r="CU31" s="74"/>
      <c r="CV31" s="74"/>
      <c r="CW31" s="74"/>
      <c r="CX31" s="74"/>
      <c r="CY31" s="74"/>
      <c r="CZ31" s="74"/>
      <c r="DA31" s="74"/>
    </row>
    <row r="32" spans="1:105" s="105" customFormat="1" ht="15" customHeight="1" x14ac:dyDescent="0.2">
      <c r="A32" s="144"/>
      <c r="B32" s="132"/>
      <c r="C32" s="140"/>
      <c r="D32" s="148"/>
      <c r="E32" s="152"/>
      <c r="F32" s="155"/>
      <c r="G32" s="108" t="s">
        <v>23</v>
      </c>
      <c r="H32" s="108">
        <v>24</v>
      </c>
      <c r="I32" s="109">
        <v>550000</v>
      </c>
      <c r="J32" s="109">
        <f t="shared" si="1"/>
        <v>13200000</v>
      </c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</row>
    <row r="33" spans="1:105" s="111" customFormat="1" ht="12" x14ac:dyDescent="0.2">
      <c r="A33" s="110"/>
      <c r="B33" s="130" t="s">
        <v>39</v>
      </c>
      <c r="C33" s="130"/>
      <c r="D33" s="130"/>
      <c r="E33" s="130"/>
      <c r="F33" s="130"/>
      <c r="G33" s="71"/>
      <c r="H33" s="71"/>
      <c r="I33" s="72"/>
      <c r="J33" s="72">
        <f>SUM(J25:J32)</f>
        <v>47820000</v>
      </c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4"/>
      <c r="CE33" s="74"/>
      <c r="CF33" s="74"/>
      <c r="CG33" s="74"/>
      <c r="CH33" s="74"/>
      <c r="CI33" s="74"/>
      <c r="CJ33" s="74"/>
      <c r="CK33" s="74"/>
      <c r="CL33" s="74"/>
      <c r="CM33" s="74"/>
      <c r="CN33" s="74"/>
      <c r="CO33" s="74"/>
      <c r="CP33" s="74"/>
      <c r="CQ33" s="74"/>
      <c r="CR33" s="74"/>
      <c r="CS33" s="74"/>
      <c r="CT33" s="74"/>
      <c r="CU33" s="74"/>
      <c r="CV33" s="74"/>
      <c r="CW33" s="74"/>
      <c r="CX33" s="74"/>
      <c r="CY33" s="74"/>
      <c r="CZ33" s="74"/>
      <c r="DA33" s="74"/>
    </row>
    <row r="34" spans="1:105" s="105" customFormat="1" ht="12" x14ac:dyDescent="0.2">
      <c r="A34" s="112">
        <v>6</v>
      </c>
      <c r="B34" s="113">
        <v>43502</v>
      </c>
      <c r="C34" s="114" t="s">
        <v>14</v>
      </c>
      <c r="D34" s="107" t="s">
        <v>34</v>
      </c>
      <c r="E34" s="113"/>
      <c r="F34" s="113"/>
      <c r="G34" s="115" t="s">
        <v>32</v>
      </c>
      <c r="H34" s="115">
        <v>24</v>
      </c>
      <c r="I34" s="116">
        <v>255000</v>
      </c>
      <c r="J34" s="116">
        <f>H34*I34</f>
        <v>6120000</v>
      </c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</row>
    <row r="35" spans="1:105" s="111" customFormat="1" ht="15" customHeight="1" x14ac:dyDescent="0.2">
      <c r="A35" s="117"/>
      <c r="B35" s="130" t="s">
        <v>40</v>
      </c>
      <c r="C35" s="130"/>
      <c r="D35" s="130"/>
      <c r="E35" s="130"/>
      <c r="F35" s="130"/>
      <c r="G35" s="71"/>
      <c r="H35" s="71"/>
      <c r="I35" s="72"/>
      <c r="J35" s="72">
        <f>J34</f>
        <v>6120000</v>
      </c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/>
      <c r="BD35" s="74"/>
      <c r="BE35" s="74"/>
      <c r="BF35" s="74"/>
      <c r="BG35" s="74"/>
      <c r="BH35" s="74"/>
      <c r="BI35" s="74"/>
      <c r="BJ35" s="74"/>
      <c r="BK35" s="74"/>
      <c r="BL35" s="74"/>
      <c r="BM35" s="74"/>
      <c r="BN35" s="74"/>
      <c r="BO35" s="74"/>
      <c r="BP35" s="74"/>
      <c r="BQ35" s="74"/>
      <c r="BR35" s="74"/>
      <c r="BS35" s="74"/>
      <c r="BT35" s="74"/>
      <c r="BU35" s="74"/>
      <c r="BV35" s="74"/>
      <c r="BW35" s="74"/>
      <c r="BX35" s="74"/>
      <c r="BY35" s="74"/>
      <c r="BZ35" s="74"/>
      <c r="CA35" s="74"/>
      <c r="CB35" s="74"/>
      <c r="CC35" s="74"/>
      <c r="CD35" s="74"/>
      <c r="CE35" s="74"/>
      <c r="CF35" s="74"/>
      <c r="CG35" s="74"/>
      <c r="CH35" s="74"/>
      <c r="CI35" s="74"/>
      <c r="CJ35" s="74"/>
      <c r="CK35" s="74"/>
      <c r="CL35" s="74"/>
      <c r="CM35" s="74"/>
      <c r="CN35" s="74"/>
      <c r="CO35" s="74"/>
      <c r="CP35" s="74"/>
      <c r="CQ35" s="74"/>
      <c r="CR35" s="74"/>
      <c r="CS35" s="74"/>
      <c r="CT35" s="74"/>
      <c r="CU35" s="74"/>
      <c r="CV35" s="74"/>
      <c r="CW35" s="74"/>
      <c r="CX35" s="74"/>
      <c r="CY35" s="74"/>
      <c r="CZ35" s="74"/>
      <c r="DA35" s="74"/>
    </row>
    <row r="36" spans="1:105" s="105" customFormat="1" ht="12" x14ac:dyDescent="0.2">
      <c r="A36" s="118">
        <v>7</v>
      </c>
      <c r="B36" s="119">
        <v>43514</v>
      </c>
      <c r="C36" s="119" t="s">
        <v>14</v>
      </c>
      <c r="D36" s="119" t="s">
        <v>34</v>
      </c>
      <c r="E36" s="119"/>
      <c r="F36" s="119"/>
      <c r="G36" s="61" t="s">
        <v>35</v>
      </c>
      <c r="H36" s="61">
        <v>12</v>
      </c>
      <c r="I36" s="62">
        <v>455000</v>
      </c>
      <c r="J36" s="62">
        <f>H36*I36</f>
        <v>5460000</v>
      </c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</row>
    <row r="37" spans="1:105" s="111" customFormat="1" ht="15" customHeight="1" x14ac:dyDescent="0.2">
      <c r="A37" s="117"/>
      <c r="B37" s="130" t="s">
        <v>41</v>
      </c>
      <c r="C37" s="130"/>
      <c r="D37" s="130"/>
      <c r="E37" s="130"/>
      <c r="F37" s="130"/>
      <c r="G37" s="71"/>
      <c r="H37" s="71"/>
      <c r="I37" s="72"/>
      <c r="J37" s="72">
        <f>J36</f>
        <v>5460000</v>
      </c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/>
      <c r="CH37" s="74"/>
      <c r="CI37" s="74"/>
      <c r="CJ37" s="74"/>
      <c r="CK37" s="74"/>
      <c r="CL37" s="74"/>
      <c r="CM37" s="74"/>
      <c r="CN37" s="74"/>
      <c r="CO37" s="74"/>
      <c r="CP37" s="74"/>
      <c r="CQ37" s="74"/>
      <c r="CR37" s="74"/>
      <c r="CS37" s="74"/>
      <c r="CT37" s="74"/>
      <c r="CU37" s="74"/>
      <c r="CV37" s="74"/>
      <c r="CW37" s="74"/>
      <c r="CX37" s="74"/>
      <c r="CY37" s="74"/>
      <c r="CZ37" s="74"/>
      <c r="DA37" s="74"/>
    </row>
    <row r="38" spans="1:105" s="105" customFormat="1" ht="15" customHeight="1" x14ac:dyDescent="0.2">
      <c r="A38" s="143">
        <v>8</v>
      </c>
      <c r="B38" s="131">
        <v>43525</v>
      </c>
      <c r="C38" s="141" t="s">
        <v>14</v>
      </c>
      <c r="D38" s="141" t="s">
        <v>34</v>
      </c>
      <c r="E38" s="156"/>
      <c r="F38" s="156"/>
      <c r="G38" s="64" t="s">
        <v>18</v>
      </c>
      <c r="H38" s="64">
        <v>12</v>
      </c>
      <c r="I38" s="65">
        <v>465000</v>
      </c>
      <c r="J38" s="65">
        <f>I38*H38</f>
        <v>5580000</v>
      </c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G38" s="74"/>
      <c r="CH38" s="74"/>
      <c r="CI38" s="74"/>
      <c r="CJ38" s="74"/>
      <c r="CK38" s="74"/>
      <c r="CL38" s="74"/>
      <c r="CM38" s="74"/>
      <c r="CN38" s="74"/>
      <c r="CO38" s="74"/>
      <c r="CP38" s="74"/>
      <c r="CQ38" s="74"/>
      <c r="CR38" s="74"/>
      <c r="CS38" s="74"/>
      <c r="CT38" s="74"/>
      <c r="CU38" s="74"/>
      <c r="CV38" s="74"/>
      <c r="CW38" s="74"/>
      <c r="CX38" s="74"/>
      <c r="CY38" s="74"/>
      <c r="CZ38" s="74"/>
      <c r="DA38" s="74"/>
    </row>
    <row r="39" spans="1:105" s="105" customFormat="1" ht="15" customHeight="1" x14ac:dyDescent="0.2">
      <c r="A39" s="144"/>
      <c r="B39" s="132"/>
      <c r="C39" s="132"/>
      <c r="D39" s="132" t="s">
        <v>34</v>
      </c>
      <c r="E39" s="157"/>
      <c r="F39" s="157"/>
      <c r="G39" s="108" t="s">
        <v>36</v>
      </c>
      <c r="H39" s="108">
        <v>12</v>
      </c>
      <c r="I39" s="109">
        <v>485000</v>
      </c>
      <c r="J39" s="109">
        <f>I39*H39</f>
        <v>5820000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</row>
    <row r="40" spans="1:105" s="111" customFormat="1" ht="15" customHeight="1" x14ac:dyDescent="0.2">
      <c r="A40" s="121"/>
      <c r="B40" s="130" t="s">
        <v>42</v>
      </c>
      <c r="C40" s="130"/>
      <c r="D40" s="130"/>
      <c r="E40" s="130"/>
      <c r="F40" s="130"/>
      <c r="G40" s="71"/>
      <c r="H40" s="71"/>
      <c r="I40" s="72"/>
      <c r="J40" s="72">
        <f>SUM(J38:J39)</f>
        <v>11400000</v>
      </c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B40" s="74"/>
      <c r="CC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R40" s="74"/>
      <c r="CS40" s="74"/>
      <c r="CT40" s="74"/>
      <c r="CU40" s="74"/>
      <c r="CV40" s="74"/>
      <c r="CW40" s="74"/>
      <c r="CX40" s="74"/>
      <c r="CY40" s="74"/>
      <c r="CZ40" s="74"/>
      <c r="DA40" s="74"/>
    </row>
    <row r="41" spans="1:105" s="105" customFormat="1" ht="12" x14ac:dyDescent="0.2">
      <c r="A41" s="122">
        <v>9</v>
      </c>
      <c r="B41" s="120">
        <v>43581</v>
      </c>
      <c r="C41" s="123" t="s">
        <v>14</v>
      </c>
      <c r="D41" s="106" t="s">
        <v>34</v>
      </c>
      <c r="E41" s="120"/>
      <c r="F41" s="120"/>
      <c r="G41" s="108" t="s">
        <v>35</v>
      </c>
      <c r="H41" s="108">
        <v>36</v>
      </c>
      <c r="I41" s="109">
        <v>455000</v>
      </c>
      <c r="J41" s="109">
        <f>I41*H41</f>
        <v>16380000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</row>
    <row r="42" spans="1:105" s="111" customFormat="1" ht="15" customHeight="1" x14ac:dyDescent="0.2">
      <c r="A42" s="121"/>
      <c r="B42" s="130" t="s">
        <v>43</v>
      </c>
      <c r="C42" s="130"/>
      <c r="D42" s="130"/>
      <c r="E42" s="130"/>
      <c r="F42" s="130"/>
      <c r="G42" s="71"/>
      <c r="H42" s="71"/>
      <c r="I42" s="72"/>
      <c r="J42" s="72">
        <f>SUM(J41)</f>
        <v>16380000</v>
      </c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R42" s="74"/>
      <c r="CS42" s="74"/>
      <c r="CT42" s="74"/>
      <c r="CU42" s="74"/>
      <c r="CV42" s="74"/>
      <c r="CW42" s="74"/>
      <c r="CX42" s="74"/>
      <c r="CY42" s="74"/>
      <c r="CZ42" s="74"/>
      <c r="DA42" s="74"/>
    </row>
    <row r="43" spans="1:105" s="37" customFormat="1" ht="12.75" x14ac:dyDescent="0.25">
      <c r="A43" s="165">
        <v>493</v>
      </c>
      <c r="B43" s="168">
        <v>43654</v>
      </c>
      <c r="C43" s="171"/>
      <c r="D43" s="171" t="s">
        <v>34</v>
      </c>
      <c r="E43" s="171"/>
      <c r="G43" s="35" t="s">
        <v>35</v>
      </c>
      <c r="H43" s="35">
        <v>12</v>
      </c>
      <c r="I43" s="36">
        <v>455000</v>
      </c>
      <c r="J43" s="36">
        <f t="shared" ref="J43:J49" si="2">H43*I43</f>
        <v>5460000</v>
      </c>
    </row>
    <row r="44" spans="1:105" s="37" customFormat="1" ht="14.45" customHeight="1" x14ac:dyDescent="0.25">
      <c r="A44" s="166"/>
      <c r="B44" s="169"/>
      <c r="C44" s="172"/>
      <c r="D44" s="172"/>
      <c r="E44" s="172"/>
      <c r="G44" s="38" t="s">
        <v>18</v>
      </c>
      <c r="H44" s="38">
        <v>12</v>
      </c>
      <c r="I44" s="39">
        <v>465000</v>
      </c>
      <c r="J44" s="39">
        <f t="shared" si="2"/>
        <v>5580000</v>
      </c>
    </row>
    <row r="45" spans="1:105" s="37" customFormat="1" ht="14.45" customHeight="1" x14ac:dyDescent="0.25">
      <c r="A45" s="166"/>
      <c r="B45" s="169"/>
      <c r="C45" s="172"/>
      <c r="D45" s="172"/>
      <c r="E45" s="172"/>
      <c r="G45" s="38" t="s">
        <v>20</v>
      </c>
      <c r="H45" s="38">
        <v>12</v>
      </c>
      <c r="I45" s="39">
        <v>475000</v>
      </c>
      <c r="J45" s="39">
        <f t="shared" si="2"/>
        <v>5700000</v>
      </c>
    </row>
    <row r="46" spans="1:105" s="37" customFormat="1" ht="14.45" customHeight="1" x14ac:dyDescent="0.25">
      <c r="A46" s="166"/>
      <c r="B46" s="169"/>
      <c r="C46" s="172"/>
      <c r="D46" s="172"/>
      <c r="E46" s="172"/>
      <c r="G46" s="38" t="s">
        <v>22</v>
      </c>
      <c r="H46" s="38">
        <v>12</v>
      </c>
      <c r="I46" s="39">
        <v>485000</v>
      </c>
      <c r="J46" s="39">
        <f t="shared" si="2"/>
        <v>5820000</v>
      </c>
    </row>
    <row r="47" spans="1:105" s="37" customFormat="1" ht="14.45" customHeight="1" x14ac:dyDescent="0.25">
      <c r="A47" s="166"/>
      <c r="B47" s="169"/>
      <c r="C47" s="172"/>
      <c r="D47" s="172"/>
      <c r="E47" s="172"/>
      <c r="G47" s="38" t="s">
        <v>36</v>
      </c>
      <c r="H47" s="38">
        <v>12</v>
      </c>
      <c r="I47" s="39">
        <v>485000</v>
      </c>
      <c r="J47" s="39">
        <f t="shared" si="2"/>
        <v>5820000</v>
      </c>
    </row>
    <row r="48" spans="1:105" s="37" customFormat="1" ht="14.45" customHeight="1" x14ac:dyDescent="0.25">
      <c r="A48" s="166"/>
      <c r="B48" s="169"/>
      <c r="C48" s="172"/>
      <c r="D48" s="172"/>
      <c r="E48" s="172"/>
      <c r="G48" s="38" t="s">
        <v>25</v>
      </c>
      <c r="H48" s="38">
        <v>12</v>
      </c>
      <c r="I48" s="39">
        <v>455000</v>
      </c>
      <c r="J48" s="39">
        <f t="shared" si="2"/>
        <v>5460000</v>
      </c>
    </row>
    <row r="49" spans="1:105" s="37" customFormat="1" ht="14.45" customHeight="1" x14ac:dyDescent="0.25">
      <c r="A49" s="167"/>
      <c r="B49" s="170"/>
      <c r="C49" s="173"/>
      <c r="D49" s="173"/>
      <c r="E49" s="173"/>
      <c r="G49" s="40" t="s">
        <v>50</v>
      </c>
      <c r="H49" s="40">
        <v>12</v>
      </c>
      <c r="I49" s="41">
        <v>455000</v>
      </c>
      <c r="J49" s="41">
        <f t="shared" si="2"/>
        <v>5460000</v>
      </c>
    </row>
    <row r="50" spans="1:105" s="111" customFormat="1" ht="14.45" customHeight="1" x14ac:dyDescent="0.2">
      <c r="A50" s="70"/>
      <c r="B50" s="130" t="s">
        <v>52</v>
      </c>
      <c r="C50" s="130"/>
      <c r="D50" s="130"/>
      <c r="E50" s="130"/>
      <c r="F50" s="130"/>
      <c r="G50" s="124"/>
      <c r="H50" s="71"/>
      <c r="I50" s="71"/>
      <c r="J50" s="72">
        <f>SUM(J43:J49)</f>
        <v>39300000</v>
      </c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L50" s="74"/>
      <c r="BM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B50" s="74"/>
      <c r="CC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R50" s="74"/>
      <c r="CS50" s="74"/>
      <c r="CT50" s="74"/>
      <c r="CU50" s="74"/>
      <c r="CV50" s="74"/>
      <c r="CW50" s="74"/>
      <c r="CX50" s="74"/>
      <c r="CY50" s="74"/>
      <c r="CZ50" s="74"/>
      <c r="DA50" s="74"/>
    </row>
    <row r="51" spans="1:105" s="191" customFormat="1" ht="12" x14ac:dyDescent="0.2">
      <c r="A51" s="194">
        <v>822</v>
      </c>
      <c r="B51" s="195">
        <v>44113</v>
      </c>
      <c r="C51" s="194"/>
      <c r="D51" s="194" t="s">
        <v>49</v>
      </c>
      <c r="E51" s="194"/>
      <c r="G51" s="189" t="s">
        <v>32</v>
      </c>
      <c r="H51" s="189">
        <v>12</v>
      </c>
      <c r="I51" s="190">
        <v>225000</v>
      </c>
      <c r="J51" s="190">
        <f t="shared" ref="J51:J52" si="3">H51*I51</f>
        <v>2700000</v>
      </c>
    </row>
    <row r="52" spans="1:105" s="191" customFormat="1" ht="15" customHeight="1" x14ac:dyDescent="0.2">
      <c r="A52" s="196"/>
      <c r="B52" s="197"/>
      <c r="C52" s="196"/>
      <c r="D52" s="196"/>
      <c r="E52" s="196"/>
      <c r="G52" s="192" t="s">
        <v>35</v>
      </c>
      <c r="H52" s="192">
        <v>12</v>
      </c>
      <c r="I52" s="193">
        <v>455000</v>
      </c>
      <c r="J52" s="193">
        <f t="shared" si="3"/>
        <v>5460000</v>
      </c>
    </row>
    <row r="53" spans="1:105" s="111" customFormat="1" ht="14.45" customHeight="1" x14ac:dyDescent="0.2">
      <c r="A53" s="70"/>
      <c r="B53" s="130" t="s">
        <v>61</v>
      </c>
      <c r="C53" s="130"/>
      <c r="D53" s="130"/>
      <c r="E53" s="130"/>
      <c r="F53" s="130"/>
      <c r="G53" s="125"/>
      <c r="H53" s="71"/>
      <c r="I53" s="71"/>
      <c r="J53" s="72">
        <f>SUM(J51:J52)</f>
        <v>8160000</v>
      </c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74"/>
      <c r="BF53" s="74"/>
      <c r="BG53" s="74"/>
      <c r="BH53" s="74"/>
      <c r="BI53" s="74"/>
      <c r="BJ53" s="74"/>
      <c r="BK53" s="74"/>
      <c r="BL53" s="74"/>
      <c r="BM53" s="74"/>
      <c r="BN53" s="74"/>
      <c r="BO53" s="74"/>
      <c r="BP53" s="74"/>
      <c r="BQ53" s="74"/>
      <c r="BR53" s="74"/>
      <c r="BS53" s="74"/>
      <c r="BT53" s="74"/>
      <c r="BU53" s="74"/>
      <c r="BV53" s="74"/>
      <c r="BW53" s="74"/>
      <c r="BX53" s="74"/>
      <c r="BY53" s="74"/>
      <c r="BZ53" s="74"/>
      <c r="CA53" s="74"/>
      <c r="CB53" s="74"/>
      <c r="CC53" s="74"/>
      <c r="CD53" s="74"/>
      <c r="CE53" s="74"/>
      <c r="CF53" s="74"/>
      <c r="CG53" s="74"/>
      <c r="CH53" s="74"/>
      <c r="CI53" s="74"/>
      <c r="CJ53" s="74"/>
      <c r="CK53" s="74"/>
      <c r="CL53" s="74"/>
      <c r="CM53" s="74"/>
      <c r="CN53" s="74"/>
      <c r="CO53" s="74"/>
      <c r="CP53" s="74"/>
      <c r="CQ53" s="74"/>
      <c r="CR53" s="74"/>
      <c r="CS53" s="74"/>
      <c r="CT53" s="74"/>
      <c r="CU53" s="74"/>
      <c r="CV53" s="74"/>
      <c r="CW53" s="74"/>
      <c r="CX53" s="74"/>
      <c r="CY53" s="74"/>
      <c r="CZ53" s="74"/>
      <c r="DA53" s="74"/>
    </row>
    <row r="54" spans="1:105" s="15" customFormat="1" ht="14.45" customHeight="1" x14ac:dyDescent="0.2">
      <c r="A54" s="133" t="s">
        <v>44</v>
      </c>
      <c r="B54" s="134"/>
      <c r="C54" s="135"/>
      <c r="D54" s="14"/>
      <c r="E54" s="14"/>
      <c r="F54" s="14"/>
      <c r="G54" s="34"/>
      <c r="H54" s="14"/>
      <c r="I54" s="34"/>
      <c r="J54" s="58">
        <f>J15+J19+J21+J24+J33+J35+J37+J40+J42+J50+J53</f>
        <v>369330000</v>
      </c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</row>
    <row r="55" spans="1:105" s="18" customFormat="1" ht="14.45" customHeight="1" x14ac:dyDescent="0.2">
      <c r="A55" s="136"/>
      <c r="B55" s="137"/>
      <c r="C55" s="138"/>
      <c r="D55" s="16"/>
      <c r="E55" s="16"/>
      <c r="F55" s="16"/>
      <c r="G55" s="16"/>
      <c r="H55" s="16"/>
      <c r="I55" s="16"/>
      <c r="J55" s="17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4"/>
      <c r="BF55" s="74"/>
      <c r="BG55" s="74"/>
      <c r="BH55" s="74"/>
      <c r="BI55" s="74"/>
      <c r="BJ55" s="74"/>
      <c r="BK55" s="74"/>
      <c r="BL55" s="74"/>
      <c r="BM55" s="74"/>
      <c r="BN55" s="74"/>
      <c r="BO55" s="74"/>
      <c r="BP55" s="74"/>
      <c r="BQ55" s="74"/>
      <c r="BR55" s="74"/>
      <c r="BS55" s="74"/>
      <c r="BT55" s="74"/>
      <c r="BU55" s="74"/>
      <c r="BV55" s="74"/>
      <c r="BW55" s="74"/>
      <c r="BX55" s="74"/>
      <c r="BY55" s="74"/>
      <c r="BZ55" s="74"/>
      <c r="CA55" s="74"/>
      <c r="CB55" s="74"/>
      <c r="CC55" s="74"/>
      <c r="CD55" s="74"/>
      <c r="CE55" s="74"/>
      <c r="CF55" s="74"/>
      <c r="CG55" s="74"/>
      <c r="CH55" s="74"/>
      <c r="CI55" s="74"/>
      <c r="CJ55" s="74"/>
      <c r="CK55" s="74"/>
      <c r="CL55" s="74"/>
      <c r="CM55" s="74"/>
      <c r="CN55" s="74"/>
      <c r="CO55" s="74"/>
      <c r="CP55" s="74"/>
      <c r="CQ55" s="74"/>
      <c r="CR55" s="74"/>
      <c r="CS55" s="74"/>
      <c r="CT55" s="74"/>
      <c r="CU55" s="74"/>
      <c r="CV55" s="74"/>
      <c r="CW55" s="74"/>
      <c r="CX55" s="74"/>
      <c r="CY55" s="74"/>
      <c r="CZ55" s="74"/>
      <c r="DA55" s="74"/>
    </row>
    <row r="56" spans="1:105" ht="14.45" customHeight="1" x14ac:dyDescent="0.25"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</row>
    <row r="57" spans="1:105" x14ac:dyDescent="0.25"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4"/>
      <c r="BD57" s="74"/>
      <c r="BE57" s="74"/>
      <c r="BF57" s="74"/>
      <c r="BG57" s="74"/>
      <c r="BH57" s="74"/>
      <c r="BI57" s="74"/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74"/>
      <c r="BX57" s="74"/>
      <c r="BY57" s="74"/>
      <c r="BZ57" s="74"/>
      <c r="CA57" s="74"/>
      <c r="CB57" s="74"/>
      <c r="CC57" s="74"/>
      <c r="CD57" s="74"/>
      <c r="CE57" s="74"/>
      <c r="CF57" s="74"/>
      <c r="CG57" s="74"/>
      <c r="CH57" s="74"/>
      <c r="CI57" s="74"/>
      <c r="CJ57" s="74"/>
      <c r="CK57" s="74"/>
      <c r="CL57" s="74"/>
      <c r="CM57" s="74"/>
      <c r="CN57" s="74"/>
      <c r="CO57" s="74"/>
      <c r="CP57" s="74"/>
      <c r="CQ57" s="74"/>
      <c r="CR57" s="74"/>
      <c r="CS57" s="74"/>
      <c r="CT57" s="74"/>
      <c r="CU57" s="74"/>
      <c r="CV57" s="74"/>
      <c r="CW57" s="74"/>
      <c r="CX57" s="74"/>
      <c r="CY57" s="74"/>
      <c r="CZ57" s="74"/>
      <c r="DA57" s="74"/>
    </row>
    <row r="58" spans="1:105" x14ac:dyDescent="0.25"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</row>
    <row r="59" spans="1:105" x14ac:dyDescent="0.25">
      <c r="D59" s="15" t="s">
        <v>45</v>
      </c>
      <c r="I59" s="19" t="s">
        <v>46</v>
      </c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4"/>
      <c r="BP59" s="74"/>
      <c r="BQ59" s="74"/>
      <c r="BR59" s="74"/>
      <c r="BS59" s="74"/>
      <c r="BT59" s="74"/>
      <c r="BU59" s="74"/>
      <c r="BV59" s="74"/>
      <c r="BW59" s="74"/>
      <c r="BX59" s="74"/>
      <c r="BY59" s="74"/>
      <c r="BZ59" s="74"/>
      <c r="CA59" s="74"/>
      <c r="CB59" s="74"/>
      <c r="CC59" s="74"/>
      <c r="CD59" s="74"/>
      <c r="CE59" s="74"/>
      <c r="CF59" s="74"/>
      <c r="CG59" s="74"/>
      <c r="CH59" s="74"/>
      <c r="CI59" s="74"/>
      <c r="CJ59" s="74"/>
      <c r="CK59" s="74"/>
      <c r="CL59" s="74"/>
      <c r="CM59" s="74"/>
      <c r="CN59" s="74"/>
      <c r="CO59" s="74"/>
      <c r="CP59" s="74"/>
      <c r="CQ59" s="74"/>
      <c r="CR59" s="74"/>
      <c r="CS59" s="74"/>
      <c r="CT59" s="74"/>
      <c r="CU59" s="74"/>
      <c r="CV59" s="74"/>
      <c r="CW59" s="74"/>
      <c r="CX59" s="74"/>
      <c r="CY59" s="74"/>
      <c r="CZ59" s="74"/>
      <c r="DA59" s="74"/>
    </row>
    <row r="60" spans="1:105" x14ac:dyDescent="0.25">
      <c r="D60" s="20" t="s">
        <v>47</v>
      </c>
      <c r="I60" s="21" t="s">
        <v>48</v>
      </c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</row>
    <row r="61" spans="1:105" x14ac:dyDescent="0.25"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/>
      <c r="BV61" s="74"/>
      <c r="BW61" s="74"/>
      <c r="BX61" s="74"/>
      <c r="BY61" s="74"/>
      <c r="BZ61" s="74"/>
      <c r="CA61" s="74"/>
      <c r="CB61" s="74"/>
      <c r="CC61" s="74"/>
      <c r="CD61" s="74"/>
      <c r="CE61" s="74"/>
      <c r="CF61" s="74"/>
      <c r="CG61" s="74"/>
      <c r="CH61" s="74"/>
      <c r="CI61" s="74"/>
      <c r="CJ61" s="74"/>
      <c r="CK61" s="74"/>
      <c r="CL61" s="74"/>
      <c r="CM61" s="74"/>
      <c r="CN61" s="74"/>
      <c r="CO61" s="74"/>
      <c r="CP61" s="74"/>
      <c r="CQ61" s="74"/>
      <c r="CR61" s="74"/>
      <c r="CS61" s="74"/>
      <c r="CT61" s="74"/>
      <c r="CU61" s="74"/>
      <c r="CV61" s="74"/>
      <c r="CW61" s="74"/>
      <c r="CX61" s="74"/>
      <c r="CY61" s="74"/>
      <c r="CZ61" s="74"/>
      <c r="DA61" s="74"/>
    </row>
    <row r="62" spans="1:105" x14ac:dyDescent="0.25"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</row>
    <row r="63" spans="1:105" x14ac:dyDescent="0.25">
      <c r="B63" s="4" t="s">
        <v>53</v>
      </c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  <c r="BA63" s="74"/>
      <c r="BB63" s="74"/>
      <c r="BC63" s="74"/>
      <c r="BD63" s="74"/>
      <c r="BE63" s="74"/>
      <c r="BF63" s="74"/>
      <c r="BG63" s="74"/>
      <c r="BH63" s="74"/>
      <c r="BI63" s="74"/>
      <c r="BJ63" s="74"/>
      <c r="BK63" s="74"/>
      <c r="BL63" s="74"/>
      <c r="BM63" s="74"/>
      <c r="BN63" s="74"/>
      <c r="BO63" s="74"/>
      <c r="BP63" s="74"/>
      <c r="BQ63" s="74"/>
      <c r="BR63" s="74"/>
      <c r="BS63" s="74"/>
      <c r="BT63" s="74"/>
      <c r="BU63" s="74"/>
      <c r="BV63" s="74"/>
      <c r="BW63" s="74"/>
      <c r="BX63" s="74"/>
      <c r="BY63" s="74"/>
      <c r="BZ63" s="74"/>
      <c r="CA63" s="74"/>
      <c r="CB63" s="74"/>
      <c r="CC63" s="74"/>
      <c r="CD63" s="74"/>
      <c r="CE63" s="74"/>
      <c r="CF63" s="74"/>
      <c r="CG63" s="74"/>
      <c r="CH63" s="74"/>
      <c r="CI63" s="74"/>
      <c r="CJ63" s="74"/>
      <c r="CK63" s="74"/>
      <c r="CL63" s="74"/>
      <c r="CM63" s="74"/>
      <c r="CN63" s="74"/>
      <c r="CO63" s="74"/>
      <c r="CP63" s="74"/>
      <c r="CQ63" s="74"/>
      <c r="CR63" s="74"/>
      <c r="CS63" s="74"/>
      <c r="CT63" s="74"/>
      <c r="CU63" s="74"/>
      <c r="CV63" s="74"/>
      <c r="CW63" s="74"/>
      <c r="CX63" s="74"/>
      <c r="CY63" s="74"/>
      <c r="CZ63" s="74"/>
      <c r="DA63" s="74"/>
    </row>
    <row r="64" spans="1:105" x14ac:dyDescent="0.25">
      <c r="B64" s="15" t="s">
        <v>54</v>
      </c>
      <c r="C64" s="15"/>
      <c r="D64" s="15"/>
      <c r="E64" s="127">
        <f>300000000+300000000*(1-50%)</f>
        <v>450000000</v>
      </c>
      <c r="F64" s="127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</row>
    <row r="65" spans="2:105" x14ac:dyDescent="0.25">
      <c r="B65" s="4" t="s">
        <v>55</v>
      </c>
      <c r="E65" s="126">
        <f>J54</f>
        <v>369330000</v>
      </c>
      <c r="F65" s="126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  <c r="BA65" s="74"/>
      <c r="BB65" s="74"/>
      <c r="BC65" s="74"/>
      <c r="BD65" s="74"/>
      <c r="BE65" s="74"/>
      <c r="BF65" s="74"/>
      <c r="BG65" s="74"/>
      <c r="BH65" s="74"/>
      <c r="BI65" s="74"/>
      <c r="BJ65" s="74"/>
      <c r="BK65" s="74"/>
      <c r="BL65" s="74"/>
      <c r="BM65" s="74"/>
      <c r="BN65" s="74"/>
      <c r="BO65" s="74"/>
      <c r="BP65" s="74"/>
      <c r="BQ65" s="74"/>
      <c r="BR65" s="74"/>
      <c r="BS65" s="74"/>
      <c r="BT65" s="74"/>
      <c r="BU65" s="74"/>
      <c r="BV65" s="74"/>
      <c r="BW65" s="74"/>
      <c r="BX65" s="74"/>
      <c r="BY65" s="74"/>
      <c r="BZ65" s="74"/>
      <c r="CA65" s="74"/>
      <c r="CB65" s="74"/>
      <c r="CC65" s="74"/>
      <c r="CD65" s="74"/>
      <c r="CE65" s="74"/>
      <c r="CF65" s="74"/>
      <c r="CG65" s="74"/>
      <c r="CH65" s="74"/>
      <c r="CI65" s="74"/>
      <c r="CJ65" s="74"/>
      <c r="CK65" s="74"/>
      <c r="CL65" s="74"/>
      <c r="CM65" s="74"/>
      <c r="CN65" s="74"/>
      <c r="CO65" s="74"/>
      <c r="CP65" s="74"/>
      <c r="CQ65" s="74"/>
      <c r="CR65" s="74"/>
      <c r="CS65" s="74"/>
      <c r="CT65" s="74"/>
      <c r="CU65" s="74"/>
      <c r="CV65" s="74"/>
      <c r="CW65" s="74"/>
      <c r="CX65" s="74"/>
      <c r="CY65" s="74"/>
      <c r="CZ65" s="74"/>
      <c r="DA65" s="74"/>
    </row>
    <row r="66" spans="2:105" x14ac:dyDescent="0.25">
      <c r="B66" s="4" t="s">
        <v>56</v>
      </c>
      <c r="E66" s="126">
        <f>'HÀNG TRẢ VỀ'!G21</f>
        <v>92190000</v>
      </c>
      <c r="F66" s="126"/>
    </row>
    <row r="67" spans="2:105" x14ac:dyDescent="0.25">
      <c r="B67" s="4" t="s">
        <v>57</v>
      </c>
      <c r="E67" s="127">
        <f>E65-E66</f>
        <v>277140000</v>
      </c>
      <c r="F67" s="127"/>
    </row>
    <row r="69" spans="2:105" x14ac:dyDescent="0.25">
      <c r="B69" s="4" t="s">
        <v>58</v>
      </c>
    </row>
    <row r="70" spans="2:105" x14ac:dyDescent="0.25">
      <c r="B70" s="15" t="s">
        <v>59</v>
      </c>
      <c r="C70" s="15"/>
      <c r="D70" s="15"/>
      <c r="E70" s="127">
        <f>E64-E67</f>
        <v>172860000</v>
      </c>
      <c r="F70" s="127"/>
    </row>
    <row r="72" spans="2:105" ht="13.5" customHeight="1" x14ac:dyDescent="0.25"/>
  </sheetData>
  <mergeCells count="63">
    <mergeCell ref="A51:A52"/>
    <mergeCell ref="B51:B52"/>
    <mergeCell ref="C51:C52"/>
    <mergeCell ref="D51:D52"/>
    <mergeCell ref="E51:E52"/>
    <mergeCell ref="B53:F53"/>
    <mergeCell ref="A3:J3"/>
    <mergeCell ref="A4:A5"/>
    <mergeCell ref="B4:B5"/>
    <mergeCell ref="C4:C5"/>
    <mergeCell ref="D4:F4"/>
    <mergeCell ref="G4:J4"/>
    <mergeCell ref="A43:A49"/>
    <mergeCell ref="B43:B49"/>
    <mergeCell ref="C43:C49"/>
    <mergeCell ref="D43:D49"/>
    <mergeCell ref="E43:E49"/>
    <mergeCell ref="B6:B14"/>
    <mergeCell ref="A6:A14"/>
    <mergeCell ref="C6:C14"/>
    <mergeCell ref="D6:D14"/>
    <mergeCell ref="A16:A18"/>
    <mergeCell ref="B15:F15"/>
    <mergeCell ref="E6:E14"/>
    <mergeCell ref="F6:F14"/>
    <mergeCell ref="E16:E18"/>
    <mergeCell ref="C16:C18"/>
    <mergeCell ref="D16:D18"/>
    <mergeCell ref="A38:A39"/>
    <mergeCell ref="B25:B32"/>
    <mergeCell ref="C25:C32"/>
    <mergeCell ref="D25:D32"/>
    <mergeCell ref="A25:A32"/>
    <mergeCell ref="C38:C39"/>
    <mergeCell ref="D38:D39"/>
    <mergeCell ref="B33:F33"/>
    <mergeCell ref="B35:F35"/>
    <mergeCell ref="B37:F37"/>
    <mergeCell ref="E25:E32"/>
    <mergeCell ref="F25:F32"/>
    <mergeCell ref="E38:E39"/>
    <mergeCell ref="F38:F39"/>
    <mergeCell ref="D22:D23"/>
    <mergeCell ref="B16:B18"/>
    <mergeCell ref="B22:B23"/>
    <mergeCell ref="B19:F19"/>
    <mergeCell ref="B21:F21"/>
    <mergeCell ref="E66:F66"/>
    <mergeCell ref="E67:F67"/>
    <mergeCell ref="E70:F70"/>
    <mergeCell ref="E22:E23"/>
    <mergeCell ref="F22:F23"/>
    <mergeCell ref="E64:F64"/>
    <mergeCell ref="E65:F65"/>
    <mergeCell ref="B50:F50"/>
    <mergeCell ref="B38:B39"/>
    <mergeCell ref="B40:F40"/>
    <mergeCell ref="B42:F42"/>
    <mergeCell ref="A54:C54"/>
    <mergeCell ref="A55:C55"/>
    <mergeCell ref="B24:F24"/>
    <mergeCell ref="A22:A23"/>
    <mergeCell ref="C22:C23"/>
  </mergeCells>
  <pageMargins left="0.3" right="0.27" top="0.22" bottom="0.39" header="0.12" footer="0.3"/>
  <pageSetup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K15" sqref="K15"/>
    </sheetView>
  </sheetViews>
  <sheetFormatPr defaultRowHeight="15" x14ac:dyDescent="0.25"/>
  <cols>
    <col min="2" max="2" width="10.140625" bestFit="1" customWidth="1"/>
    <col min="7" max="7" width="19.28515625" customWidth="1"/>
  </cols>
  <sheetData>
    <row r="1" spans="1:7" s="4" customFormat="1" ht="16.5" x14ac:dyDescent="0.25">
      <c r="A1" s="1" t="s">
        <v>0</v>
      </c>
      <c r="B1" s="2"/>
      <c r="C1" s="3"/>
      <c r="E1" s="5"/>
      <c r="F1" s="5"/>
      <c r="G1" s="6"/>
    </row>
    <row r="2" spans="1:7" s="4" customFormat="1" ht="15.75" x14ac:dyDescent="0.25">
      <c r="A2" s="7" t="s">
        <v>1</v>
      </c>
      <c r="B2" s="8"/>
      <c r="C2" s="9"/>
      <c r="E2" s="10"/>
      <c r="F2" s="10"/>
      <c r="G2" s="11"/>
    </row>
    <row r="3" spans="1:7" s="4" customFormat="1" x14ac:dyDescent="0.25"/>
    <row r="4" spans="1:7" s="4" customFormat="1" ht="20.25" x14ac:dyDescent="0.3">
      <c r="A4" s="174" t="s">
        <v>74</v>
      </c>
      <c r="B4" s="174"/>
      <c r="C4" s="174"/>
      <c r="D4" s="174"/>
      <c r="E4" s="174"/>
      <c r="F4" s="174"/>
      <c r="G4" s="175"/>
    </row>
    <row r="5" spans="1:7" s="12" customFormat="1" ht="15" customHeight="1" x14ac:dyDescent="0.2">
      <c r="A5" s="187" t="s">
        <v>2</v>
      </c>
      <c r="B5" s="187" t="s">
        <v>3</v>
      </c>
      <c r="C5" s="31" t="s">
        <v>5</v>
      </c>
      <c r="D5" s="188" t="s">
        <v>6</v>
      </c>
      <c r="E5" s="188"/>
      <c r="F5" s="188"/>
      <c r="G5" s="188"/>
    </row>
    <row r="6" spans="1:7" s="12" customFormat="1" ht="43.5" customHeight="1" x14ac:dyDescent="0.2">
      <c r="A6" s="187"/>
      <c r="B6" s="187"/>
      <c r="C6" s="22" t="s">
        <v>7</v>
      </c>
      <c r="D6" s="23" t="s">
        <v>10</v>
      </c>
      <c r="E6" s="24" t="s">
        <v>11</v>
      </c>
      <c r="F6" s="23" t="s">
        <v>12</v>
      </c>
      <c r="G6" s="25" t="s">
        <v>13</v>
      </c>
    </row>
    <row r="7" spans="1:7" s="4" customFormat="1" x14ac:dyDescent="0.25">
      <c r="A7" s="143" t="s">
        <v>75</v>
      </c>
      <c r="B7" s="88">
        <v>43790</v>
      </c>
      <c r="C7" s="26" t="s">
        <v>49</v>
      </c>
      <c r="D7" s="26" t="s">
        <v>24</v>
      </c>
      <c r="E7" s="26">
        <v>50</v>
      </c>
      <c r="F7" s="27">
        <v>455000</v>
      </c>
      <c r="G7" s="27">
        <v>22500000</v>
      </c>
    </row>
    <row r="8" spans="1:7" s="4" customFormat="1" x14ac:dyDescent="0.25">
      <c r="A8" s="149"/>
      <c r="B8" s="88">
        <v>43793</v>
      </c>
      <c r="C8" s="26" t="s">
        <v>49</v>
      </c>
      <c r="D8" s="26" t="s">
        <v>36</v>
      </c>
      <c r="E8" s="26">
        <f>G8/F8</f>
        <v>12</v>
      </c>
      <c r="F8" s="27">
        <v>485000</v>
      </c>
      <c r="G8" s="27">
        <v>5820000</v>
      </c>
    </row>
    <row r="9" spans="1:7" s="4" customFormat="1" ht="15" customHeight="1" x14ac:dyDescent="0.25">
      <c r="A9" s="149"/>
      <c r="B9" s="88">
        <v>43854</v>
      </c>
      <c r="C9" s="26"/>
      <c r="D9" s="26"/>
      <c r="E9" s="26"/>
      <c r="F9" s="27"/>
      <c r="G9" s="27">
        <v>765000</v>
      </c>
    </row>
    <row r="10" spans="1:7" s="4" customFormat="1" x14ac:dyDescent="0.25">
      <c r="A10" s="149"/>
      <c r="B10" s="88">
        <v>43868</v>
      </c>
      <c r="C10" s="26"/>
      <c r="D10" s="26"/>
      <c r="E10" s="26"/>
      <c r="F10" s="27"/>
      <c r="G10" s="27">
        <v>12550000</v>
      </c>
    </row>
    <row r="11" spans="1:7" s="4" customFormat="1" x14ac:dyDescent="0.25">
      <c r="A11" s="149"/>
      <c r="B11" s="88">
        <v>43881</v>
      </c>
      <c r="C11" s="26"/>
      <c r="D11" s="26"/>
      <c r="E11" s="26"/>
      <c r="F11" s="27"/>
      <c r="G11" s="27">
        <v>2255000</v>
      </c>
    </row>
    <row r="12" spans="1:7" s="4" customFormat="1" x14ac:dyDescent="0.25">
      <c r="A12" s="149"/>
      <c r="B12" s="88">
        <v>43888</v>
      </c>
      <c r="C12" s="26"/>
      <c r="D12" s="26"/>
      <c r="E12" s="26"/>
      <c r="F12" s="27"/>
      <c r="G12" s="27">
        <v>5700000</v>
      </c>
    </row>
    <row r="13" spans="1:7" s="4" customFormat="1" x14ac:dyDescent="0.25">
      <c r="A13" s="158"/>
      <c r="B13" s="54">
        <v>43891</v>
      </c>
      <c r="C13" s="26" t="s">
        <v>49</v>
      </c>
      <c r="D13" s="26" t="s">
        <v>24</v>
      </c>
      <c r="E13" s="26">
        <v>30</v>
      </c>
      <c r="F13" s="27">
        <v>455000</v>
      </c>
      <c r="G13" s="27">
        <v>13500000</v>
      </c>
    </row>
    <row r="14" spans="1:7" s="4" customFormat="1" x14ac:dyDescent="0.25">
      <c r="A14" s="53">
        <v>465</v>
      </c>
      <c r="B14" s="54">
        <v>43955</v>
      </c>
      <c r="C14" s="55" t="s">
        <v>51</v>
      </c>
      <c r="D14" s="55" t="s">
        <v>22</v>
      </c>
      <c r="E14" s="55">
        <v>10</v>
      </c>
      <c r="F14" s="56">
        <v>485000</v>
      </c>
      <c r="G14" s="56">
        <f>E14*F14</f>
        <v>4850000</v>
      </c>
    </row>
    <row r="15" spans="1:7" s="4" customFormat="1" x14ac:dyDescent="0.25">
      <c r="A15" s="178">
        <v>494</v>
      </c>
      <c r="B15" s="181">
        <v>44020</v>
      </c>
      <c r="C15" s="184" t="s">
        <v>49</v>
      </c>
      <c r="D15" s="42" t="s">
        <v>38</v>
      </c>
      <c r="E15" s="42">
        <v>8</v>
      </c>
      <c r="F15" s="43">
        <v>235000</v>
      </c>
      <c r="G15" s="199">
        <v>6600000</v>
      </c>
    </row>
    <row r="16" spans="1:7" s="4" customFormat="1" x14ac:dyDescent="0.25">
      <c r="A16" s="179"/>
      <c r="B16" s="182"/>
      <c r="C16" s="185"/>
      <c r="D16" s="45" t="s">
        <v>19</v>
      </c>
      <c r="E16" s="45">
        <v>8</v>
      </c>
      <c r="F16" s="46">
        <v>245000</v>
      </c>
      <c r="G16" s="200"/>
    </row>
    <row r="17" spans="1:7" s="4" customFormat="1" x14ac:dyDescent="0.25">
      <c r="A17" s="180"/>
      <c r="B17" s="183"/>
      <c r="C17" s="186"/>
      <c r="D17" s="47" t="s">
        <v>21</v>
      </c>
      <c r="E17" s="47">
        <v>8</v>
      </c>
      <c r="F17" s="48">
        <v>255000</v>
      </c>
      <c r="G17" s="201"/>
    </row>
    <row r="18" spans="1:7" s="4" customFormat="1" x14ac:dyDescent="0.25">
      <c r="A18" s="53">
        <v>621</v>
      </c>
      <c r="B18" s="49">
        <v>44036</v>
      </c>
      <c r="C18" s="50" t="s">
        <v>49</v>
      </c>
      <c r="D18" s="51" t="s">
        <v>35</v>
      </c>
      <c r="E18" s="51">
        <v>12</v>
      </c>
      <c r="F18" s="52">
        <v>455000</v>
      </c>
      <c r="G18" s="52">
        <v>5460000</v>
      </c>
    </row>
    <row r="19" spans="1:7" s="57" customFormat="1" ht="15" customHeight="1" x14ac:dyDescent="0.25">
      <c r="A19" s="53">
        <v>679</v>
      </c>
      <c r="B19" s="198">
        <v>44108</v>
      </c>
      <c r="C19" s="53" t="s">
        <v>49</v>
      </c>
      <c r="D19" s="55" t="s">
        <v>35</v>
      </c>
      <c r="E19" s="55">
        <v>14</v>
      </c>
      <c r="F19" s="56">
        <v>455000</v>
      </c>
      <c r="G19" s="56">
        <f t="shared" ref="G19" si="0">F19*E19</f>
        <v>6370000</v>
      </c>
    </row>
    <row r="20" spans="1:7" s="57" customFormat="1" ht="15" customHeight="1" x14ac:dyDescent="0.25">
      <c r="A20" s="53">
        <v>829</v>
      </c>
      <c r="B20" s="198">
        <v>44124</v>
      </c>
      <c r="C20" s="53" t="s">
        <v>49</v>
      </c>
      <c r="D20" s="55" t="s">
        <v>36</v>
      </c>
      <c r="E20" s="55">
        <v>12</v>
      </c>
      <c r="F20" s="56">
        <v>485000</v>
      </c>
      <c r="G20" s="56">
        <f t="shared" ref="G20" si="1">F20*E20</f>
        <v>5820000</v>
      </c>
    </row>
    <row r="21" spans="1:7" s="4" customFormat="1" x14ac:dyDescent="0.25">
      <c r="A21" s="28"/>
      <c r="B21" s="32" t="s">
        <v>44</v>
      </c>
      <c r="C21" s="33"/>
      <c r="D21" s="28"/>
      <c r="E21" s="28"/>
      <c r="F21" s="29"/>
      <c r="G21" s="30">
        <f>SUM(G7:G20)</f>
        <v>92190000</v>
      </c>
    </row>
    <row r="22" spans="1:7" s="4" customFormat="1" x14ac:dyDescent="0.25"/>
    <row r="23" spans="1:7" s="4" customFormat="1" x14ac:dyDescent="0.25">
      <c r="C23" s="15"/>
    </row>
    <row r="24" spans="1:7" s="57" customFormat="1" x14ac:dyDescent="0.25">
      <c r="A24" s="4"/>
      <c r="B24" s="4"/>
      <c r="C24" s="20"/>
      <c r="D24" s="4"/>
      <c r="E24" s="4"/>
      <c r="F24" s="4"/>
      <c r="G24" s="4"/>
    </row>
    <row r="25" spans="1:7" s="44" customFormat="1" x14ac:dyDescent="0.25">
      <c r="A25" s="4"/>
      <c r="B25" s="4"/>
      <c r="C25" s="4"/>
      <c r="D25" s="4"/>
      <c r="E25" s="4"/>
      <c r="F25" s="4"/>
      <c r="G25" s="4"/>
    </row>
    <row r="26" spans="1:7" s="44" customFormat="1" x14ac:dyDescent="0.25">
      <c r="A26" s="4"/>
      <c r="B26" s="4"/>
      <c r="C26" s="4"/>
      <c r="D26" s="4"/>
      <c r="E26" s="4"/>
      <c r="F26" s="4"/>
      <c r="G26" s="4"/>
    </row>
    <row r="27" spans="1:7" s="44" customFormat="1" x14ac:dyDescent="0.25">
      <c r="A27" s="4"/>
      <c r="B27" s="4"/>
      <c r="C27" s="4"/>
      <c r="D27" s="4"/>
      <c r="E27" s="4"/>
      <c r="F27" s="4"/>
      <c r="G27" s="4"/>
    </row>
    <row r="28" spans="1:7" s="4" customFormat="1" x14ac:dyDescent="0.25"/>
  </sheetData>
  <mergeCells count="9">
    <mergeCell ref="G15:G17"/>
    <mergeCell ref="A7:A13"/>
    <mergeCell ref="A15:A17"/>
    <mergeCell ref="B15:B17"/>
    <mergeCell ref="C15:C17"/>
    <mergeCell ref="A4:G4"/>
    <mergeCell ref="A5:A6"/>
    <mergeCell ref="B5:B6"/>
    <mergeCell ref="D5:G5"/>
  </mergeCells>
  <pageMargins left="1.08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11"/>
  <sheetViews>
    <sheetView workbookViewId="0">
      <selection activeCell="B15" sqref="B15"/>
    </sheetView>
  </sheetViews>
  <sheetFormatPr defaultRowHeight="15" x14ac:dyDescent="0.25"/>
  <cols>
    <col min="1" max="1" width="44.7109375" style="4" customWidth="1"/>
    <col min="2" max="2" width="16.7109375" style="4" customWidth="1"/>
    <col min="3" max="5" width="9.140625" style="4"/>
    <col min="6" max="6" width="29.85546875" style="4" bestFit="1" customWidth="1"/>
    <col min="7" max="7" width="15" style="203" bestFit="1" customWidth="1"/>
    <col min="8" max="16384" width="9.140625" style="4"/>
  </cols>
  <sheetData>
    <row r="6" spans="1:7" x14ac:dyDescent="0.25">
      <c r="A6" s="202" t="s">
        <v>62</v>
      </c>
      <c r="B6" s="202"/>
      <c r="E6" s="4" t="s">
        <v>67</v>
      </c>
      <c r="F6" s="15" t="s">
        <v>68</v>
      </c>
    </row>
    <row r="7" spans="1:7" x14ac:dyDescent="0.25">
      <c r="A7" s="204" t="s">
        <v>66</v>
      </c>
      <c r="B7" s="205">
        <f>275000000+275000000*50%</f>
        <v>412500000</v>
      </c>
      <c r="F7" s="4" t="s">
        <v>69</v>
      </c>
      <c r="G7" s="203">
        <v>361130000</v>
      </c>
    </row>
    <row r="8" spans="1:7" x14ac:dyDescent="0.25">
      <c r="A8" s="204" t="s">
        <v>63</v>
      </c>
      <c r="B8" s="205">
        <f>'DOANH THU'!J54</f>
        <v>369330000</v>
      </c>
      <c r="F8" s="4" t="s">
        <v>70</v>
      </c>
      <c r="G8" s="203">
        <v>86370000</v>
      </c>
    </row>
    <row r="9" spans="1:7" x14ac:dyDescent="0.25">
      <c r="A9" s="204" t="s">
        <v>64</v>
      </c>
      <c r="B9" s="205">
        <f>'HÀNG TRẢ VỀ'!G21</f>
        <v>92190000</v>
      </c>
      <c r="F9" s="15" t="s">
        <v>71</v>
      </c>
    </row>
    <row r="10" spans="1:7" x14ac:dyDescent="0.25">
      <c r="A10" s="204" t="s">
        <v>65</v>
      </c>
      <c r="B10" s="205">
        <f>B7-B8+B9</f>
        <v>135360000</v>
      </c>
      <c r="F10" s="4" t="s">
        <v>72</v>
      </c>
      <c r="G10" s="203">
        <f>'DOANH THU'!J53</f>
        <v>8160000</v>
      </c>
    </row>
    <row r="11" spans="1:7" x14ac:dyDescent="0.25">
      <c r="F11" s="4" t="s">
        <v>73</v>
      </c>
      <c r="G11" s="203">
        <f>'HÀNG TRẢ VỀ'!G20</f>
        <v>5820000</v>
      </c>
    </row>
  </sheetData>
  <mergeCells count="1"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DOANH THU</vt:lpstr>
      <vt:lpstr>HÀNG TRẢ VỀ</vt:lpstr>
      <vt:lpstr>Kết luận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2020-11-15T02:58:37Z</dcterms:modified>
</cp:coreProperties>
</file>