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J98" i="1" l="1"/>
  <c r="I97" i="1"/>
  <c r="G97" i="1"/>
  <c r="G88" i="1"/>
  <c r="E88" i="1"/>
  <c r="G87" i="1"/>
  <c r="G82" i="1"/>
  <c r="G83" i="1"/>
  <c r="G84" i="1"/>
  <c r="G85" i="1"/>
  <c r="G86" i="1"/>
  <c r="G81" i="1"/>
  <c r="E87" i="1"/>
  <c r="D87" i="1"/>
  <c r="E86" i="1"/>
  <c r="E85" i="1"/>
  <c r="E83" i="1"/>
  <c r="E84" i="1"/>
  <c r="E82" i="1"/>
  <c r="E81" i="1"/>
  <c r="G76" i="1" l="1"/>
  <c r="G77" i="1"/>
  <c r="G78" i="1"/>
  <c r="G79" i="1"/>
  <c r="G75" i="1"/>
  <c r="D80" i="1"/>
  <c r="E79" i="1"/>
  <c r="E78" i="1"/>
  <c r="E77" i="1"/>
  <c r="E76" i="1"/>
  <c r="G80" i="1" l="1"/>
  <c r="J80" i="1" s="1"/>
  <c r="E75" i="1"/>
  <c r="E80" i="1" s="1"/>
  <c r="G73" i="1"/>
  <c r="G74" i="1" s="1"/>
  <c r="G68" i="1"/>
  <c r="G69" i="1"/>
  <c r="G70" i="1"/>
  <c r="G71" i="1"/>
  <c r="G67" i="1"/>
  <c r="G61" i="1"/>
  <c r="G62" i="1"/>
  <c r="G63" i="1"/>
  <c r="G64" i="1"/>
  <c r="G65" i="1"/>
  <c r="G60" i="1"/>
  <c r="G50" i="1"/>
  <c r="G51" i="1"/>
  <c r="G52" i="1"/>
  <c r="G53" i="1"/>
  <c r="G54" i="1"/>
  <c r="G55" i="1"/>
  <c r="G56" i="1"/>
  <c r="G57" i="1"/>
  <c r="G58" i="1"/>
  <c r="G49" i="1"/>
  <c r="G47" i="1"/>
  <c r="G48" i="1" s="1"/>
  <c r="G39" i="1"/>
  <c r="G40" i="1"/>
  <c r="G41" i="1"/>
  <c r="G42" i="1"/>
  <c r="G43" i="1"/>
  <c r="G44" i="1"/>
  <c r="G45" i="1"/>
  <c r="G38" i="1"/>
  <c r="G34" i="1"/>
  <c r="G37" i="1" s="1"/>
  <c r="G25" i="1"/>
  <c r="G26" i="1"/>
  <c r="G27" i="1"/>
  <c r="G28" i="1"/>
  <c r="G29" i="1"/>
  <c r="G30" i="1"/>
  <c r="G31" i="1"/>
  <c r="G32" i="1"/>
  <c r="G24" i="1"/>
  <c r="G20" i="1"/>
  <c r="G21" i="1"/>
  <c r="G22" i="1"/>
  <c r="G19" i="1"/>
  <c r="G8" i="1"/>
  <c r="G9" i="1"/>
  <c r="G10" i="1"/>
  <c r="G11" i="1"/>
  <c r="G12" i="1"/>
  <c r="G13" i="1"/>
  <c r="G14" i="1"/>
  <c r="G15" i="1"/>
  <c r="G16" i="1"/>
  <c r="G7" i="1"/>
  <c r="E16" i="1"/>
  <c r="E15" i="1"/>
  <c r="E14" i="1"/>
  <c r="E13" i="1"/>
  <c r="E12" i="1"/>
  <c r="E11" i="1"/>
  <c r="E10" i="1"/>
  <c r="E9" i="1"/>
  <c r="E8" i="1"/>
  <c r="E7" i="1"/>
  <c r="I74" i="1"/>
  <c r="E74" i="1"/>
  <c r="E72" i="1"/>
  <c r="D72" i="1"/>
  <c r="I71" i="1"/>
  <c r="I70" i="1"/>
  <c r="I69" i="1"/>
  <c r="I68" i="1"/>
  <c r="I67" i="1"/>
  <c r="E66" i="1"/>
  <c r="D66" i="1"/>
  <c r="I59" i="1"/>
  <c r="D59" i="1"/>
  <c r="E58" i="1"/>
  <c r="E57" i="1"/>
  <c r="E56" i="1"/>
  <c r="E55" i="1"/>
  <c r="E54" i="1"/>
  <c r="E53" i="1"/>
  <c r="E52" i="1"/>
  <c r="E51" i="1"/>
  <c r="E50" i="1"/>
  <c r="E49" i="1"/>
  <c r="E48" i="1"/>
  <c r="I47" i="1"/>
  <c r="I48" i="1" s="1"/>
  <c r="D46" i="1"/>
  <c r="E45" i="1"/>
  <c r="E44" i="1"/>
  <c r="E43" i="1"/>
  <c r="E42" i="1"/>
  <c r="E41" i="1"/>
  <c r="E40" i="1"/>
  <c r="I39" i="1"/>
  <c r="I46" i="1" s="1"/>
  <c r="E39" i="1"/>
  <c r="E38" i="1"/>
  <c r="I37" i="1"/>
  <c r="E34" i="1"/>
  <c r="E37" i="1" s="1"/>
  <c r="I33" i="1"/>
  <c r="D33" i="1"/>
  <c r="E32" i="1"/>
  <c r="E31" i="1"/>
  <c r="E30" i="1"/>
  <c r="E29" i="1"/>
  <c r="E28" i="1"/>
  <c r="E27" i="1"/>
  <c r="E26" i="1"/>
  <c r="E25" i="1"/>
  <c r="E24" i="1"/>
  <c r="I23" i="1"/>
  <c r="D23" i="1"/>
  <c r="E22" i="1"/>
  <c r="E21" i="1"/>
  <c r="E20" i="1"/>
  <c r="E19" i="1"/>
  <c r="I18" i="1"/>
  <c r="G66" i="1" l="1"/>
  <c r="J66" i="1" s="1"/>
  <c r="G59" i="1"/>
  <c r="J59" i="1" s="1"/>
  <c r="J74" i="1"/>
  <c r="G18" i="1"/>
  <c r="G23" i="1"/>
  <c r="J23" i="1" s="1"/>
  <c r="G46" i="1"/>
  <c r="J46" i="1" s="1"/>
  <c r="J48" i="1"/>
  <c r="G72" i="1"/>
  <c r="J37" i="1"/>
  <c r="E59" i="1"/>
  <c r="G33" i="1"/>
  <c r="J33" i="1" s="1"/>
  <c r="J18" i="1"/>
  <c r="E33" i="1"/>
  <c r="E18" i="1"/>
  <c r="E23" i="1"/>
  <c r="E46" i="1"/>
  <c r="I72" i="1"/>
  <c r="E97" i="1" l="1"/>
  <c r="J72" i="1"/>
</calcChain>
</file>

<file path=xl/comments1.xml><?xml version="1.0" encoding="utf-8"?>
<comments xmlns="http://schemas.openxmlformats.org/spreadsheetml/2006/main">
  <authors>
    <author>Author</author>
  </authors>
  <commentList>
    <comment ref="B60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<sst xmlns="http://schemas.openxmlformats.org/spreadsheetml/2006/main" count="169" uniqueCount="103">
  <si>
    <t>CÔNG TY CỔ PHẦN ĐT &amp; PT NANO MILK</t>
  </si>
  <si>
    <t xml:space="preserve"> Số:………./PKD. MST: 0108806878</t>
  </si>
  <si>
    <t>BẢNG TỔNG HỢP CHI PHÍ NHẬP HÀNG</t>
  </si>
  <si>
    <t>TỪ THÁNG 7 ĐẾN THÁNG 3 NĂM 2020</t>
  </si>
  <si>
    <t>Ngày</t>
  </si>
  <si>
    <t>Nội dung</t>
  </si>
  <si>
    <t>Chủng loại</t>
  </si>
  <si>
    <t>Số lượng (thùng)</t>
  </si>
  <si>
    <t>Số lượng (Hộp)</t>
  </si>
  <si>
    <t>Tiến độ thanh toán</t>
  </si>
  <si>
    <t>Số tiền thanh toán cho nhà cung cấp</t>
  </si>
  <si>
    <t>Ghi chú</t>
  </si>
  <si>
    <t>20/7</t>
  </si>
  <si>
    <t>Nhập hàng đợt 1</t>
  </si>
  <si>
    <t>Soy</t>
  </si>
  <si>
    <t>Thanh toán 100%</t>
  </si>
  <si>
    <t>TK cá nhân a Lâm</t>
  </si>
  <si>
    <t>NanoMilk 2 loại 450g</t>
  </si>
  <si>
    <t>Lần 1</t>
  </si>
  <si>
    <t>TK cty Long chi</t>
  </si>
  <si>
    <t>NanoMilk 2 loại 900g</t>
  </si>
  <si>
    <t>Lần 2</t>
  </si>
  <si>
    <t>NanoMilk 3 loại 450g</t>
  </si>
  <si>
    <t>50 lọ/thùng; 6.750.000đ/thùng</t>
  </si>
  <si>
    <t>NanoMilk 3 loại 900g</t>
  </si>
  <si>
    <t>24 hộp/ thùng bé; 12 hộp/thùng to</t>
  </si>
  <si>
    <t>Người già 900g</t>
  </si>
  <si>
    <t>Người già 450g</t>
  </si>
  <si>
    <t>Bầu 450g</t>
  </si>
  <si>
    <t>Tiểu đường 900g</t>
  </si>
  <si>
    <t>Sữa giảm cân 900g</t>
  </si>
  <si>
    <t>Tổng thanh toán tiền hàng lần 1</t>
  </si>
  <si>
    <t>20/8</t>
  </si>
  <si>
    <t>Nhập hàng đợt 2</t>
  </si>
  <si>
    <t>Cty thanh toán theo số lượng nhập 35 thùng</t>
  </si>
  <si>
    <t>Sữa non 450g</t>
  </si>
  <si>
    <t>Tổng thanh toán tiền hàng lần 2</t>
  </si>
  <si>
    <t>10/9</t>
  </si>
  <si>
    <t>Nhập hàng đợt 3</t>
  </si>
  <si>
    <t>NanoMilk 1 loại 450g</t>
  </si>
  <si>
    <t xml:space="preserve">Đặt cọc </t>
  </si>
  <si>
    <t xml:space="preserve">TK BIDV </t>
  </si>
  <si>
    <t xml:space="preserve">Thanh toán lần 1 </t>
  </si>
  <si>
    <t>TK BIDV</t>
  </si>
  <si>
    <t>NanoMilk 1 loại 900g</t>
  </si>
  <si>
    <t>Thanh toán lần 2</t>
  </si>
  <si>
    <t>Bầu 900g</t>
  </si>
  <si>
    <t>Tổng thanh toán tiền hàng lần 3</t>
  </si>
  <si>
    <t>23/9</t>
  </si>
  <si>
    <t>Nhập hàng đợt 4</t>
  </si>
  <si>
    <t>TK cty BIDV</t>
  </si>
  <si>
    <t>Tổng thanh toán tiền hàng lần 4</t>
  </si>
  <si>
    <t>8/10</t>
  </si>
  <si>
    <t>Nhập hàng đợt 5</t>
  </si>
  <si>
    <t>Tổng số lượng tiền hàng lần 5</t>
  </si>
  <si>
    <t>25/10</t>
  </si>
  <si>
    <t>Nhập hàng đợt 6</t>
  </si>
  <si>
    <t>Tổng số lượng tiền hàng lần 6</t>
  </si>
  <si>
    <t>21/11</t>
  </si>
  <si>
    <t>Nhập hàng đợt 7</t>
  </si>
  <si>
    <t>Tổng số lượng tiền hàng lần 7</t>
  </si>
  <si>
    <t>31/12</t>
  </si>
  <si>
    <t>Nhập hàng đợt 8</t>
  </si>
  <si>
    <t>Tài khoản BIDV 50 triệu</t>
  </si>
  <si>
    <t>Tổng số lượng tiền hàng lần 8</t>
  </si>
  <si>
    <t>15/2</t>
  </si>
  <si>
    <t>Nhập hàng đợt 9</t>
  </si>
  <si>
    <t>1CX90</t>
  </si>
  <si>
    <t>GCX90</t>
  </si>
  <si>
    <t>BCX90</t>
  </si>
  <si>
    <t>TD90</t>
  </si>
  <si>
    <t>GC90</t>
  </si>
  <si>
    <t>Tổng số lượng tiền hàng lần 9</t>
  </si>
  <si>
    <t>Nhập hàng đợt 10</t>
  </si>
  <si>
    <t>SOY</t>
  </si>
  <si>
    <t>1 thùng cộng 20 hộp</t>
  </si>
  <si>
    <t>Tổng số lượng tiền hàng đợt 10</t>
  </si>
  <si>
    <t>Tổng cộng</t>
  </si>
  <si>
    <t xml:space="preserve">    Giám đốc</t>
  </si>
  <si>
    <t>Người lập biểu</t>
  </si>
  <si>
    <t xml:space="preserve">  (Ký, họ tên)</t>
  </si>
  <si>
    <t>(Ký, họ tên)</t>
  </si>
  <si>
    <t>Đơn Giá</t>
  </si>
  <si>
    <t>Thành tiền</t>
  </si>
  <si>
    <t>24/3</t>
  </si>
  <si>
    <t>Nhập hàng đợt 11</t>
  </si>
  <si>
    <t>Sữa non 400g</t>
  </si>
  <si>
    <t>Tổng số lượng tiền hàng đợt 11</t>
  </si>
  <si>
    <t>Tiền hàng còn phải trả NCC</t>
  </si>
  <si>
    <t>TK cá nhân Lâm 148 tr</t>
  </si>
  <si>
    <t>Tiểu Đường 900g</t>
  </si>
  <si>
    <t>04/05</t>
  </si>
  <si>
    <t>Nhập hàng đợt 12</t>
  </si>
  <si>
    <t>1CX40</t>
  </si>
  <si>
    <t>2CX90</t>
  </si>
  <si>
    <t>3CX90</t>
  </si>
  <si>
    <t>TĐ90</t>
  </si>
  <si>
    <t>SN45</t>
  </si>
  <si>
    <t>Tổng số lượng tiền hàng đợt 12</t>
  </si>
  <si>
    <t>19/06</t>
  </si>
  <si>
    <t>Nhập hàng đợt 13</t>
  </si>
  <si>
    <t>Tổng số lượng tiền hàng đợt 13</t>
  </si>
  <si>
    <t>Chưa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</si>
</sst>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(* #,##0_);_(* \(#,##0\);_(* &quot;-&quot;??_);_(@_)"/>
    <numFmt numFmtId="166" formatCode="m/d;@"/>
    <numFmt numFmtId="167" formatCode="_-* #,##0\ _₫_-;\-* #,##0\ _₫_-;_-* &quot;-&quot;??\ _₫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i/>
      <sz val="14"/>
      <name val="Times New Roman"/>
      <family val="1"/>
    </font>
    <font>
      <i/>
      <sz val="11"/>
      <name val="Times New Roman"/>
      <family val="1"/>
    </font>
    <font>
      <i/>
      <sz val="8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Calibri"/>
      <family val="2"/>
    </font>
    <font>
      <b/>
      <i/>
      <sz val="14"/>
      <name val="Times New Roman"/>
      <family val="1"/>
    </font>
    <font>
      <b/>
      <sz val="7"/>
      <color theme="1"/>
      <name val="Times New Roman"/>
      <family val="1"/>
    </font>
    <font>
      <b/>
      <sz val="9"/>
      <color indexed="81"/>
      <name val="Tahoma"/>
      <family val="2"/>
      <charset val="163"/>
    </font>
    <font>
      <i/>
      <sz val="12"/>
      <name val="Times New Roman"/>
      <family val="1"/>
    </font>
    <font>
      <i/>
      <sz val="11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</cellStyleXfs>
  <cellXfs count="17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9" fontId="3" fillId="0" borderId="0" xfId="2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4" fillId="0" borderId="0" xfId="1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165" fontId="4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165" fontId="4" fillId="0" borderId="5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11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5" fontId="11" fillId="0" borderId="0" xfId="0" applyNumberFormat="1" applyFont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11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165" fontId="18" fillId="0" borderId="0" xfId="0" applyNumberFormat="1" applyFont="1" applyBorder="1" applyAlignment="1">
      <alignment horizontal="center"/>
    </xf>
    <xf numFmtId="167" fontId="4" fillId="0" borderId="1" xfId="1" applyNumberFormat="1" applyFont="1" applyBorder="1" applyAlignment="1">
      <alignment horizontal="center" wrapText="1"/>
    </xf>
    <xf numFmtId="167" fontId="4" fillId="0" borderId="2" xfId="1" applyNumberFormat="1" applyFont="1" applyBorder="1" applyAlignment="1">
      <alignment horizontal="center" wrapText="1"/>
    </xf>
    <xf numFmtId="167" fontId="4" fillId="0" borderId="3" xfId="1" applyNumberFormat="1" applyFont="1" applyBorder="1" applyAlignment="1">
      <alignment horizontal="center" wrapText="1"/>
    </xf>
    <xf numFmtId="167" fontId="4" fillId="0" borderId="5" xfId="1" applyNumberFormat="1" applyFont="1" applyBorder="1" applyAlignment="1">
      <alignment horizontal="center" wrapText="1"/>
    </xf>
    <xf numFmtId="167" fontId="4" fillId="2" borderId="5" xfId="1" applyNumberFormat="1" applyFont="1" applyFill="1" applyBorder="1" applyAlignment="1">
      <alignment horizontal="center" wrapText="1"/>
    </xf>
    <xf numFmtId="167" fontId="4" fillId="0" borderId="0" xfId="1" applyNumberFormat="1" applyFont="1"/>
    <xf numFmtId="167" fontId="2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167" fontId="11" fillId="2" borderId="6" xfId="1" applyNumberFormat="1" applyFont="1" applyFill="1" applyBorder="1" applyAlignment="1">
      <alignment horizontal="center" wrapText="1"/>
    </xf>
    <xf numFmtId="167" fontId="11" fillId="2" borderId="5" xfId="1" applyNumberFormat="1" applyFont="1" applyFill="1" applyBorder="1" applyAlignment="1">
      <alignment horizontal="center" wrapText="1"/>
    </xf>
    <xf numFmtId="167" fontId="17" fillId="0" borderId="0" xfId="1" applyNumberFormat="1" applyFont="1" applyFill="1" applyAlignment="1">
      <alignment horizontal="center" vertical="center"/>
    </xf>
    <xf numFmtId="167" fontId="5" fillId="0" borderId="0" xfId="1" applyNumberFormat="1" applyFont="1" applyFill="1" applyAlignment="1">
      <alignment horizontal="center" vertical="center"/>
    </xf>
    <xf numFmtId="0" fontId="9" fillId="3" borderId="4" xfId="0" applyFont="1" applyFill="1" applyBorder="1" applyAlignment="1">
      <alignment horizontal="center" wrapText="1"/>
    </xf>
    <xf numFmtId="167" fontId="10" fillId="3" borderId="4" xfId="1" applyNumberFormat="1" applyFont="1" applyFill="1" applyBorder="1" applyAlignment="1">
      <alignment horizontal="center" wrapText="1"/>
    </xf>
    <xf numFmtId="165" fontId="4" fillId="3" borderId="4" xfId="0" applyNumberFormat="1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13" fillId="3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67" fontId="14" fillId="0" borderId="9" xfId="1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/>
    <xf numFmtId="0" fontId="10" fillId="3" borderId="9" xfId="0" applyFont="1" applyFill="1" applyBorder="1" applyAlignment="1">
      <alignment horizontal="center" wrapText="1"/>
    </xf>
    <xf numFmtId="167" fontId="10" fillId="3" borderId="9" xfId="1" applyNumberFormat="1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/>
    </xf>
    <xf numFmtId="165" fontId="4" fillId="0" borderId="0" xfId="0" applyNumberFormat="1" applyFont="1"/>
    <xf numFmtId="167" fontId="4" fillId="0" borderId="0" xfId="0" applyNumberFormat="1" applyFont="1"/>
    <xf numFmtId="0" fontId="9" fillId="0" borderId="9" xfId="0" applyFont="1" applyBorder="1" applyAlignment="1">
      <alignment horizontal="center"/>
    </xf>
    <xf numFmtId="167" fontId="9" fillId="0" borderId="9" xfId="1" applyNumberFormat="1" applyFont="1" applyBorder="1" applyAlignment="1">
      <alignment horizontal="center"/>
    </xf>
    <xf numFmtId="167" fontId="10" fillId="0" borderId="9" xfId="1" applyNumberFormat="1" applyFont="1" applyFill="1" applyBorder="1" applyAlignment="1">
      <alignment horizontal="center" wrapText="1"/>
    </xf>
    <xf numFmtId="167" fontId="4" fillId="0" borderId="6" xfId="1" applyNumberFormat="1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5" fontId="6" fillId="0" borderId="0" xfId="1" applyNumberFormat="1" applyFont="1"/>
    <xf numFmtId="165" fontId="6" fillId="2" borderId="1" xfId="0" applyNumberFormat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165" fontId="15" fillId="3" borderId="4" xfId="0" applyNumberFormat="1" applyFont="1" applyFill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165" fontId="21" fillId="2" borderId="5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21" fillId="0" borderId="6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165" fontId="15" fillId="0" borderId="3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0" borderId="9" xfId="0" applyNumberFormat="1" applyFont="1" applyBorder="1" applyAlignment="1">
      <alignment horizontal="center" vertical="center"/>
    </xf>
    <xf numFmtId="165" fontId="15" fillId="3" borderId="9" xfId="0" applyNumberFormat="1" applyFont="1" applyFill="1" applyBorder="1" applyAlignment="1">
      <alignment horizontal="center"/>
    </xf>
    <xf numFmtId="165" fontId="15" fillId="0" borderId="9" xfId="1" applyNumberFormat="1" applyFont="1" applyBorder="1" applyAlignment="1">
      <alignment horizontal="center"/>
    </xf>
    <xf numFmtId="0" fontId="6" fillId="0" borderId="0" xfId="0" applyFont="1"/>
    <xf numFmtId="0" fontId="10" fillId="3" borderId="4" xfId="0" applyFon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wrapText="1"/>
    </xf>
    <xf numFmtId="0" fontId="17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10" fillId="3" borderId="11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167" fontId="9" fillId="0" borderId="14" xfId="1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" fontId="4" fillId="0" borderId="1" xfId="0" quotePrefix="1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5" fontId="9" fillId="3" borderId="4" xfId="0" applyNumberFormat="1" applyFont="1" applyFill="1" applyBorder="1" applyAlignment="1">
      <alignment horizontal="center" wrapText="1"/>
    </xf>
    <xf numFmtId="0" fontId="4" fillId="0" borderId="5" xfId="0" quotePrefix="1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2" xfId="0" quotePrefix="1" applyFont="1" applyBorder="1" applyAlignment="1">
      <alignment horizontal="center" wrapText="1"/>
    </xf>
    <xf numFmtId="0" fontId="4" fillId="0" borderId="3" xfId="0" quotePrefix="1" applyFont="1" applyBorder="1" applyAlignment="1">
      <alignment horizontal="center" wrapText="1"/>
    </xf>
    <xf numFmtId="0" fontId="4" fillId="2" borderId="5" xfId="0" quotePrefix="1" applyFont="1" applyFill="1" applyBorder="1" applyAlignment="1">
      <alignment horizontal="center" wrapText="1"/>
    </xf>
    <xf numFmtId="0" fontId="4" fillId="2" borderId="2" xfId="0" quotePrefix="1" applyFont="1" applyFill="1" applyBorder="1" applyAlignment="1">
      <alignment horizontal="center" wrapText="1"/>
    </xf>
    <xf numFmtId="0" fontId="4" fillId="2" borderId="3" xfId="0" quotePrefix="1" applyFont="1" applyFill="1" applyBorder="1" applyAlignment="1">
      <alignment horizontal="center" wrapText="1"/>
    </xf>
    <xf numFmtId="0" fontId="10" fillId="3" borderId="15" xfId="0" applyFont="1" applyFill="1" applyBorder="1" applyAlignment="1">
      <alignment horizontal="center" wrapText="1"/>
    </xf>
    <xf numFmtId="0" fontId="4" fillId="2" borderId="6" xfId="0" quotePrefix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6" fontId="4" fillId="2" borderId="4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5" fontId="9" fillId="3" borderId="9" xfId="0" applyNumberFormat="1" applyFont="1" applyFill="1" applyBorder="1" applyAlignment="1">
      <alignment horizontal="center" wrapText="1"/>
    </xf>
    <xf numFmtId="167" fontId="9" fillId="0" borderId="9" xfId="0" applyNumberFormat="1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167" fontId="9" fillId="0" borderId="4" xfId="0" applyNumberFormat="1" applyFont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167" fontId="11" fillId="2" borderId="8" xfId="1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7" fontId="11" fillId="2" borderId="2" xfId="1" applyNumberFormat="1" applyFont="1" applyFill="1" applyBorder="1" applyAlignment="1">
      <alignment horizontal="center" wrapText="1"/>
    </xf>
    <xf numFmtId="167" fontId="11" fillId="2" borderId="7" xfId="1" applyNumberFormat="1" applyFont="1" applyFill="1" applyBorder="1" applyAlignment="1">
      <alignment horizontal="center" wrapText="1"/>
    </xf>
    <xf numFmtId="16" fontId="4" fillId="2" borderId="8" xfId="0" quotePrefix="1" applyNumberFormat="1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167" fontId="9" fillId="4" borderId="2" xfId="1" applyNumberFormat="1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165" fontId="15" fillId="4" borderId="2" xfId="0" applyNumberFormat="1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 wrapText="1"/>
    </xf>
    <xf numFmtId="0" fontId="9" fillId="4" borderId="17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0" xfId="0" applyFont="1"/>
    <xf numFmtId="0" fontId="9" fillId="2" borderId="2" xfId="0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I%20BO%20NANOMILK/B&#7843;ng%20t&#7893;ng%20h&#7907;p%20Doanh%20Thu,%20Chi%20Ph&#237;%20Nanomilk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T1"/>
      <sheetName val="DTT2"/>
      <sheetName val="DTT3"/>
      <sheetName val="Khách trả lại hàng T1"/>
      <sheetName val="Khách trả lại hàng T2"/>
      <sheetName val="Khách hàng trả lại hàng tháng 3"/>
      <sheetName val="Nhập hàng"/>
      <sheetName val="Thu Chi T1"/>
      <sheetName val="Lương T1"/>
      <sheetName val="Tiền hàng Tâm T1"/>
      <sheetName val="Lương T2"/>
      <sheetName val="Tiền hàng Tâm T2"/>
      <sheetName val="Tiền hàng Sơn CTV T2"/>
      <sheetName val="Tổng hợp tiền góp vốn cổ phần"/>
      <sheetName val="Tổng hợp Thu Chi"/>
      <sheetName val="Thu Chi Năm 2020"/>
      <sheetName val="Theo dõi áo cốc Nanomilk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G8">
            <v>49500000</v>
          </cell>
        </row>
        <row r="9">
          <cell r="G9">
            <v>49500000</v>
          </cell>
        </row>
        <row r="10">
          <cell r="G10">
            <v>18150000</v>
          </cell>
        </row>
        <row r="11">
          <cell r="G11">
            <v>16500000</v>
          </cell>
        </row>
        <row r="12">
          <cell r="G12">
            <v>33000000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1"/>
  <sheetViews>
    <sheetView tabSelected="1" topLeftCell="A70" workbookViewId="0">
      <selection activeCell="J89" sqref="J89"/>
    </sheetView>
  </sheetViews>
  <sheetFormatPr defaultColWidth="7" defaultRowHeight="13.8" x14ac:dyDescent="0.25"/>
  <cols>
    <col min="1" max="1" width="5.88671875" style="5" customWidth="1"/>
    <col min="2" max="2" width="10.5546875" style="5" customWidth="1"/>
    <col min="3" max="3" width="19.109375" style="5" bestFit="1" customWidth="1"/>
    <col min="4" max="4" width="7.5546875" style="5" customWidth="1"/>
    <col min="5" max="5" width="8.109375" style="5" customWidth="1"/>
    <col min="6" max="6" width="11.44140625" style="52" bestFit="1" customWidth="1"/>
    <col min="7" max="7" width="18" style="52" customWidth="1"/>
    <col min="8" max="8" width="16.109375" style="5" customWidth="1"/>
    <col min="9" max="9" width="18.109375" style="104" customWidth="1"/>
    <col min="10" max="10" width="26.109375" style="5" customWidth="1"/>
    <col min="11" max="11" width="17.44140625" style="5" customWidth="1"/>
    <col min="12" max="12" width="7" style="5"/>
    <col min="13" max="13" width="13.33203125" style="5" bestFit="1" customWidth="1"/>
    <col min="14" max="16384" width="7" style="5"/>
  </cols>
  <sheetData>
    <row r="1" spans="1:20" ht="18" customHeight="1" x14ac:dyDescent="0.3">
      <c r="A1" s="1" t="s">
        <v>0</v>
      </c>
      <c r="B1" s="1"/>
      <c r="C1" s="2"/>
      <c r="D1" s="3"/>
      <c r="E1" s="2"/>
      <c r="F1" s="53"/>
      <c r="G1" s="53"/>
      <c r="H1" s="4"/>
      <c r="I1" s="81"/>
      <c r="J1" s="4"/>
      <c r="O1" s="4"/>
      <c r="P1" s="4"/>
      <c r="Q1" s="4"/>
      <c r="R1" s="6"/>
      <c r="S1" s="4"/>
      <c r="T1" s="7"/>
    </row>
    <row r="2" spans="1:20" ht="18" customHeight="1" x14ac:dyDescent="0.25">
      <c r="A2" s="8" t="s">
        <v>1</v>
      </c>
      <c r="B2" s="8"/>
      <c r="C2" s="9"/>
      <c r="D2" s="10"/>
      <c r="E2" s="9"/>
      <c r="F2" s="54"/>
      <c r="G2" s="54"/>
      <c r="H2" s="11"/>
      <c r="I2" s="82"/>
      <c r="J2" s="11"/>
      <c r="O2" s="11"/>
      <c r="P2" s="11"/>
      <c r="Q2" s="11"/>
      <c r="R2" s="12"/>
      <c r="S2" s="11"/>
      <c r="T2" s="13"/>
    </row>
    <row r="3" spans="1:20" ht="15" customHeight="1" x14ac:dyDescent="0.25">
      <c r="A3" s="14"/>
      <c r="B3" s="14"/>
      <c r="C3" s="14"/>
      <c r="D3" s="14"/>
      <c r="E3" s="116"/>
      <c r="F3" s="116"/>
      <c r="G3" s="116"/>
      <c r="H3" s="116"/>
      <c r="I3" s="83"/>
      <c r="J3" s="15"/>
      <c r="K3" s="16"/>
    </row>
    <row r="4" spans="1:20" ht="18" customHeight="1" x14ac:dyDescent="0.25">
      <c r="A4" s="117" t="s">
        <v>2</v>
      </c>
      <c r="B4" s="117"/>
      <c r="C4" s="117"/>
      <c r="D4" s="117"/>
      <c r="E4" s="117"/>
      <c r="F4" s="117"/>
      <c r="G4" s="117"/>
      <c r="H4" s="117"/>
      <c r="I4" s="117"/>
      <c r="J4" s="117"/>
      <c r="K4" s="16"/>
    </row>
    <row r="5" spans="1:20" ht="16.5" customHeight="1" x14ac:dyDescent="0.3">
      <c r="A5" s="126" t="s">
        <v>3</v>
      </c>
      <c r="B5" s="126"/>
      <c r="C5" s="126"/>
      <c r="D5" s="126"/>
      <c r="E5" s="126"/>
      <c r="F5" s="126"/>
      <c r="G5" s="126"/>
      <c r="H5" s="126"/>
      <c r="I5" s="126"/>
      <c r="J5" s="126"/>
    </row>
    <row r="6" spans="1:20" ht="48" customHeight="1" thickBot="1" x14ac:dyDescent="0.3">
      <c r="A6" s="127" t="s">
        <v>4</v>
      </c>
      <c r="B6" s="127" t="s">
        <v>5</v>
      </c>
      <c r="C6" s="127" t="s">
        <v>6</v>
      </c>
      <c r="D6" s="128" t="s">
        <v>7</v>
      </c>
      <c r="E6" s="128" t="s">
        <v>8</v>
      </c>
      <c r="F6" s="129" t="s">
        <v>82</v>
      </c>
      <c r="G6" s="129" t="s">
        <v>83</v>
      </c>
      <c r="H6" s="128" t="s">
        <v>9</v>
      </c>
      <c r="I6" s="130" t="s">
        <v>10</v>
      </c>
      <c r="J6" s="127" t="s">
        <v>11</v>
      </c>
    </row>
    <row r="7" spans="1:20" ht="15.9" customHeight="1" thickTop="1" x14ac:dyDescent="0.25">
      <c r="A7" s="131" t="s">
        <v>12</v>
      </c>
      <c r="B7" s="118" t="s">
        <v>13</v>
      </c>
      <c r="C7" s="17" t="s">
        <v>14</v>
      </c>
      <c r="D7" s="17">
        <v>10</v>
      </c>
      <c r="E7" s="17">
        <f>D7*50</f>
        <v>500</v>
      </c>
      <c r="F7" s="47">
        <v>6750000</v>
      </c>
      <c r="G7" s="48">
        <f>D7*F7</f>
        <v>67500000</v>
      </c>
      <c r="H7" s="18" t="s">
        <v>15</v>
      </c>
      <c r="I7" s="84">
        <v>67500000</v>
      </c>
      <c r="J7" s="132" t="s">
        <v>16</v>
      </c>
    </row>
    <row r="8" spans="1:20" ht="15.9" customHeight="1" x14ac:dyDescent="0.25">
      <c r="A8" s="19"/>
      <c r="B8" s="119"/>
      <c r="C8" s="19" t="s">
        <v>17</v>
      </c>
      <c r="D8" s="19">
        <v>4</v>
      </c>
      <c r="E8" s="19">
        <f>D8*24</f>
        <v>96</v>
      </c>
      <c r="F8" s="48">
        <v>1650000</v>
      </c>
      <c r="G8" s="48">
        <f t="shared" ref="G8:G16" si="0">D8*F8</f>
        <v>6600000</v>
      </c>
      <c r="H8" s="20" t="s">
        <v>18</v>
      </c>
      <c r="I8" s="85">
        <v>60000000</v>
      </c>
      <c r="J8" s="27" t="s">
        <v>19</v>
      </c>
    </row>
    <row r="9" spans="1:20" ht="15.9" customHeight="1" x14ac:dyDescent="0.25">
      <c r="A9" s="19"/>
      <c r="B9" s="119"/>
      <c r="C9" s="19" t="s">
        <v>20</v>
      </c>
      <c r="D9" s="19">
        <v>10</v>
      </c>
      <c r="E9" s="19">
        <f>D9*12</f>
        <v>120</v>
      </c>
      <c r="F9" s="48">
        <v>1650000</v>
      </c>
      <c r="G9" s="48">
        <f t="shared" si="0"/>
        <v>16500000</v>
      </c>
      <c r="H9" s="20" t="s">
        <v>21</v>
      </c>
      <c r="I9" s="86">
        <v>50550000</v>
      </c>
      <c r="J9" s="27" t="s">
        <v>16</v>
      </c>
    </row>
    <row r="10" spans="1:20" ht="15.9" customHeight="1" x14ac:dyDescent="0.25">
      <c r="A10" s="19"/>
      <c r="B10" s="119"/>
      <c r="C10" s="19" t="s">
        <v>22</v>
      </c>
      <c r="D10" s="19">
        <v>4</v>
      </c>
      <c r="E10" s="19">
        <f>D10*24</f>
        <v>96</v>
      </c>
      <c r="F10" s="48">
        <v>1650000</v>
      </c>
      <c r="G10" s="48">
        <f t="shared" si="0"/>
        <v>6600000</v>
      </c>
      <c r="H10" s="20"/>
      <c r="I10" s="86"/>
      <c r="J10" s="19" t="s">
        <v>23</v>
      </c>
    </row>
    <row r="11" spans="1:20" ht="15.9" customHeight="1" x14ac:dyDescent="0.25">
      <c r="A11" s="19"/>
      <c r="B11" s="119"/>
      <c r="C11" s="19" t="s">
        <v>24</v>
      </c>
      <c r="D11" s="19">
        <v>5</v>
      </c>
      <c r="E11" s="19">
        <f>D11*12</f>
        <v>60</v>
      </c>
      <c r="F11" s="48">
        <v>1650000</v>
      </c>
      <c r="G11" s="48">
        <f t="shared" si="0"/>
        <v>8250000</v>
      </c>
      <c r="H11" s="20"/>
      <c r="I11" s="86"/>
      <c r="J11" s="19" t="s">
        <v>25</v>
      </c>
    </row>
    <row r="12" spans="1:20" ht="15.9" customHeight="1" x14ac:dyDescent="0.25">
      <c r="A12" s="19"/>
      <c r="B12" s="119"/>
      <c r="C12" s="19" t="s">
        <v>26</v>
      </c>
      <c r="D12" s="19">
        <v>5</v>
      </c>
      <c r="E12" s="19">
        <f>D12*12</f>
        <v>60</v>
      </c>
      <c r="F12" s="48">
        <v>1650000</v>
      </c>
      <c r="G12" s="48">
        <f t="shared" si="0"/>
        <v>8250000</v>
      </c>
      <c r="H12" s="20"/>
      <c r="I12" s="86"/>
      <c r="J12" s="27"/>
    </row>
    <row r="13" spans="1:20" ht="15.9" customHeight="1" x14ac:dyDescent="0.25">
      <c r="A13" s="19"/>
      <c r="B13" s="119"/>
      <c r="C13" s="19" t="s">
        <v>27</v>
      </c>
      <c r="D13" s="19">
        <v>5</v>
      </c>
      <c r="E13" s="19">
        <f>D13*24</f>
        <v>120</v>
      </c>
      <c r="F13" s="48">
        <v>1650000</v>
      </c>
      <c r="G13" s="48">
        <f t="shared" si="0"/>
        <v>8250000</v>
      </c>
      <c r="H13" s="20"/>
      <c r="I13" s="86"/>
      <c r="J13" s="27"/>
    </row>
    <row r="14" spans="1:20" ht="15.9" customHeight="1" x14ac:dyDescent="0.25">
      <c r="A14" s="19"/>
      <c r="B14" s="119"/>
      <c r="C14" s="19" t="s">
        <v>28</v>
      </c>
      <c r="D14" s="19">
        <v>5</v>
      </c>
      <c r="E14" s="19">
        <f>D14*24</f>
        <v>120</v>
      </c>
      <c r="F14" s="48">
        <v>1650000</v>
      </c>
      <c r="G14" s="48">
        <f t="shared" si="0"/>
        <v>8250000</v>
      </c>
      <c r="H14" s="20"/>
      <c r="I14" s="86"/>
      <c r="J14" s="27"/>
    </row>
    <row r="15" spans="1:20" ht="15.9" customHeight="1" x14ac:dyDescent="0.25">
      <c r="A15" s="19"/>
      <c r="B15" s="119"/>
      <c r="C15" s="19" t="s">
        <v>29</v>
      </c>
      <c r="D15" s="19">
        <v>11</v>
      </c>
      <c r="E15" s="19">
        <f>D15*12</f>
        <v>132</v>
      </c>
      <c r="F15" s="48">
        <v>1650000</v>
      </c>
      <c r="G15" s="48">
        <f t="shared" si="0"/>
        <v>18150000</v>
      </c>
      <c r="H15" s="20"/>
      <c r="I15" s="86"/>
      <c r="J15" s="27"/>
    </row>
    <row r="16" spans="1:20" ht="15.9" customHeight="1" x14ac:dyDescent="0.25">
      <c r="A16" s="19"/>
      <c r="B16" s="119"/>
      <c r="C16" s="19" t="s">
        <v>30</v>
      </c>
      <c r="D16" s="19">
        <v>19</v>
      </c>
      <c r="E16" s="19">
        <f>D16*12</f>
        <v>228</v>
      </c>
      <c r="F16" s="48">
        <v>1650000</v>
      </c>
      <c r="G16" s="48">
        <f t="shared" si="0"/>
        <v>31350000</v>
      </c>
      <c r="H16" s="20"/>
      <c r="I16" s="86"/>
      <c r="J16" s="27"/>
    </row>
    <row r="17" spans="1:10" x14ac:dyDescent="0.25">
      <c r="A17" s="21"/>
      <c r="B17" s="120"/>
      <c r="C17" s="21"/>
      <c r="D17" s="21"/>
      <c r="E17" s="21"/>
      <c r="F17" s="49"/>
      <c r="G17" s="49"/>
      <c r="H17" s="22"/>
      <c r="I17" s="87"/>
      <c r="J17" s="29"/>
    </row>
    <row r="18" spans="1:10" ht="14.4" x14ac:dyDescent="0.3">
      <c r="A18" s="64"/>
      <c r="B18" s="115" t="s">
        <v>31</v>
      </c>
      <c r="C18" s="115"/>
      <c r="D18" s="59">
        <v>65</v>
      </c>
      <c r="E18" s="105">
        <f>SUM(E7:E17)</f>
        <v>1532</v>
      </c>
      <c r="F18" s="60"/>
      <c r="G18" s="60">
        <f>SUM(G7:G17)</f>
        <v>179700000</v>
      </c>
      <c r="H18" s="61"/>
      <c r="I18" s="88">
        <f>SUM(I7:I17)</f>
        <v>178050000</v>
      </c>
      <c r="J18" s="133">
        <f>I18-G18</f>
        <v>-1650000</v>
      </c>
    </row>
    <row r="19" spans="1:10" ht="29.25" customHeight="1" x14ac:dyDescent="0.25">
      <c r="A19" s="134" t="s">
        <v>32</v>
      </c>
      <c r="B19" s="121" t="s">
        <v>33</v>
      </c>
      <c r="C19" s="23" t="s">
        <v>20</v>
      </c>
      <c r="D19" s="23">
        <v>10</v>
      </c>
      <c r="E19" s="23">
        <f>D19*12</f>
        <v>120</v>
      </c>
      <c r="F19" s="50">
        <v>1650000</v>
      </c>
      <c r="G19" s="50">
        <f>D19*F19</f>
        <v>16500000</v>
      </c>
      <c r="H19" s="24" t="s">
        <v>18</v>
      </c>
      <c r="I19" s="89">
        <v>35400000</v>
      </c>
      <c r="J19" s="135" t="s">
        <v>16</v>
      </c>
    </row>
    <row r="20" spans="1:10" x14ac:dyDescent="0.25">
      <c r="A20" s="136"/>
      <c r="B20" s="119"/>
      <c r="C20" s="19" t="s">
        <v>24</v>
      </c>
      <c r="D20" s="19">
        <v>10</v>
      </c>
      <c r="E20" s="19">
        <f>D20*12</f>
        <v>120</v>
      </c>
      <c r="F20" s="50">
        <v>1650000</v>
      </c>
      <c r="G20" s="50">
        <f t="shared" ref="G20:G22" si="1">D20*F20</f>
        <v>16500000</v>
      </c>
      <c r="H20" s="20" t="s">
        <v>21</v>
      </c>
      <c r="I20" s="86">
        <v>35550000</v>
      </c>
      <c r="J20" s="27" t="s">
        <v>16</v>
      </c>
    </row>
    <row r="21" spans="1:10" ht="27.6" x14ac:dyDescent="0.25">
      <c r="A21" s="136"/>
      <c r="B21" s="119"/>
      <c r="C21" s="19" t="s">
        <v>26</v>
      </c>
      <c r="D21" s="19">
        <v>10</v>
      </c>
      <c r="E21" s="19">
        <f>D21*12</f>
        <v>120</v>
      </c>
      <c r="F21" s="50">
        <v>1650000</v>
      </c>
      <c r="G21" s="50">
        <f t="shared" si="1"/>
        <v>16500000</v>
      </c>
      <c r="H21" s="20"/>
      <c r="I21" s="86"/>
      <c r="J21" s="19" t="s">
        <v>34</v>
      </c>
    </row>
    <row r="22" spans="1:10" x14ac:dyDescent="0.25">
      <c r="A22" s="137"/>
      <c r="B22" s="119"/>
      <c r="C22" s="21" t="s">
        <v>35</v>
      </c>
      <c r="D22" s="21">
        <v>5</v>
      </c>
      <c r="E22" s="21">
        <f>D22*24</f>
        <v>120</v>
      </c>
      <c r="F22" s="80">
        <v>1650000</v>
      </c>
      <c r="G22" s="80">
        <f t="shared" si="1"/>
        <v>8250000</v>
      </c>
      <c r="H22" s="22"/>
      <c r="I22" s="87"/>
      <c r="J22" s="27"/>
    </row>
    <row r="23" spans="1:10" s="26" customFormat="1" ht="14.4" x14ac:dyDescent="0.3">
      <c r="A23" s="64"/>
      <c r="B23" s="115" t="s">
        <v>36</v>
      </c>
      <c r="C23" s="115"/>
      <c r="D23" s="64">
        <f>SUM(D19:D22)</f>
        <v>35</v>
      </c>
      <c r="E23" s="105">
        <f>SUM(E19:E22)</f>
        <v>480</v>
      </c>
      <c r="F23" s="60"/>
      <c r="G23" s="60">
        <f>SUM(G19:G22)</f>
        <v>57750000</v>
      </c>
      <c r="H23" s="61"/>
      <c r="I23" s="88">
        <f>SUM(I19:I22)</f>
        <v>70950000</v>
      </c>
      <c r="J23" s="133">
        <f>G23-I23</f>
        <v>-13200000</v>
      </c>
    </row>
    <row r="24" spans="1:10" ht="29.25" customHeight="1" x14ac:dyDescent="0.25">
      <c r="A24" s="134" t="s">
        <v>37</v>
      </c>
      <c r="B24" s="119" t="s">
        <v>38</v>
      </c>
      <c r="C24" s="23" t="s">
        <v>39</v>
      </c>
      <c r="D24" s="23">
        <v>5</v>
      </c>
      <c r="E24" s="23">
        <f>D24*24</f>
        <v>120</v>
      </c>
      <c r="F24" s="50">
        <v>1650000</v>
      </c>
      <c r="G24" s="50">
        <f>F24*D24</f>
        <v>8250000</v>
      </c>
      <c r="H24" s="24" t="s">
        <v>40</v>
      </c>
      <c r="I24" s="90">
        <v>20000000</v>
      </c>
      <c r="J24" s="27" t="s">
        <v>41</v>
      </c>
    </row>
    <row r="25" spans="1:10" x14ac:dyDescent="0.25">
      <c r="A25" s="19"/>
      <c r="B25" s="119"/>
      <c r="C25" s="19" t="s">
        <v>17</v>
      </c>
      <c r="D25" s="19">
        <v>5</v>
      </c>
      <c r="E25" s="19">
        <f>D25*24</f>
        <v>120</v>
      </c>
      <c r="F25" s="48">
        <v>1650000</v>
      </c>
      <c r="G25" s="48">
        <f t="shared" ref="G25:G32" si="2">F25*D25</f>
        <v>8250000</v>
      </c>
      <c r="H25" s="20" t="s">
        <v>42</v>
      </c>
      <c r="I25" s="86">
        <v>40000000</v>
      </c>
      <c r="J25" s="19" t="s">
        <v>43</v>
      </c>
    </row>
    <row r="26" spans="1:10" x14ac:dyDescent="0.25">
      <c r="A26" s="19"/>
      <c r="B26" s="119"/>
      <c r="C26" s="19" t="s">
        <v>44</v>
      </c>
      <c r="D26" s="19">
        <v>10</v>
      </c>
      <c r="E26" s="19">
        <f>D26*12</f>
        <v>120</v>
      </c>
      <c r="F26" s="48">
        <v>1650000</v>
      </c>
      <c r="G26" s="48">
        <f t="shared" si="2"/>
        <v>16500000</v>
      </c>
      <c r="H26" s="20" t="s">
        <v>45</v>
      </c>
      <c r="I26" s="86">
        <v>49050000</v>
      </c>
      <c r="J26" s="27" t="s">
        <v>16</v>
      </c>
    </row>
    <row r="27" spans="1:10" x14ac:dyDescent="0.25">
      <c r="A27" s="19"/>
      <c r="B27" s="119"/>
      <c r="C27" s="19" t="s">
        <v>20</v>
      </c>
      <c r="D27" s="19">
        <v>10</v>
      </c>
      <c r="E27" s="19">
        <f>D27*12</f>
        <v>120</v>
      </c>
      <c r="F27" s="48">
        <v>1650000</v>
      </c>
      <c r="G27" s="48">
        <f t="shared" si="2"/>
        <v>16500000</v>
      </c>
      <c r="H27" s="20"/>
      <c r="I27" s="86"/>
      <c r="J27" s="27"/>
    </row>
    <row r="28" spans="1:10" x14ac:dyDescent="0.25">
      <c r="A28" s="19"/>
      <c r="B28" s="119"/>
      <c r="C28" s="19" t="s">
        <v>24</v>
      </c>
      <c r="D28" s="19">
        <v>10</v>
      </c>
      <c r="E28" s="19">
        <f>D28*12</f>
        <v>120</v>
      </c>
      <c r="F28" s="48">
        <v>1650000</v>
      </c>
      <c r="G28" s="48">
        <f t="shared" si="2"/>
        <v>16500000</v>
      </c>
      <c r="H28" s="20"/>
      <c r="I28" s="86"/>
      <c r="J28" s="27"/>
    </row>
    <row r="29" spans="1:10" x14ac:dyDescent="0.25">
      <c r="A29" s="19"/>
      <c r="B29" s="119"/>
      <c r="C29" s="19" t="s">
        <v>26</v>
      </c>
      <c r="D29" s="19">
        <v>10</v>
      </c>
      <c r="E29" s="19">
        <f>D29*12</f>
        <v>120</v>
      </c>
      <c r="F29" s="48">
        <v>1650000</v>
      </c>
      <c r="G29" s="48">
        <f t="shared" si="2"/>
        <v>16500000</v>
      </c>
      <c r="H29" s="20"/>
      <c r="I29" s="86"/>
      <c r="J29" s="27"/>
    </row>
    <row r="30" spans="1:10" x14ac:dyDescent="0.25">
      <c r="A30" s="19"/>
      <c r="B30" s="119"/>
      <c r="C30" s="19" t="s">
        <v>46</v>
      </c>
      <c r="D30" s="19">
        <v>5</v>
      </c>
      <c r="E30" s="19">
        <f>D30*12</f>
        <v>60</v>
      </c>
      <c r="F30" s="48">
        <v>1650000</v>
      </c>
      <c r="G30" s="48">
        <f t="shared" si="2"/>
        <v>8250000</v>
      </c>
      <c r="H30" s="20"/>
      <c r="I30" s="86"/>
      <c r="J30" s="27"/>
    </row>
    <row r="31" spans="1:10" x14ac:dyDescent="0.25">
      <c r="A31" s="19"/>
      <c r="B31" s="119"/>
      <c r="C31" s="19" t="s">
        <v>35</v>
      </c>
      <c r="D31" s="19">
        <v>5</v>
      </c>
      <c r="E31" s="19">
        <f>D31*24</f>
        <v>120</v>
      </c>
      <c r="F31" s="48">
        <v>1650000</v>
      </c>
      <c r="G31" s="48">
        <f t="shared" si="2"/>
        <v>8250000</v>
      </c>
      <c r="H31" s="20"/>
      <c r="I31" s="86"/>
      <c r="J31" s="27"/>
    </row>
    <row r="32" spans="1:10" x14ac:dyDescent="0.25">
      <c r="A32" s="19"/>
      <c r="B32" s="120"/>
      <c r="C32" s="19" t="s">
        <v>29</v>
      </c>
      <c r="D32" s="19">
        <v>5</v>
      </c>
      <c r="E32" s="19">
        <f>D32*12</f>
        <v>60</v>
      </c>
      <c r="F32" s="48">
        <v>1650000</v>
      </c>
      <c r="G32" s="48">
        <f t="shared" si="2"/>
        <v>8250000</v>
      </c>
      <c r="H32" s="27"/>
      <c r="I32" s="91"/>
      <c r="J32" s="27"/>
    </row>
    <row r="33" spans="1:13" s="26" customFormat="1" ht="14.4" x14ac:dyDescent="0.3">
      <c r="A33" s="64"/>
      <c r="B33" s="115" t="s">
        <v>47</v>
      </c>
      <c r="C33" s="115"/>
      <c r="D33" s="62">
        <f>SUM(D24:D32)</f>
        <v>65</v>
      </c>
      <c r="E33" s="105">
        <f>SUM(E24:E32)</f>
        <v>960</v>
      </c>
      <c r="F33" s="60"/>
      <c r="G33" s="60">
        <f>SUM(G24:G32)</f>
        <v>107250000</v>
      </c>
      <c r="H33" s="63"/>
      <c r="I33" s="88">
        <f>SUM(I24:I32)</f>
        <v>109050000</v>
      </c>
      <c r="J33" s="133">
        <f>G33-I33</f>
        <v>-1800000</v>
      </c>
      <c r="M33" s="31"/>
    </row>
    <row r="34" spans="1:13" ht="29.25" customHeight="1" x14ac:dyDescent="0.25">
      <c r="A34" s="134" t="s">
        <v>48</v>
      </c>
      <c r="B34" s="121" t="s">
        <v>49</v>
      </c>
      <c r="C34" s="23" t="s">
        <v>30</v>
      </c>
      <c r="D34" s="23">
        <v>20</v>
      </c>
      <c r="E34" s="23">
        <f>D34*12</f>
        <v>240</v>
      </c>
      <c r="F34" s="50">
        <v>1650000</v>
      </c>
      <c r="G34" s="50">
        <f>D34*F34</f>
        <v>33000000</v>
      </c>
      <c r="H34" s="24" t="s">
        <v>40</v>
      </c>
      <c r="I34" s="89">
        <v>10000000</v>
      </c>
      <c r="J34" s="135" t="s">
        <v>43</v>
      </c>
    </row>
    <row r="35" spans="1:13" x14ac:dyDescent="0.25">
      <c r="A35" s="136"/>
      <c r="B35" s="119"/>
      <c r="C35" s="19"/>
      <c r="D35" s="19"/>
      <c r="E35" s="19"/>
      <c r="F35" s="48"/>
      <c r="G35" s="48"/>
      <c r="H35" s="20" t="s">
        <v>42</v>
      </c>
      <c r="I35" s="86">
        <v>14000000</v>
      </c>
      <c r="J35" s="27" t="s">
        <v>50</v>
      </c>
    </row>
    <row r="36" spans="1:13" x14ac:dyDescent="0.25">
      <c r="A36" s="21"/>
      <c r="B36" s="120"/>
      <c r="C36" s="21"/>
      <c r="D36" s="21"/>
      <c r="E36" s="21"/>
      <c r="F36" s="49"/>
      <c r="G36" s="49"/>
      <c r="H36" s="22" t="s">
        <v>45</v>
      </c>
      <c r="I36" s="87">
        <v>9000000</v>
      </c>
      <c r="J36" s="29" t="s">
        <v>16</v>
      </c>
    </row>
    <row r="37" spans="1:13" s="26" customFormat="1" ht="15" customHeight="1" x14ac:dyDescent="0.3">
      <c r="A37" s="64"/>
      <c r="B37" s="115" t="s">
        <v>51</v>
      </c>
      <c r="C37" s="115"/>
      <c r="D37" s="62">
        <v>20</v>
      </c>
      <c r="E37" s="105">
        <f>E34</f>
        <v>240</v>
      </c>
      <c r="F37" s="60"/>
      <c r="G37" s="60">
        <f>SUM(G34:G36)</f>
        <v>33000000</v>
      </c>
      <c r="H37" s="63"/>
      <c r="I37" s="88">
        <f>SUM(I34:I36)</f>
        <v>33000000</v>
      </c>
      <c r="J37" s="133">
        <f>G37-I37</f>
        <v>0</v>
      </c>
    </row>
    <row r="38" spans="1:13" ht="29.25" customHeight="1" x14ac:dyDescent="0.25">
      <c r="A38" s="138" t="s">
        <v>52</v>
      </c>
      <c r="B38" s="122" t="s">
        <v>53</v>
      </c>
      <c r="C38" s="32" t="s">
        <v>44</v>
      </c>
      <c r="D38" s="32">
        <v>20</v>
      </c>
      <c r="E38" s="32">
        <f>D38*12</f>
        <v>240</v>
      </c>
      <c r="F38" s="51">
        <v>1650000</v>
      </c>
      <c r="G38" s="51">
        <f>D38*F38</f>
        <v>33000000</v>
      </c>
      <c r="H38" s="33" t="s">
        <v>42</v>
      </c>
      <c r="I38" s="92">
        <v>41600000</v>
      </c>
      <c r="J38" s="135" t="s">
        <v>16</v>
      </c>
    </row>
    <row r="39" spans="1:13" x14ac:dyDescent="0.25">
      <c r="A39" s="139"/>
      <c r="B39" s="123"/>
      <c r="C39" s="25" t="s">
        <v>20</v>
      </c>
      <c r="D39" s="25">
        <v>20</v>
      </c>
      <c r="E39" s="25">
        <f>D39*12</f>
        <v>240</v>
      </c>
      <c r="F39" s="51">
        <v>1650000</v>
      </c>
      <c r="G39" s="51">
        <f t="shared" ref="G39:G45" si="3">D39*F39</f>
        <v>33000000</v>
      </c>
      <c r="H39" s="28" t="s">
        <v>45</v>
      </c>
      <c r="I39" s="93">
        <f>141700000-I38</f>
        <v>100100000</v>
      </c>
      <c r="J39" s="27" t="s">
        <v>16</v>
      </c>
    </row>
    <row r="40" spans="1:13" x14ac:dyDescent="0.25">
      <c r="A40" s="139"/>
      <c r="B40" s="123"/>
      <c r="C40" s="25" t="s">
        <v>24</v>
      </c>
      <c r="D40" s="25">
        <v>10</v>
      </c>
      <c r="E40" s="25">
        <f>D40*12</f>
        <v>120</v>
      </c>
      <c r="F40" s="51">
        <v>1650000</v>
      </c>
      <c r="G40" s="51">
        <f t="shared" si="3"/>
        <v>16500000</v>
      </c>
      <c r="H40" s="28"/>
      <c r="I40" s="93"/>
      <c r="J40" s="27"/>
    </row>
    <row r="41" spans="1:13" x14ac:dyDescent="0.25">
      <c r="A41" s="139"/>
      <c r="B41" s="123"/>
      <c r="C41" s="25" t="s">
        <v>46</v>
      </c>
      <c r="D41" s="25">
        <v>10</v>
      </c>
      <c r="E41" s="25">
        <f>D41*12</f>
        <v>120</v>
      </c>
      <c r="F41" s="51">
        <v>1650000</v>
      </c>
      <c r="G41" s="51">
        <f t="shared" si="3"/>
        <v>16500000</v>
      </c>
      <c r="H41" s="28"/>
      <c r="I41" s="94"/>
      <c r="J41" s="27"/>
    </row>
    <row r="42" spans="1:13" x14ac:dyDescent="0.25">
      <c r="A42" s="139"/>
      <c r="B42" s="123"/>
      <c r="C42" s="25" t="s">
        <v>26</v>
      </c>
      <c r="D42" s="25">
        <v>30</v>
      </c>
      <c r="E42" s="25">
        <f>D42*12</f>
        <v>360</v>
      </c>
      <c r="F42" s="51">
        <v>1650000</v>
      </c>
      <c r="G42" s="51">
        <f t="shared" si="3"/>
        <v>49500000</v>
      </c>
      <c r="H42" s="28"/>
      <c r="I42" s="94"/>
      <c r="J42" s="27"/>
    </row>
    <row r="43" spans="1:13" x14ac:dyDescent="0.25">
      <c r="A43" s="139"/>
      <c r="B43" s="123"/>
      <c r="C43" s="25" t="s">
        <v>35</v>
      </c>
      <c r="D43" s="25">
        <v>10</v>
      </c>
      <c r="E43" s="25">
        <f>D43*24</f>
        <v>240</v>
      </c>
      <c r="F43" s="51">
        <v>1650000</v>
      </c>
      <c r="G43" s="51">
        <f t="shared" si="3"/>
        <v>16500000</v>
      </c>
      <c r="H43" s="28"/>
      <c r="I43" s="94"/>
      <c r="J43" s="27"/>
    </row>
    <row r="44" spans="1:13" x14ac:dyDescent="0.25">
      <c r="A44" s="139"/>
      <c r="B44" s="123"/>
      <c r="C44" s="25" t="s">
        <v>29</v>
      </c>
      <c r="D44" s="25">
        <v>10</v>
      </c>
      <c r="E44" s="25">
        <f>D44*12</f>
        <v>120</v>
      </c>
      <c r="F44" s="51">
        <v>1650000</v>
      </c>
      <c r="G44" s="51">
        <f t="shared" si="3"/>
        <v>16500000</v>
      </c>
      <c r="H44" s="28"/>
      <c r="I44" s="94"/>
      <c r="J44" s="27"/>
    </row>
    <row r="45" spans="1:13" s="26" customFormat="1" x14ac:dyDescent="0.25">
      <c r="A45" s="140"/>
      <c r="B45" s="124"/>
      <c r="C45" s="34" t="s">
        <v>30</v>
      </c>
      <c r="D45" s="34">
        <v>30</v>
      </c>
      <c r="E45" s="34">
        <f>D45*12</f>
        <v>360</v>
      </c>
      <c r="F45" s="51">
        <v>1650000</v>
      </c>
      <c r="G45" s="51">
        <f t="shared" si="3"/>
        <v>49500000</v>
      </c>
      <c r="H45" s="30"/>
      <c r="I45" s="95"/>
      <c r="J45" s="29"/>
    </row>
    <row r="46" spans="1:13" ht="15" customHeight="1" x14ac:dyDescent="0.3">
      <c r="A46" s="141" t="s">
        <v>54</v>
      </c>
      <c r="B46" s="113"/>
      <c r="C46" s="114"/>
      <c r="D46" s="62">
        <f>SUM(D38:D45)</f>
        <v>140</v>
      </c>
      <c r="E46" s="105">
        <f>SUM(E38:E45)</f>
        <v>1800</v>
      </c>
      <c r="F46" s="60"/>
      <c r="G46" s="60">
        <f>SUM(G38:G45)</f>
        <v>231000000</v>
      </c>
      <c r="H46" s="63"/>
      <c r="I46" s="88">
        <f>SUM(I38:I39)</f>
        <v>141700000</v>
      </c>
      <c r="J46" s="133">
        <f>G46-I46</f>
        <v>89300000</v>
      </c>
    </row>
    <row r="47" spans="1:13" ht="27.6" x14ac:dyDescent="0.25">
      <c r="A47" s="142" t="s">
        <v>55</v>
      </c>
      <c r="B47" s="35" t="s">
        <v>56</v>
      </c>
      <c r="C47" s="36" t="s">
        <v>14</v>
      </c>
      <c r="D47" s="36"/>
      <c r="E47" s="37">
        <v>49</v>
      </c>
      <c r="F47" s="55">
        <v>135000</v>
      </c>
      <c r="G47" s="55">
        <f>E47*F47</f>
        <v>6615000</v>
      </c>
      <c r="H47" s="38"/>
      <c r="I47" s="96">
        <f>E47*135000</f>
        <v>6615000</v>
      </c>
      <c r="J47" s="143" t="s">
        <v>16</v>
      </c>
    </row>
    <row r="48" spans="1:13" ht="15" customHeight="1" x14ac:dyDescent="0.3">
      <c r="A48" s="141" t="s">
        <v>57</v>
      </c>
      <c r="B48" s="113"/>
      <c r="C48" s="114"/>
      <c r="D48" s="64"/>
      <c r="E48" s="105">
        <f>SUM(E47:E47)</f>
        <v>49</v>
      </c>
      <c r="F48" s="60"/>
      <c r="G48" s="60">
        <f>SUM(G47)</f>
        <v>6615000</v>
      </c>
      <c r="H48" s="63"/>
      <c r="I48" s="88">
        <f>I47</f>
        <v>6615000</v>
      </c>
      <c r="J48" s="133">
        <f>G48-I48</f>
        <v>0</v>
      </c>
    </row>
    <row r="49" spans="1:11" ht="29.25" customHeight="1" x14ac:dyDescent="0.25">
      <c r="A49" s="138" t="s">
        <v>58</v>
      </c>
      <c r="B49" s="122" t="s">
        <v>59</v>
      </c>
      <c r="C49" s="32" t="s">
        <v>44</v>
      </c>
      <c r="D49" s="32">
        <v>20</v>
      </c>
      <c r="E49" s="32">
        <f>D49*12</f>
        <v>240</v>
      </c>
      <c r="F49" s="51">
        <v>1650000</v>
      </c>
      <c r="G49" s="51">
        <f>D49*F49</f>
        <v>33000000</v>
      </c>
      <c r="H49" s="33" t="s">
        <v>40</v>
      </c>
      <c r="I49" s="92">
        <v>50000000</v>
      </c>
      <c r="J49" s="135" t="s">
        <v>43</v>
      </c>
    </row>
    <row r="50" spans="1:11" x14ac:dyDescent="0.25">
      <c r="A50" s="25"/>
      <c r="B50" s="123"/>
      <c r="C50" s="25" t="s">
        <v>20</v>
      </c>
      <c r="D50" s="25">
        <v>20</v>
      </c>
      <c r="E50" s="25">
        <f>D50*12</f>
        <v>240</v>
      </c>
      <c r="F50" s="51">
        <v>1650000</v>
      </c>
      <c r="G50" s="51">
        <f t="shared" ref="G50:G58" si="4">D50*F50</f>
        <v>33000000</v>
      </c>
      <c r="H50" s="28" t="s">
        <v>42</v>
      </c>
      <c r="I50" s="93">
        <v>84000000</v>
      </c>
      <c r="J50" s="27" t="s">
        <v>43</v>
      </c>
    </row>
    <row r="51" spans="1:11" x14ac:dyDescent="0.25">
      <c r="A51" s="25"/>
      <c r="B51" s="123"/>
      <c r="C51" s="25" t="s">
        <v>24</v>
      </c>
      <c r="D51" s="25">
        <v>10</v>
      </c>
      <c r="E51" s="25">
        <f>D51*12</f>
        <v>120</v>
      </c>
      <c r="F51" s="51">
        <v>1650000</v>
      </c>
      <c r="G51" s="51">
        <f t="shared" si="4"/>
        <v>16500000</v>
      </c>
      <c r="H51" s="28" t="s">
        <v>45</v>
      </c>
      <c r="I51" s="93">
        <v>102450000</v>
      </c>
      <c r="J51" s="27" t="s">
        <v>16</v>
      </c>
    </row>
    <row r="52" spans="1:11" ht="14.4" x14ac:dyDescent="0.3">
      <c r="A52" s="25"/>
      <c r="B52" s="123"/>
      <c r="C52" s="25" t="s">
        <v>26</v>
      </c>
      <c r="D52" s="25">
        <v>10</v>
      </c>
      <c r="E52" s="25">
        <f>D52*12</f>
        <v>120</v>
      </c>
      <c r="F52" s="51">
        <v>1650000</v>
      </c>
      <c r="G52" s="51">
        <f t="shared" si="4"/>
        <v>16500000</v>
      </c>
      <c r="H52" s="28"/>
      <c r="I52" s="97"/>
      <c r="J52" s="27"/>
    </row>
    <row r="53" spans="1:11" ht="14.4" x14ac:dyDescent="0.3">
      <c r="A53" s="25"/>
      <c r="B53" s="123"/>
      <c r="C53" s="27" t="s">
        <v>46</v>
      </c>
      <c r="D53" s="25">
        <v>10</v>
      </c>
      <c r="E53" s="25">
        <f>D53*12</f>
        <v>120</v>
      </c>
      <c r="F53" s="51">
        <v>1650000</v>
      </c>
      <c r="G53" s="51">
        <f t="shared" si="4"/>
        <v>16500000</v>
      </c>
      <c r="H53" s="28"/>
      <c r="I53" s="97"/>
      <c r="J53" s="27"/>
    </row>
    <row r="54" spans="1:11" ht="14.4" x14ac:dyDescent="0.3">
      <c r="A54" s="25"/>
      <c r="B54" s="123"/>
      <c r="C54" s="25" t="s">
        <v>35</v>
      </c>
      <c r="D54" s="25">
        <v>6</v>
      </c>
      <c r="E54" s="25">
        <f>D54*24</f>
        <v>144</v>
      </c>
      <c r="F54" s="51">
        <v>1650000</v>
      </c>
      <c r="G54" s="51">
        <f t="shared" si="4"/>
        <v>9900000</v>
      </c>
      <c r="H54" s="28"/>
      <c r="I54" s="97"/>
      <c r="J54" s="27"/>
    </row>
    <row r="55" spans="1:11" ht="14.4" x14ac:dyDescent="0.3">
      <c r="A55" s="25"/>
      <c r="B55" s="123"/>
      <c r="C55" s="25" t="s">
        <v>30</v>
      </c>
      <c r="D55" s="25">
        <v>12</v>
      </c>
      <c r="E55" s="25">
        <f>D55*12</f>
        <v>144</v>
      </c>
      <c r="F55" s="51">
        <v>1650000</v>
      </c>
      <c r="G55" s="51">
        <f t="shared" si="4"/>
        <v>19800000</v>
      </c>
      <c r="H55" s="28"/>
      <c r="I55" s="97"/>
      <c r="J55" s="27"/>
    </row>
    <row r="56" spans="1:11" ht="14.4" x14ac:dyDescent="0.3">
      <c r="A56" s="25"/>
      <c r="B56" s="123"/>
      <c r="C56" s="27" t="s">
        <v>29</v>
      </c>
      <c r="D56" s="25">
        <v>10</v>
      </c>
      <c r="E56" s="25">
        <f>D56*12</f>
        <v>120</v>
      </c>
      <c r="F56" s="51">
        <v>1650000</v>
      </c>
      <c r="G56" s="51">
        <f t="shared" si="4"/>
        <v>16500000</v>
      </c>
      <c r="H56" s="28"/>
      <c r="I56" s="97"/>
      <c r="J56" s="27"/>
    </row>
    <row r="57" spans="1:11" ht="14.4" x14ac:dyDescent="0.3">
      <c r="A57" s="25"/>
      <c r="B57" s="123"/>
      <c r="C57" s="25" t="s">
        <v>39</v>
      </c>
      <c r="D57" s="25">
        <v>10</v>
      </c>
      <c r="E57" s="25">
        <f>D57*24</f>
        <v>240</v>
      </c>
      <c r="F57" s="51">
        <v>1650000</v>
      </c>
      <c r="G57" s="51">
        <f t="shared" si="4"/>
        <v>16500000</v>
      </c>
      <c r="H57" s="28"/>
      <c r="I57" s="97"/>
      <c r="J57" s="27"/>
    </row>
    <row r="58" spans="1:11" ht="14.4" x14ac:dyDescent="0.3">
      <c r="A58" s="34"/>
      <c r="B58" s="124"/>
      <c r="C58" s="34" t="s">
        <v>17</v>
      </c>
      <c r="D58" s="34">
        <v>5</v>
      </c>
      <c r="E58" s="34">
        <f>D58*24</f>
        <v>120</v>
      </c>
      <c r="F58" s="51">
        <v>1650000</v>
      </c>
      <c r="G58" s="51">
        <f t="shared" si="4"/>
        <v>8250000</v>
      </c>
      <c r="H58" s="30"/>
      <c r="I58" s="98"/>
      <c r="J58" s="29"/>
    </row>
    <row r="59" spans="1:11" ht="14.4" x14ac:dyDescent="0.3">
      <c r="A59" s="115" t="s">
        <v>60</v>
      </c>
      <c r="B59" s="115"/>
      <c r="C59" s="115"/>
      <c r="D59" s="62">
        <f>SUM(D49:D58)</f>
        <v>113</v>
      </c>
      <c r="E59" s="105">
        <f>SUM(E49:E58)</f>
        <v>1608</v>
      </c>
      <c r="F59" s="60"/>
      <c r="G59" s="60">
        <f>SUM(G49:G58)</f>
        <v>186450000</v>
      </c>
      <c r="H59" s="63"/>
      <c r="I59" s="88">
        <f>SUM(I49:I51)</f>
        <v>236450000</v>
      </c>
      <c r="J59" s="133">
        <f>G59-I59</f>
        <v>-50000000</v>
      </c>
      <c r="K59" s="75"/>
    </row>
    <row r="60" spans="1:11" ht="17.25" customHeight="1" x14ac:dyDescent="0.25">
      <c r="A60" s="32" t="s">
        <v>61</v>
      </c>
      <c r="B60" s="107" t="s">
        <v>62</v>
      </c>
      <c r="C60" s="39" t="s">
        <v>44</v>
      </c>
      <c r="D60" s="32">
        <v>20</v>
      </c>
      <c r="E60" s="39">
        <v>240</v>
      </c>
      <c r="F60" s="56">
        <v>1650000</v>
      </c>
      <c r="G60" s="56">
        <f>F60*D60</f>
        <v>33000000</v>
      </c>
      <c r="H60" s="33"/>
      <c r="I60" s="99">
        <v>33000000</v>
      </c>
      <c r="J60" s="135" t="s">
        <v>63</v>
      </c>
    </row>
    <row r="61" spans="1:11" x14ac:dyDescent="0.25">
      <c r="A61" s="25"/>
      <c r="B61" s="108"/>
      <c r="C61" s="40" t="s">
        <v>20</v>
      </c>
      <c r="D61" s="25">
        <v>20</v>
      </c>
      <c r="E61" s="40">
        <v>240</v>
      </c>
      <c r="F61" s="56">
        <v>1650000</v>
      </c>
      <c r="G61" s="56">
        <f t="shared" ref="G61:G65" si="5">F61*D61</f>
        <v>33000000</v>
      </c>
      <c r="H61" s="28"/>
      <c r="I61" s="94">
        <v>33000000</v>
      </c>
      <c r="J61" s="27" t="s">
        <v>89</v>
      </c>
    </row>
    <row r="62" spans="1:11" x14ac:dyDescent="0.25">
      <c r="A62" s="25"/>
      <c r="B62" s="108"/>
      <c r="C62" s="40" t="s">
        <v>24</v>
      </c>
      <c r="D62" s="25">
        <v>20</v>
      </c>
      <c r="E62" s="40">
        <v>240</v>
      </c>
      <c r="F62" s="56">
        <v>1650000</v>
      </c>
      <c r="G62" s="56">
        <f t="shared" si="5"/>
        <v>33000000</v>
      </c>
      <c r="H62" s="28"/>
      <c r="I62" s="94">
        <v>33000000</v>
      </c>
      <c r="J62" s="27"/>
    </row>
    <row r="63" spans="1:11" x14ac:dyDescent="0.25">
      <c r="A63" s="25"/>
      <c r="B63" s="108"/>
      <c r="C63" s="40" t="s">
        <v>26</v>
      </c>
      <c r="D63" s="25">
        <v>20</v>
      </c>
      <c r="E63" s="40">
        <v>240</v>
      </c>
      <c r="F63" s="56">
        <v>1650000</v>
      </c>
      <c r="G63" s="56">
        <f t="shared" si="5"/>
        <v>33000000</v>
      </c>
      <c r="H63" s="28"/>
      <c r="I63" s="94">
        <v>33000000</v>
      </c>
      <c r="J63" s="27"/>
    </row>
    <row r="64" spans="1:11" x14ac:dyDescent="0.25">
      <c r="A64" s="25"/>
      <c r="B64" s="108"/>
      <c r="C64" s="40" t="s">
        <v>30</v>
      </c>
      <c r="D64" s="25">
        <v>30</v>
      </c>
      <c r="E64" s="40">
        <v>360</v>
      </c>
      <c r="F64" s="56">
        <v>1650000</v>
      </c>
      <c r="G64" s="56">
        <f t="shared" si="5"/>
        <v>49500000</v>
      </c>
      <c r="H64" s="28"/>
      <c r="I64" s="94">
        <v>49500000</v>
      </c>
      <c r="J64" s="27"/>
    </row>
    <row r="65" spans="1:10" x14ac:dyDescent="0.25">
      <c r="A65" s="34"/>
      <c r="B65" s="109"/>
      <c r="C65" s="29" t="s">
        <v>29</v>
      </c>
      <c r="D65" s="34">
        <v>10</v>
      </c>
      <c r="E65" s="41">
        <v>120</v>
      </c>
      <c r="F65" s="56">
        <v>1650000</v>
      </c>
      <c r="G65" s="56">
        <f t="shared" si="5"/>
        <v>16500000</v>
      </c>
      <c r="H65" s="30"/>
      <c r="I65" s="95">
        <v>16500000</v>
      </c>
      <c r="J65" s="29"/>
    </row>
    <row r="66" spans="1:10" ht="14.4" x14ac:dyDescent="0.3">
      <c r="A66" s="115" t="s">
        <v>64</v>
      </c>
      <c r="B66" s="115"/>
      <c r="C66" s="115"/>
      <c r="D66" s="62">
        <f>SUM(D60:D65)</f>
        <v>120</v>
      </c>
      <c r="E66" s="105">
        <f>SUM(E60:E65)</f>
        <v>1440</v>
      </c>
      <c r="F66" s="60"/>
      <c r="G66" s="60">
        <f>SUM(G60:G65)</f>
        <v>198000000</v>
      </c>
      <c r="H66" s="63"/>
      <c r="I66" s="88">
        <v>198000000</v>
      </c>
      <c r="J66" s="133">
        <f>G66-I66</f>
        <v>0</v>
      </c>
    </row>
    <row r="67" spans="1:10" ht="28.5" customHeight="1" x14ac:dyDescent="0.25">
      <c r="A67" s="32" t="s">
        <v>65</v>
      </c>
      <c r="B67" s="107" t="s">
        <v>66</v>
      </c>
      <c r="C67" s="32" t="s">
        <v>67</v>
      </c>
      <c r="D67" s="32">
        <v>30</v>
      </c>
      <c r="E67" s="39">
        <v>360</v>
      </c>
      <c r="F67" s="56">
        <v>1650000</v>
      </c>
      <c r="G67" s="56">
        <f>F67*D67</f>
        <v>49500000</v>
      </c>
      <c r="H67" s="33"/>
      <c r="I67" s="99">
        <f>'[1]Nhập hàng'!$G$8</f>
        <v>49500000</v>
      </c>
      <c r="J67" s="27" t="s">
        <v>16</v>
      </c>
    </row>
    <row r="68" spans="1:10" x14ac:dyDescent="0.25">
      <c r="A68" s="32"/>
      <c r="B68" s="108"/>
      <c r="C68" s="25" t="s">
        <v>68</v>
      </c>
      <c r="D68" s="25">
        <v>30</v>
      </c>
      <c r="E68" s="40">
        <v>360</v>
      </c>
      <c r="F68" s="56">
        <v>1650000</v>
      </c>
      <c r="G68" s="56">
        <f t="shared" ref="G68:G71" si="6">F68*D68</f>
        <v>49500000</v>
      </c>
      <c r="H68" s="28"/>
      <c r="I68" s="94">
        <f>'[1]Nhập hàng'!$G$9</f>
        <v>49500000</v>
      </c>
      <c r="J68" s="27"/>
    </row>
    <row r="69" spans="1:10" x14ac:dyDescent="0.25">
      <c r="A69" s="32"/>
      <c r="B69" s="108"/>
      <c r="C69" s="25" t="s">
        <v>69</v>
      </c>
      <c r="D69" s="25">
        <v>11</v>
      </c>
      <c r="E69" s="40">
        <v>132</v>
      </c>
      <c r="F69" s="56">
        <v>1650000</v>
      </c>
      <c r="G69" s="56">
        <f t="shared" si="6"/>
        <v>18150000</v>
      </c>
      <c r="H69" s="28"/>
      <c r="I69" s="94">
        <f>'[1]Nhập hàng'!$G$10</f>
        <v>18150000</v>
      </c>
      <c r="J69" s="27"/>
    </row>
    <row r="70" spans="1:10" x14ac:dyDescent="0.25">
      <c r="A70" s="32"/>
      <c r="B70" s="108"/>
      <c r="C70" s="25" t="s">
        <v>70</v>
      </c>
      <c r="D70" s="25">
        <v>10</v>
      </c>
      <c r="E70" s="40">
        <v>120</v>
      </c>
      <c r="F70" s="56">
        <v>1650000</v>
      </c>
      <c r="G70" s="56">
        <f t="shared" si="6"/>
        <v>16500000</v>
      </c>
      <c r="H70" s="28"/>
      <c r="I70" s="94">
        <f>'[1]Nhập hàng'!$G$11</f>
        <v>16500000</v>
      </c>
      <c r="J70" s="27"/>
    </row>
    <row r="71" spans="1:10" x14ac:dyDescent="0.25">
      <c r="A71" s="32"/>
      <c r="B71" s="109"/>
      <c r="C71" s="34" t="s">
        <v>71</v>
      </c>
      <c r="D71" s="42">
        <v>20</v>
      </c>
      <c r="E71" s="43">
        <v>240</v>
      </c>
      <c r="F71" s="56">
        <v>1650000</v>
      </c>
      <c r="G71" s="56">
        <f t="shared" si="6"/>
        <v>33000000</v>
      </c>
      <c r="H71" s="44"/>
      <c r="I71" s="100">
        <f>'[1]Nhập hàng'!$G$12</f>
        <v>33000000</v>
      </c>
      <c r="J71" s="144"/>
    </row>
    <row r="72" spans="1:10" ht="14.4" x14ac:dyDescent="0.3">
      <c r="A72" s="115" t="s">
        <v>72</v>
      </c>
      <c r="B72" s="115"/>
      <c r="C72" s="115"/>
      <c r="D72" s="62">
        <f>SUM(D67:D71)</f>
        <v>101</v>
      </c>
      <c r="E72" s="105">
        <f>SUM(E67:E71)</f>
        <v>1212</v>
      </c>
      <c r="F72" s="60"/>
      <c r="G72" s="60">
        <f>SUM(G67:G71)</f>
        <v>166650000</v>
      </c>
      <c r="H72" s="63"/>
      <c r="I72" s="88">
        <f>SUM(I67:I71)</f>
        <v>166650000</v>
      </c>
      <c r="J72" s="133">
        <f>G72-I72</f>
        <v>0</v>
      </c>
    </row>
    <row r="73" spans="1:10" ht="27.75" customHeight="1" x14ac:dyDescent="0.25">
      <c r="A73" s="145">
        <v>44138</v>
      </c>
      <c r="B73" s="66" t="s">
        <v>73</v>
      </c>
      <c r="C73" s="67" t="s">
        <v>74</v>
      </c>
      <c r="D73" s="45" t="s">
        <v>75</v>
      </c>
      <c r="E73" s="68">
        <v>70</v>
      </c>
      <c r="F73" s="69">
        <v>135000</v>
      </c>
      <c r="G73" s="69">
        <f>E73*F73</f>
        <v>9450000</v>
      </c>
      <c r="H73" s="70"/>
      <c r="I73" s="101">
        <v>9450000</v>
      </c>
      <c r="J73" s="146" t="s">
        <v>16</v>
      </c>
    </row>
    <row r="74" spans="1:10" ht="14.4" x14ac:dyDescent="0.3">
      <c r="A74" s="106" t="s">
        <v>76</v>
      </c>
      <c r="B74" s="106"/>
      <c r="C74" s="106"/>
      <c r="D74" s="65"/>
      <c r="E74" s="105">
        <f>SUM(E73)</f>
        <v>70</v>
      </c>
      <c r="F74" s="60"/>
      <c r="G74" s="60">
        <f>SUM(G73)</f>
        <v>9450000</v>
      </c>
      <c r="H74" s="63"/>
      <c r="I74" s="88">
        <f>I73</f>
        <v>9450000</v>
      </c>
      <c r="J74" s="133">
        <f>G74-I74</f>
        <v>0</v>
      </c>
    </row>
    <row r="75" spans="1:10" ht="14.25" customHeight="1" x14ac:dyDescent="0.25">
      <c r="A75" s="32" t="s">
        <v>84</v>
      </c>
      <c r="B75" s="107" t="s">
        <v>85</v>
      </c>
      <c r="C75" s="32" t="s">
        <v>44</v>
      </c>
      <c r="D75" s="32">
        <v>60</v>
      </c>
      <c r="E75" s="39">
        <f>D75*12</f>
        <v>720</v>
      </c>
      <c r="F75" s="56">
        <v>1650000</v>
      </c>
      <c r="G75" s="56">
        <f>D75*F75</f>
        <v>99000000</v>
      </c>
      <c r="H75" s="33"/>
      <c r="I75" s="99"/>
      <c r="J75" s="135"/>
    </row>
    <row r="76" spans="1:10" x14ac:dyDescent="0.25">
      <c r="A76" s="32"/>
      <c r="B76" s="108"/>
      <c r="C76" s="25" t="s">
        <v>86</v>
      </c>
      <c r="D76" s="25">
        <v>10</v>
      </c>
      <c r="E76" s="40">
        <f>24*D76</f>
        <v>240</v>
      </c>
      <c r="F76" s="56">
        <v>1650000</v>
      </c>
      <c r="G76" s="56">
        <f t="shared" ref="G76:G79" si="7">D76*F76</f>
        <v>16500000</v>
      </c>
      <c r="H76" s="28"/>
      <c r="I76" s="94"/>
      <c r="J76" s="27"/>
    </row>
    <row r="77" spans="1:10" x14ac:dyDescent="0.25">
      <c r="A77" s="32"/>
      <c r="B77" s="108"/>
      <c r="C77" s="25" t="s">
        <v>46</v>
      </c>
      <c r="D77" s="25">
        <v>10</v>
      </c>
      <c r="E77" s="40">
        <f>12*D77</f>
        <v>120</v>
      </c>
      <c r="F77" s="56">
        <v>1650000</v>
      </c>
      <c r="G77" s="56">
        <f t="shared" si="7"/>
        <v>16500000</v>
      </c>
      <c r="H77" s="28"/>
      <c r="I77" s="94"/>
      <c r="J77" s="27"/>
    </row>
    <row r="78" spans="1:10" x14ac:dyDescent="0.25">
      <c r="A78" s="32"/>
      <c r="B78" s="108"/>
      <c r="C78" s="25" t="s">
        <v>30</v>
      </c>
      <c r="D78" s="25">
        <v>10</v>
      </c>
      <c r="E78" s="40">
        <f>12*D78</f>
        <v>120</v>
      </c>
      <c r="F78" s="56">
        <v>1650000</v>
      </c>
      <c r="G78" s="56">
        <f t="shared" si="7"/>
        <v>16500000</v>
      </c>
      <c r="H78" s="28"/>
      <c r="I78" s="94"/>
      <c r="J78" s="27"/>
    </row>
    <row r="79" spans="1:10" x14ac:dyDescent="0.25">
      <c r="A79" s="32"/>
      <c r="B79" s="109"/>
      <c r="C79" s="34" t="s">
        <v>90</v>
      </c>
      <c r="D79" s="42">
        <v>10</v>
      </c>
      <c r="E79" s="43">
        <f>12*D79</f>
        <v>120</v>
      </c>
      <c r="F79" s="56">
        <v>1650000</v>
      </c>
      <c r="G79" s="56">
        <f t="shared" si="7"/>
        <v>16500000</v>
      </c>
      <c r="H79" s="44"/>
      <c r="I79" s="100"/>
      <c r="J79" s="144"/>
    </row>
    <row r="80" spans="1:10" s="71" customFormat="1" ht="14.4" x14ac:dyDescent="0.3">
      <c r="A80" s="153" t="s">
        <v>87</v>
      </c>
      <c r="B80" s="153"/>
      <c r="C80" s="153"/>
      <c r="D80" s="125">
        <f>SUM(D75:D79)</f>
        <v>100</v>
      </c>
      <c r="E80" s="72">
        <f>SUM(E75:E79)</f>
        <v>1320</v>
      </c>
      <c r="F80" s="73"/>
      <c r="G80" s="73">
        <f>SUM(G75:G79)</f>
        <v>165000000</v>
      </c>
      <c r="H80" s="74"/>
      <c r="I80" s="102" t="s">
        <v>102</v>
      </c>
      <c r="J80" s="147">
        <f>G80</f>
        <v>165000000</v>
      </c>
    </row>
    <row r="81" spans="1:10" x14ac:dyDescent="0.25">
      <c r="A81" s="162" t="s">
        <v>91</v>
      </c>
      <c r="B81" s="122" t="s">
        <v>92</v>
      </c>
      <c r="C81" s="154" t="s">
        <v>93</v>
      </c>
      <c r="D81" s="154">
        <v>10</v>
      </c>
      <c r="E81" s="155">
        <f>D81*24</f>
        <v>240</v>
      </c>
      <c r="F81" s="156">
        <v>1650000</v>
      </c>
      <c r="G81" s="156">
        <f>D81*F81</f>
        <v>16500000</v>
      </c>
      <c r="H81" s="157"/>
      <c r="I81" s="158"/>
      <c r="J81" s="159"/>
    </row>
    <row r="82" spans="1:10" ht="14.4" customHeight="1" x14ac:dyDescent="0.25">
      <c r="A82" s="25"/>
      <c r="B82" s="123"/>
      <c r="C82" s="25" t="s">
        <v>94</v>
      </c>
      <c r="D82" s="25">
        <v>20</v>
      </c>
      <c r="E82" s="40">
        <f>D82*12</f>
        <v>240</v>
      </c>
      <c r="F82" s="156">
        <v>1650000</v>
      </c>
      <c r="G82" s="156">
        <f t="shared" ref="G82:G86" si="8">D82*F82</f>
        <v>33000000</v>
      </c>
      <c r="H82" s="28"/>
      <c r="I82" s="94"/>
      <c r="J82" s="27"/>
    </row>
    <row r="83" spans="1:10" ht="14.4" customHeight="1" x14ac:dyDescent="0.25">
      <c r="A83" s="25"/>
      <c r="B83" s="123"/>
      <c r="C83" s="25" t="s">
        <v>95</v>
      </c>
      <c r="D83" s="25">
        <v>10</v>
      </c>
      <c r="E83" s="40">
        <f t="shared" ref="E83:E84" si="9">D83*12</f>
        <v>120</v>
      </c>
      <c r="F83" s="156">
        <v>1650000</v>
      </c>
      <c r="G83" s="156">
        <f t="shared" si="8"/>
        <v>16500000</v>
      </c>
      <c r="H83" s="28"/>
      <c r="I83" s="94"/>
      <c r="J83" s="27"/>
    </row>
    <row r="84" spans="1:10" ht="14.4" customHeight="1" x14ac:dyDescent="0.25">
      <c r="A84" s="25"/>
      <c r="B84" s="123"/>
      <c r="C84" s="25" t="s">
        <v>96</v>
      </c>
      <c r="D84" s="25">
        <v>10</v>
      </c>
      <c r="E84" s="40">
        <f t="shared" si="9"/>
        <v>120</v>
      </c>
      <c r="F84" s="156">
        <v>1650000</v>
      </c>
      <c r="G84" s="156">
        <f t="shared" si="8"/>
        <v>16500000</v>
      </c>
      <c r="H84" s="28"/>
      <c r="I84" s="94"/>
      <c r="J84" s="27"/>
    </row>
    <row r="85" spans="1:10" ht="14.4" customHeight="1" x14ac:dyDescent="0.25">
      <c r="A85" s="25"/>
      <c r="B85" s="123"/>
      <c r="C85" s="25" t="s">
        <v>97</v>
      </c>
      <c r="D85" s="25">
        <v>4</v>
      </c>
      <c r="E85" s="40">
        <f>D85*24</f>
        <v>96</v>
      </c>
      <c r="F85" s="156">
        <v>1650000</v>
      </c>
      <c r="G85" s="156">
        <f t="shared" si="8"/>
        <v>6600000</v>
      </c>
      <c r="H85" s="28"/>
      <c r="I85" s="94"/>
      <c r="J85" s="27"/>
    </row>
    <row r="86" spans="1:10" ht="14.4" customHeight="1" x14ac:dyDescent="0.25">
      <c r="A86" s="25"/>
      <c r="B86" s="170"/>
      <c r="C86" s="25" t="s">
        <v>68</v>
      </c>
      <c r="D86" s="25">
        <v>20</v>
      </c>
      <c r="E86" s="40">
        <f>D86*12</f>
        <v>240</v>
      </c>
      <c r="F86" s="156">
        <v>1650000</v>
      </c>
      <c r="G86" s="156">
        <f t="shared" si="8"/>
        <v>33000000</v>
      </c>
      <c r="H86" s="28"/>
      <c r="I86" s="94"/>
      <c r="J86" s="27"/>
    </row>
    <row r="87" spans="1:10" ht="14.4" x14ac:dyDescent="0.3">
      <c r="A87" s="167" t="s">
        <v>98</v>
      </c>
      <c r="B87" s="168"/>
      <c r="C87" s="169"/>
      <c r="D87" s="163">
        <f>SUM(D81:D86)</f>
        <v>74</v>
      </c>
      <c r="E87" s="163">
        <f>SUM(E81:E86)</f>
        <v>1056</v>
      </c>
      <c r="F87" s="164"/>
      <c r="G87" s="164">
        <f>SUM(G81:G86)</f>
        <v>122100000</v>
      </c>
      <c r="H87" s="165"/>
      <c r="I87" s="166" t="s">
        <v>102</v>
      </c>
      <c r="J87" s="165"/>
    </row>
    <row r="88" spans="1:10" ht="27.6" x14ac:dyDescent="0.25">
      <c r="A88" s="139" t="s">
        <v>99</v>
      </c>
      <c r="B88" s="172" t="s">
        <v>100</v>
      </c>
      <c r="C88" s="25" t="s">
        <v>67</v>
      </c>
      <c r="D88" s="25">
        <v>10</v>
      </c>
      <c r="E88" s="40">
        <f>D88*12</f>
        <v>120</v>
      </c>
      <c r="F88" s="160">
        <v>1650000</v>
      </c>
      <c r="G88" s="160">
        <f>D88*F88</f>
        <v>16500000</v>
      </c>
      <c r="H88" s="28"/>
      <c r="I88" s="94"/>
      <c r="J88" s="27"/>
    </row>
    <row r="89" spans="1:10" s="171" customFormat="1" ht="14.4" customHeight="1" x14ac:dyDescent="0.3">
      <c r="A89" s="167" t="s">
        <v>101</v>
      </c>
      <c r="B89" s="168"/>
      <c r="C89" s="169"/>
      <c r="D89" s="163">
        <v>10</v>
      </c>
      <c r="E89" s="163">
        <v>120</v>
      </c>
      <c r="F89" s="164"/>
      <c r="G89" s="164">
        <v>16500000</v>
      </c>
      <c r="H89" s="165"/>
      <c r="I89" s="166" t="s">
        <v>102</v>
      </c>
      <c r="J89" s="165"/>
    </row>
    <row r="90" spans="1:10" x14ac:dyDescent="0.25">
      <c r="A90" s="25"/>
      <c r="B90" s="25"/>
      <c r="C90" s="25"/>
      <c r="D90" s="25"/>
      <c r="E90" s="40"/>
      <c r="F90" s="160"/>
      <c r="G90" s="160"/>
      <c r="H90" s="28"/>
      <c r="I90" s="94"/>
      <c r="J90" s="27"/>
    </row>
    <row r="91" spans="1:10" x14ac:dyDescent="0.25">
      <c r="A91" s="25"/>
      <c r="B91" s="25"/>
      <c r="C91" s="25"/>
      <c r="D91" s="25"/>
      <c r="E91" s="40"/>
      <c r="F91" s="160"/>
      <c r="G91" s="160"/>
      <c r="H91" s="28"/>
      <c r="I91" s="94"/>
      <c r="J91" s="27"/>
    </row>
    <row r="92" spans="1:10" x14ac:dyDescent="0.25">
      <c r="A92" s="25"/>
      <c r="B92" s="25"/>
      <c r="C92" s="25"/>
      <c r="D92" s="25"/>
      <c r="E92" s="40"/>
      <c r="F92" s="160"/>
      <c r="G92" s="160"/>
      <c r="H92" s="28"/>
      <c r="I92" s="94"/>
      <c r="J92" s="27"/>
    </row>
    <row r="93" spans="1:10" x14ac:dyDescent="0.25">
      <c r="A93" s="25"/>
      <c r="B93" s="25"/>
      <c r="C93" s="25"/>
      <c r="D93" s="25"/>
      <c r="E93" s="40"/>
      <c r="F93" s="160"/>
      <c r="G93" s="160"/>
      <c r="H93" s="28"/>
      <c r="I93" s="94"/>
      <c r="J93" s="27"/>
    </row>
    <row r="94" spans="1:10" x14ac:dyDescent="0.25">
      <c r="A94" s="25"/>
      <c r="B94" s="25"/>
      <c r="C94" s="25"/>
      <c r="D94" s="25"/>
      <c r="E94" s="40"/>
      <c r="F94" s="160"/>
      <c r="G94" s="160"/>
      <c r="H94" s="28"/>
      <c r="I94" s="94"/>
      <c r="J94" s="27"/>
    </row>
    <row r="95" spans="1:10" x14ac:dyDescent="0.25">
      <c r="A95" s="25"/>
      <c r="B95" s="25"/>
      <c r="C95" s="25"/>
      <c r="D95" s="25"/>
      <c r="E95" s="40"/>
      <c r="F95" s="160"/>
      <c r="G95" s="160"/>
      <c r="H95" s="28"/>
      <c r="I95" s="94"/>
      <c r="J95" s="27"/>
    </row>
    <row r="96" spans="1:10" x14ac:dyDescent="0.25">
      <c r="A96" s="42"/>
      <c r="B96" s="42"/>
      <c r="C96" s="42"/>
      <c r="D96" s="42"/>
      <c r="E96" s="43"/>
      <c r="F96" s="161"/>
      <c r="G96" s="161"/>
      <c r="H96" s="44"/>
      <c r="I96" s="100"/>
      <c r="J96" s="144"/>
    </row>
    <row r="97" spans="1:14" ht="14.4" x14ac:dyDescent="0.3">
      <c r="A97" s="110" t="s">
        <v>77</v>
      </c>
      <c r="B97" s="110"/>
      <c r="C97" s="110"/>
      <c r="D97" s="77"/>
      <c r="E97" s="77">
        <f>E18+E23+E33+E37+E46+E48+E59+E66+E72+E74+E80</f>
        <v>10711</v>
      </c>
      <c r="F97" s="78"/>
      <c r="G97" s="79">
        <f>G18+G23+G33+G37+G46+G48+G59+G66+G72+G74+G80+G87+G89</f>
        <v>1479465000</v>
      </c>
      <c r="H97" s="77"/>
      <c r="I97" s="103">
        <f>SUM(I18+I23+I33+I37+I46+I48+I59+I66+I72+I74)</f>
        <v>1149915000</v>
      </c>
      <c r="J97" s="148"/>
      <c r="K97" s="76"/>
    </row>
    <row r="98" spans="1:14" x14ac:dyDescent="0.25">
      <c r="A98" s="149" t="s">
        <v>88</v>
      </c>
      <c r="B98" s="150"/>
      <c r="C98" s="150"/>
      <c r="D98" s="150"/>
      <c r="E98" s="150"/>
      <c r="F98" s="150"/>
      <c r="G98" s="150"/>
      <c r="H98" s="150"/>
      <c r="I98" s="151"/>
      <c r="J98" s="152">
        <f>G97-I97</f>
        <v>329550000</v>
      </c>
      <c r="K98" s="76"/>
    </row>
    <row r="100" spans="1:14" ht="18" x14ac:dyDescent="0.25">
      <c r="A100" s="111" t="s">
        <v>78</v>
      </c>
      <c r="B100" s="111"/>
      <c r="C100" s="111"/>
      <c r="D100" s="111"/>
      <c r="E100" s="111"/>
      <c r="F100" s="57"/>
      <c r="G100" s="57"/>
      <c r="H100" s="111" t="s">
        <v>79</v>
      </c>
      <c r="I100" s="111"/>
      <c r="J100" s="111"/>
      <c r="K100" s="46"/>
      <c r="L100" s="46"/>
      <c r="N100" s="46"/>
    </row>
    <row r="101" spans="1:14" ht="18" x14ac:dyDescent="0.25">
      <c r="A101" s="112" t="s">
        <v>80</v>
      </c>
      <c r="B101" s="112"/>
      <c r="C101" s="112"/>
      <c r="D101" s="112"/>
      <c r="E101" s="112"/>
      <c r="F101" s="58"/>
      <c r="G101" s="58"/>
      <c r="H101" s="112" t="s">
        <v>81</v>
      </c>
      <c r="I101" s="112"/>
      <c r="J101" s="112"/>
      <c r="K101" s="46"/>
      <c r="L101" s="46"/>
      <c r="N101" s="46"/>
    </row>
  </sheetData>
  <mergeCells count="32">
    <mergeCell ref="B38:B45"/>
    <mergeCell ref="B49:B58"/>
    <mergeCell ref="B60:B65"/>
    <mergeCell ref="B67:B71"/>
    <mergeCell ref="B37:C37"/>
    <mergeCell ref="B33:C33"/>
    <mergeCell ref="B7:B17"/>
    <mergeCell ref="B19:B22"/>
    <mergeCell ref="B24:B32"/>
    <mergeCell ref="B34:B36"/>
    <mergeCell ref="E3:H3"/>
    <mergeCell ref="A4:J4"/>
    <mergeCell ref="A5:J5"/>
    <mergeCell ref="B18:C18"/>
    <mergeCell ref="B23:C23"/>
    <mergeCell ref="A101:E101"/>
    <mergeCell ref="H101:J101"/>
    <mergeCell ref="A46:C46"/>
    <mergeCell ref="A48:C48"/>
    <mergeCell ref="A59:C59"/>
    <mergeCell ref="A66:C66"/>
    <mergeCell ref="A74:C74"/>
    <mergeCell ref="A72:C72"/>
    <mergeCell ref="A87:C87"/>
    <mergeCell ref="B81:B86"/>
    <mergeCell ref="A89:C89"/>
    <mergeCell ref="A80:C80"/>
    <mergeCell ref="A98:I98"/>
    <mergeCell ref="B75:B79"/>
    <mergeCell ref="A97:C97"/>
    <mergeCell ref="A100:E100"/>
    <mergeCell ref="H100:J100"/>
  </mergeCells>
  <pageMargins left="0.34" right="0.2" top="0.4" bottom="0.27" header="0.3" footer="0.3"/>
  <pageSetup paperSize="9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2020-06-19T16:47:50Z</dcterms:modified>
</cp:coreProperties>
</file>