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6" r:id="rId5"/>
    <sheet name="Tiền hàng Tâm" sheetId="4" r:id="rId6"/>
    <sheet name="Bảng lương" sheetId="5" r:id="rId7"/>
    <sheet name="tiền hàng triệu Sơn" sheetId="10" r:id="rId8"/>
  </sheets>
  <definedNames>
    <definedName name="_xlnm._FilterDatabase" localSheetId="1" hidden="1">'DOANH THU'!$A$5:$P$83</definedName>
    <definedName name="_xlnm._FilterDatabase" localSheetId="0" hidden="1">'THU CHI'!$A$6:$H$76</definedName>
  </definedNames>
  <calcPr calcId="162913"/>
</workbook>
</file>

<file path=xl/calcChain.xml><?xml version="1.0" encoding="utf-8"?>
<calcChain xmlns="http://schemas.openxmlformats.org/spreadsheetml/2006/main">
  <c r="D13" i="3" l="1"/>
  <c r="E9" i="3"/>
  <c r="H184" i="1"/>
  <c r="H173" i="1"/>
  <c r="G173" i="1"/>
  <c r="D20" i="3" s="1"/>
  <c r="E166" i="1"/>
  <c r="H131" i="1"/>
  <c r="D19" i="3" s="1"/>
  <c r="G100" i="1"/>
  <c r="H100" i="1"/>
  <c r="D25" i="3" s="1"/>
  <c r="H91" i="1"/>
  <c r="D18" i="3" s="1"/>
  <c r="L12" i="9" l="1"/>
  <c r="F166" i="1" l="1"/>
  <c r="C17" i="3" s="1"/>
  <c r="G13" i="3" l="1"/>
  <c r="C26" i="3"/>
  <c r="L15" i="9"/>
  <c r="M15" i="9" l="1"/>
  <c r="I19" i="9"/>
  <c r="L19" i="9" s="1"/>
  <c r="N19" i="9" s="1"/>
  <c r="H9" i="10" l="1"/>
  <c r="F11" i="10"/>
  <c r="H11" i="10" s="1"/>
  <c r="F10" i="10"/>
  <c r="H10" i="10" s="1"/>
  <c r="F9" i="10"/>
  <c r="F8" i="10"/>
  <c r="H8" i="10" s="1"/>
  <c r="D12" i="10"/>
  <c r="H12" i="10" l="1"/>
  <c r="I13" i="10" s="1"/>
  <c r="F12" i="10"/>
  <c r="H191" i="1"/>
  <c r="D24" i="3" s="1"/>
  <c r="G184" i="1"/>
  <c r="D23" i="3" s="1"/>
  <c r="H112" i="1"/>
  <c r="D22" i="3" s="1"/>
  <c r="G85" i="1"/>
  <c r="D21" i="3" s="1"/>
  <c r="F76" i="1"/>
  <c r="G76" i="1"/>
  <c r="E76" i="1"/>
  <c r="D26" i="3" l="1"/>
  <c r="D27" i="3" s="1"/>
  <c r="H72" i="1"/>
  <c r="H70" i="1"/>
  <c r="H69" i="1"/>
  <c r="G78" i="9"/>
  <c r="G79" i="9" s="1"/>
  <c r="C8" i="3" s="1"/>
  <c r="H76" i="1" l="1"/>
  <c r="I77" i="9"/>
  <c r="L77" i="9" s="1"/>
  <c r="M77" i="9" s="1"/>
  <c r="I76" i="9"/>
  <c r="L76" i="9" s="1"/>
  <c r="M76" i="9" s="1"/>
  <c r="I17" i="9"/>
  <c r="L17" i="9" s="1"/>
  <c r="O17" i="9" s="1"/>
  <c r="J21" i="8"/>
  <c r="L21" i="8" s="1"/>
  <c r="I75" i="9"/>
  <c r="L75" i="9" s="1"/>
  <c r="O75" i="9" s="1"/>
  <c r="I74" i="9"/>
  <c r="L74" i="9" s="1"/>
  <c r="M74" i="9" s="1"/>
  <c r="I10" i="6"/>
  <c r="J10" i="6" s="1"/>
  <c r="I8" i="6"/>
  <c r="J8" i="6" s="1"/>
  <c r="G9" i="6"/>
  <c r="I9" i="6" s="1"/>
  <c r="J9" i="6" s="1"/>
  <c r="G10" i="6"/>
  <c r="G8" i="6"/>
  <c r="G11" i="6" s="1"/>
  <c r="D21" i="4"/>
  <c r="J11" i="6" l="1"/>
  <c r="I11" i="6"/>
  <c r="F17" i="4"/>
  <c r="H17" i="4" s="1"/>
  <c r="I17" i="4" s="1"/>
  <c r="F16" i="4"/>
  <c r="H16" i="4" s="1"/>
  <c r="I16" i="4" s="1"/>
  <c r="I22" i="4" s="1"/>
  <c r="I21" i="9" l="1"/>
  <c r="F9" i="4"/>
  <c r="H9" i="4" s="1"/>
  <c r="I9" i="4" s="1"/>
  <c r="F10" i="4"/>
  <c r="H10" i="4" s="1"/>
  <c r="I10" i="4" s="1"/>
  <c r="F11" i="4"/>
  <c r="H11" i="4" s="1"/>
  <c r="I11" i="4" s="1"/>
  <c r="F12" i="4"/>
  <c r="H12" i="4" s="1"/>
  <c r="I12" i="4" s="1"/>
  <c r="F13" i="4"/>
  <c r="H13" i="4" s="1"/>
  <c r="I13" i="4" s="1"/>
  <c r="F14" i="4"/>
  <c r="H14" i="4" s="1"/>
  <c r="I14" i="4" s="1"/>
  <c r="F15" i="4"/>
  <c r="H15" i="4" s="1"/>
  <c r="I15" i="4" s="1"/>
  <c r="F18" i="4"/>
  <c r="H18" i="4" s="1"/>
  <c r="I18" i="4" s="1"/>
  <c r="F19" i="4"/>
  <c r="H19" i="4" s="1"/>
  <c r="I19" i="4" s="1"/>
  <c r="F20" i="4"/>
  <c r="H20" i="4" s="1"/>
  <c r="I20" i="4" s="1"/>
  <c r="F8" i="4"/>
  <c r="H8" i="4" s="1"/>
  <c r="I23" i="4" s="1"/>
  <c r="I71" i="9"/>
  <c r="L71" i="9" s="1"/>
  <c r="I72" i="9"/>
  <c r="I73" i="9"/>
  <c r="E15" i="5"/>
  <c r="E16" i="5"/>
  <c r="E17" i="5"/>
  <c r="E11" i="5"/>
  <c r="E12" i="5"/>
  <c r="E13" i="5"/>
  <c r="F13" i="5" s="1"/>
  <c r="E10" i="5"/>
  <c r="L73" i="9" l="1"/>
  <c r="M73" i="9" s="1"/>
  <c r="L72" i="9"/>
  <c r="M72" i="9" s="1"/>
  <c r="I21" i="4"/>
  <c r="F21" i="4"/>
  <c r="F17" i="5"/>
  <c r="F16" i="5"/>
  <c r="J16" i="5" s="1"/>
  <c r="I16" i="10" s="1"/>
  <c r="I17" i="10" s="1"/>
  <c r="F10" i="5"/>
  <c r="J13" i="5"/>
  <c r="I18" i="5"/>
  <c r="H18" i="5"/>
  <c r="I14" i="5"/>
  <c r="H14" i="5"/>
  <c r="D18" i="5"/>
  <c r="D14" i="5"/>
  <c r="F12" i="5"/>
  <c r="J12" i="5" s="1"/>
  <c r="F11" i="5"/>
  <c r="J11" i="5" s="1"/>
  <c r="M71" i="9" l="1"/>
  <c r="F18" i="5"/>
  <c r="J10" i="5"/>
  <c r="J14" i="5" s="1"/>
  <c r="F14" i="5"/>
  <c r="I70" i="9" l="1"/>
  <c r="L70" i="9" s="1"/>
  <c r="N70" i="9" s="1"/>
  <c r="I51" i="9" l="1"/>
  <c r="L51" i="9" s="1"/>
  <c r="I50" i="9"/>
  <c r="L50" i="9" s="1"/>
  <c r="N50" i="9" s="1"/>
  <c r="I49" i="9"/>
  <c r="L49" i="9" s="1"/>
  <c r="N49" i="9" l="1"/>
  <c r="N51" i="9" s="1"/>
  <c r="O51" i="9" s="1"/>
  <c r="I13" i="9"/>
  <c r="L13" i="9" s="1"/>
  <c r="N13" i="9" s="1"/>
  <c r="I12" i="9"/>
  <c r="I14" i="9"/>
  <c r="L14" i="9" s="1"/>
  <c r="N14" i="9" s="1"/>
  <c r="I20" i="9"/>
  <c r="L20" i="9" s="1"/>
  <c r="N20" i="9" s="1"/>
  <c r="I46" i="9"/>
  <c r="L46" i="9" s="1"/>
  <c r="N46" i="9" s="1"/>
  <c r="I45" i="9"/>
  <c r="L45" i="9" s="1"/>
  <c r="N45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N37" i="9" s="1"/>
  <c r="I53" i="9"/>
  <c r="L53" i="9" s="1"/>
  <c r="I10" i="9"/>
  <c r="I9" i="9"/>
  <c r="L9" i="9" s="1"/>
  <c r="N9" i="9" s="1"/>
  <c r="J20" i="8"/>
  <c r="L20" i="8" s="1"/>
  <c r="J19" i="8"/>
  <c r="L19" i="8" s="1"/>
  <c r="J18" i="8"/>
  <c r="L18" i="8" s="1"/>
  <c r="J17" i="8"/>
  <c r="L17" i="8" s="1"/>
  <c r="J16" i="8"/>
  <c r="L16" i="8" s="1"/>
  <c r="J15" i="8"/>
  <c r="L15" i="8" s="1"/>
  <c r="J8" i="8"/>
  <c r="L8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7" i="8"/>
  <c r="L7" i="8" s="1"/>
  <c r="L22" i="8" s="1"/>
  <c r="I11" i="9"/>
  <c r="L11" i="9" s="1"/>
  <c r="M11" i="9" s="1"/>
  <c r="I16" i="9"/>
  <c r="L16" i="9" s="1"/>
  <c r="M16" i="9" s="1"/>
  <c r="I18" i="9"/>
  <c r="L18" i="9" s="1"/>
  <c r="N18" i="9" s="1"/>
  <c r="L21" i="9"/>
  <c r="O21" i="9" s="1"/>
  <c r="I22" i="9"/>
  <c r="L22" i="9" s="1"/>
  <c r="O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O26" i="9" s="1"/>
  <c r="I27" i="9"/>
  <c r="L27" i="9" s="1"/>
  <c r="O27" i="9" s="1"/>
  <c r="I28" i="9"/>
  <c r="L28" i="9" s="1"/>
  <c r="N28" i="9" s="1"/>
  <c r="I29" i="9"/>
  <c r="L29" i="9" s="1"/>
  <c r="N29" i="9" s="1"/>
  <c r="I30" i="9"/>
  <c r="L30" i="9" s="1"/>
  <c r="N30" i="9" s="1"/>
  <c r="I31" i="9"/>
  <c r="L31" i="9" s="1"/>
  <c r="N31" i="9" s="1"/>
  <c r="I32" i="9"/>
  <c r="L32" i="9" s="1"/>
  <c r="N32" i="9" s="1"/>
  <c r="I33" i="9"/>
  <c r="L33" i="9" s="1"/>
  <c r="O33" i="9" s="1"/>
  <c r="I34" i="9"/>
  <c r="L34" i="9" s="1"/>
  <c r="O34" i="9" s="1"/>
  <c r="I35" i="9"/>
  <c r="L35" i="9" s="1"/>
  <c r="N35" i="9" s="1"/>
  <c r="I36" i="9"/>
  <c r="L36" i="9" s="1"/>
  <c r="O36" i="9" s="1"/>
  <c r="I41" i="9"/>
  <c r="I42" i="9"/>
  <c r="L42" i="9" s="1"/>
  <c r="N42" i="9" s="1"/>
  <c r="I43" i="9"/>
  <c r="L43" i="9" s="1"/>
  <c r="N43" i="9" s="1"/>
  <c r="I44" i="9"/>
  <c r="L44" i="9" s="1"/>
  <c r="N44" i="9" s="1"/>
  <c r="I47" i="9"/>
  <c r="L47" i="9" s="1"/>
  <c r="O47" i="9" s="1"/>
  <c r="I48" i="9"/>
  <c r="L48" i="9" s="1"/>
  <c r="M48" i="9" s="1"/>
  <c r="I52" i="9"/>
  <c r="L52" i="9" s="1"/>
  <c r="M52" i="9" s="1"/>
  <c r="I54" i="9"/>
  <c r="L54" i="9" s="1"/>
  <c r="N54" i="9" s="1"/>
  <c r="I55" i="9"/>
  <c r="L55" i="9" s="1"/>
  <c r="O55" i="9" s="1"/>
  <c r="I56" i="9"/>
  <c r="L56" i="9" s="1"/>
  <c r="N56" i="9" s="1"/>
  <c r="I57" i="9"/>
  <c r="L57" i="9" s="1"/>
  <c r="N57" i="9" s="1"/>
  <c r="I58" i="9"/>
  <c r="L58" i="9" s="1"/>
  <c r="N58" i="9" s="1"/>
  <c r="I59" i="9"/>
  <c r="L59" i="9" s="1"/>
  <c r="M59" i="9" s="1"/>
  <c r="I60" i="9"/>
  <c r="L60" i="9" s="1"/>
  <c r="M60" i="9" s="1"/>
  <c r="I61" i="9"/>
  <c r="L61" i="9" s="1"/>
  <c r="O61" i="9" s="1"/>
  <c r="I62" i="9"/>
  <c r="L62" i="9" s="1"/>
  <c r="O62" i="9" s="1"/>
  <c r="I63" i="9"/>
  <c r="L63" i="9" s="1"/>
  <c r="O63" i="9" s="1"/>
  <c r="I64" i="9"/>
  <c r="L64" i="9" s="1"/>
  <c r="O64" i="9" s="1"/>
  <c r="I65" i="9"/>
  <c r="L65" i="9" s="1"/>
  <c r="O65" i="9" s="1"/>
  <c r="I66" i="9"/>
  <c r="L66" i="9" s="1"/>
  <c r="O66" i="9" s="1"/>
  <c r="I67" i="9"/>
  <c r="L67" i="9" s="1"/>
  <c r="O67" i="9" s="1"/>
  <c r="I68" i="9"/>
  <c r="L68" i="9" s="1"/>
  <c r="O68" i="9" s="1"/>
  <c r="I69" i="9"/>
  <c r="L69" i="9" s="1"/>
  <c r="O69" i="9" s="1"/>
  <c r="I8" i="9"/>
  <c r="D12" i="3" l="1"/>
  <c r="L82" i="9"/>
  <c r="I78" i="9"/>
  <c r="L8" i="9"/>
  <c r="M8" i="9" s="1"/>
  <c r="L80" i="9" s="1"/>
  <c r="D9" i="3" s="1"/>
  <c r="L41" i="9"/>
  <c r="N41" i="9" s="1"/>
  <c r="N12" i="9"/>
  <c r="N53" i="9"/>
  <c r="J22" i="8"/>
  <c r="I22" i="8"/>
  <c r="H22" i="8"/>
  <c r="L83" i="9" l="1"/>
  <c r="L81" i="9"/>
  <c r="D10" i="3" s="1"/>
  <c r="L78" i="9"/>
  <c r="L79" i="9" s="1"/>
  <c r="D8" i="3" s="1"/>
  <c r="H21" i="4"/>
  <c r="G17" i="5" s="1"/>
  <c r="J17" i="5" s="1"/>
  <c r="J18" i="5" s="1"/>
</calcChain>
</file>

<file path=xl/sharedStrings.xml><?xml version="1.0" encoding="utf-8"?>
<sst xmlns="http://schemas.openxmlformats.org/spreadsheetml/2006/main" count="955" uniqueCount="297">
  <si>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</si>
  <si>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</si>
  <si>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</si>
  <si>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</si>
  <si>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</si>
  <si>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</si>
  <si>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</si>
  <si>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</si>
  <si>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</si>
  <si>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</si>
  <si>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</si>
  <si>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</si>
  <si>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</si>
  <si>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</si>
  <si>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Người lập biều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</si>
  <si>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</si>
  <si>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</si>
  <si>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</si>
  <si>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</si>
  <si>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</si>
  <si>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</si>
  <si>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</si>
  <si>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</si>
  <si>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</si>
  <si>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</si>
  <si>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</si>
  <si>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</si>
  <si>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</si>
  <si>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</si>
  <si>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</si>
  <si>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</si>
  <si>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</si>
  <si>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</si>
  <si>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</si>
  <si>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</si>
  <si>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</si>
  <si>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</si>
  <si>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</si>
  <si>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</si>
  <si>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</si>
  <si>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</si>
  <si>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</si>
  <si>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Tâm</t>
  </si>
  <si>
    <t>BCX90</t>
  </si>
  <si>
    <t>GCX90</t>
  </si>
  <si>
    <t>Tổng cộng</t>
  </si>
  <si>
    <t>Còn phải trả công ty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</si>
  <si>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</si>
  <si>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</si>
  <si>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</si>
  <si>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</si>
  <si>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</si>
  <si>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</si>
  <si>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</si>
  <si>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</si>
  <si>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</si>
  <si>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</si>
  <si>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</si>
  <si>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</si>
  <si>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</si>
  <si>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</si>
  <si>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Hằng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</si>
  <si>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</si>
  <si>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</si>
  <si>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</si>
  <si>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</si>
  <si>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</si>
  <si>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</si>
  <si>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</si>
  <si>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</si>
  <si>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</si>
  <si>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SOY</t>
  </si>
  <si>
    <t>TĐ90</t>
  </si>
  <si>
    <t>Chi phí tiếp khách</t>
  </si>
  <si>
    <t>Ăn tối Bia Hay</t>
  </si>
  <si>
    <t>Uống nước tiệm trà chanh</t>
  </si>
  <si>
    <t>Ăn tối tại nhà hàng Cường 556</t>
  </si>
  <si>
    <t>Uống cafe amarone</t>
  </si>
  <si>
    <t>Đi Đường</t>
  </si>
  <si>
    <t>Cước đường bộ</t>
  </si>
  <si>
    <t>Văn Phòng</t>
  </si>
  <si>
    <t>Chi ăn uống văn phòng</t>
  </si>
  <si>
    <t>Ăn tối tại dê tươi 139</t>
  </si>
  <si>
    <t>Xăng</t>
  </si>
  <si>
    <t>Mua dồ ăn văn phòng</t>
  </si>
  <si>
    <t>Thuê xe tự lái Tô Hiến Thành+xăng</t>
  </si>
  <si>
    <t>Ăn uống văn phòng</t>
  </si>
  <si>
    <t>TỔNG CỘNG</t>
  </si>
  <si>
    <t>Chị Huân</t>
  </si>
  <si>
    <t>DVH</t>
  </si>
  <si>
    <t>Thanh Trì</t>
  </si>
  <si>
    <t>Hiểu Minh</t>
  </si>
  <si>
    <t>Thái Nguyên</t>
  </si>
  <si>
    <t>Chị Yến</t>
  </si>
  <si>
    <t>TPHCM</t>
  </si>
  <si>
    <t>Bà Tâm</t>
  </si>
  <si>
    <t>Hà Nam</t>
  </si>
  <si>
    <t>A.Lâm</t>
  </si>
  <si>
    <t>Công ty</t>
  </si>
  <si>
    <t>Trương Tuyết</t>
  </si>
  <si>
    <t>Chị Phú</t>
  </si>
  <si>
    <t>Chị Quý</t>
  </si>
  <si>
    <t>Dđiện Biên</t>
  </si>
  <si>
    <t>Triệu Sơn</t>
  </si>
  <si>
    <t>Vĩnh Phúc</t>
  </si>
  <si>
    <t>Điện Biên</t>
  </si>
  <si>
    <t>Dung Phi</t>
  </si>
  <si>
    <t>Trường Hiền</t>
  </si>
  <si>
    <t>Tam Đảo</t>
  </si>
  <si>
    <t>Anh Minh</t>
  </si>
  <si>
    <t>Gia Lâm</t>
  </si>
  <si>
    <t>E Huệ</t>
  </si>
  <si>
    <t>tháng 4/2020</t>
  </si>
  <si>
    <t>Văn phòng</t>
  </si>
  <si>
    <t>C. Hằng</t>
  </si>
  <si>
    <t>C.trường</t>
  </si>
  <si>
    <t>Biển Đỏ</t>
  </si>
  <si>
    <t>Tuyết Nhung</t>
  </si>
  <si>
    <t>BV Việt Đức</t>
  </si>
  <si>
    <t>E. Huân</t>
  </si>
  <si>
    <t>Thah trì</t>
  </si>
  <si>
    <t>Cô Mít</t>
  </si>
  <si>
    <t>lào Cai</t>
  </si>
  <si>
    <t>Chị Phương</t>
  </si>
  <si>
    <t>Yên Châu</t>
  </si>
  <si>
    <t>E Đông</t>
  </si>
  <si>
    <t>Chị minh</t>
  </si>
  <si>
    <t>Bigbuy</t>
  </si>
  <si>
    <t>trừ tiền ăn</t>
  </si>
  <si>
    <t>A lệ, Sơn</t>
  </si>
  <si>
    <t>Đi TT</t>
  </si>
  <si>
    <t>Vận chuyển</t>
  </si>
  <si>
    <t>Chi Phí vận chuyển Cho Chị Huệ Điện Biên</t>
  </si>
  <si>
    <t>Hàng hóa</t>
  </si>
  <si>
    <t>Chị trường biển đỏ thanh toán tiền hàng</t>
  </si>
  <si>
    <t>BẢNG TÍNH LƯƠNG</t>
  </si>
  <si>
    <t>Đơn vị tính: VNĐ</t>
  </si>
  <si>
    <t>Tháng 4 /2020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</si>
  <si>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</si>
  <si>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</si>
  <si>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</si>
  <si>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</si>
  <si>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</si>
  <si>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</si>
  <si>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</si>
  <si>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</si>
  <si>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</si>
  <si>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</si>
  <si>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</si>
  <si>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</si>
  <si>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</si>
  <si>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</si>
  <si>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</si>
  <si>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</si>
  <si>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</si>
  <si>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</si>
  <si>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</si>
  <si>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</si>
  <si>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</si>
  <si>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</si>
  <si>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</si>
  <si>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</si>
  <si>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</si>
  <si>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Lương tháng 2+3 công ty còn nợ nhận viên</t>
  </si>
  <si>
    <t>16*60%+10</t>
  </si>
  <si>
    <t>Chị Hà</t>
  </si>
  <si>
    <t>Số HĐ</t>
  </si>
  <si>
    <t>TIỀN MUA HÀNG EM TÂM CHƯA THANH TOÁN THÁNG 4</t>
  </si>
  <si>
    <t>Chưa TT</t>
  </si>
  <si>
    <t>Tiền hàng thanh toán thừa cho công ty (đơn 342)</t>
  </si>
  <si>
    <t>TIỀN MUA HÀNG EM HẰNG CHƯA THANH TOÁN THÁNG 4</t>
  </si>
  <si>
    <t>0</t>
  </si>
  <si>
    <t>Cầu Giấy</t>
  </si>
  <si>
    <t>Thủy Vi</t>
  </si>
  <si>
    <t>Tuyên Quang</t>
  </si>
  <si>
    <t>HĐ tính sai 446k</t>
  </si>
  <si>
    <t>Lê Doanh Hoàng</t>
  </si>
  <si>
    <t>Nam ĐỊnh</t>
  </si>
  <si>
    <t>Nam Định</t>
  </si>
  <si>
    <t>Chị Chi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</si>
  <si>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</si>
  <si>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</si>
  <si>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</si>
  <si>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</si>
  <si>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</si>
  <si>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Điện nước, dịch vụ</t>
  </si>
  <si>
    <t>Ăn tại nhà hàng Việt Nhật</t>
  </si>
  <si>
    <t>Cà phê chồn</t>
  </si>
  <si>
    <t>Điện thoại di động</t>
  </si>
  <si>
    <t>Bóng bay</t>
  </si>
  <si>
    <t>Điện thoại vivo</t>
  </si>
  <si>
    <t>Bộ cây mic phòng online</t>
  </si>
  <si>
    <t>CK</t>
  </si>
  <si>
    <t>Lương thưởng</t>
  </si>
  <si>
    <t>Hằng kế toán tạm ứng tiền lương</t>
  </si>
  <si>
    <t>Chi ăn uống văn phòng cho chị tâm</t>
  </si>
  <si>
    <t>Chi Anh Sơn Anh Lệ đi công tác Miền trung có ảnh chi tiết kèm theo</t>
  </si>
  <si>
    <t xml:space="preserve">Tâm thanh toán tiền hàng </t>
  </si>
  <si>
    <t>E Huân Thanh trì thanh toán tiền hàng</t>
  </si>
  <si>
    <t>Chị phú DVH thanh toán tiền hàng</t>
  </si>
  <si>
    <t>Hằng kế toán thanh toán tiền hàng</t>
  </si>
  <si>
    <t>Triệu sơn thanh toán tiền hàng</t>
  </si>
  <si>
    <t>Chị phương yên châu thanh toán tiền hàng</t>
  </si>
  <si>
    <t>Chị Huệ Điện Biên thanh toán tiền hàng</t>
  </si>
  <si>
    <t>Tâm văn phòng thanh toán tiền hàng (bà tâm)</t>
  </si>
  <si>
    <t>Trong đó có:</t>
  </si>
  <si>
    <t>Tháng 4/2020</t>
  </si>
  <si>
    <t>Hàng khách trả</t>
  </si>
  <si>
    <r>
      <t xml:space="preserve">Còn phải trả công ty </t>
    </r>
    <r>
      <rPr>
        <b/>
        <sz val="12"/>
        <color theme="1"/>
        <rFont val="Times New Roman"/>
        <family val="1"/>
      </rPr>
      <t>(I)+(II)-(III)-(IV)</t>
    </r>
  </si>
  <si>
    <t xml:space="preserve">Kế Toán </t>
  </si>
  <si>
    <r>
      <t xml:space="preserve">                                                                                               ( III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</si>
  <si>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r>
      <rPr>
        <b/>
        <sz val="12"/>
        <color theme="1"/>
        <rFont val="Times New Roman"/>
        <family val="1"/>
      </rPr>
      <t xml:space="preserve">                                                                                                ( II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</si>
  <si>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t xml:space="preserve">                                                                                               ( IV ) Tiền lương tháng 4</t>
  </si>
  <si>
    <r>
      <t xml:space="preserve">                                                                                                  ( I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</si>
  <si>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</t>
  </si>
  <si>
    <t>Chị Quân</t>
  </si>
  <si>
    <t>TIỀN MUA HÀNG TRIỆU SƠN CHƯA THANH TOÁN THÁNG 4</t>
  </si>
  <si>
    <t>CTT</t>
  </si>
  <si>
    <t>Giảm giá</t>
  </si>
  <si>
    <t>Kế toán</t>
  </si>
  <si>
    <t>Demo</t>
  </si>
  <si>
    <t>Tâm thu hộ</t>
  </si>
  <si>
    <t>A Lâm</t>
  </si>
  <si>
    <t xml:space="preserve">Đã thanh toán 10tr </t>
  </si>
  <si>
    <t xml:space="preserve">ĐL Hải Vui Thanh hóa đặt cọc </t>
  </si>
  <si>
    <t>Chị Quân Thanh toán tiền hàng</t>
  </si>
  <si>
    <t>Anh Lâm thanh toán tiền hàng</t>
  </si>
  <si>
    <t>Chị Huân khách a lâm</t>
  </si>
  <si>
    <t>Em đông thanh trì thanh toán tiền hàng</t>
  </si>
  <si>
    <t>Chị Minh bigbuy thanh toán tiền hàng</t>
  </si>
  <si>
    <t>chị hà bigbuy thanh toán tiền hàng</t>
  </si>
  <si>
    <t>Chị Phú thanh  toán tiền hàng</t>
  </si>
  <si>
    <t>Chị chi cầu giấy thanh toán tiền hàng</t>
  </si>
  <si>
    <t>PT/PC</t>
  </si>
  <si>
    <t>PT00022</t>
  </si>
  <si>
    <t>PT00023</t>
  </si>
  <si>
    <t>PT00024</t>
  </si>
  <si>
    <t>PT00025</t>
  </si>
  <si>
    <t>Tâm ứng lương</t>
  </si>
  <si>
    <t>PT00026</t>
  </si>
  <si>
    <t>PT00027</t>
  </si>
  <si>
    <t>PT00028</t>
  </si>
  <si>
    <t>PT00029</t>
  </si>
  <si>
    <t>PT00030</t>
  </si>
  <si>
    <t>PT00031</t>
  </si>
  <si>
    <t>PT00032</t>
  </si>
  <si>
    <t>PT00033</t>
  </si>
  <si>
    <t>PT00034</t>
  </si>
  <si>
    <t>PT00035</t>
  </si>
  <si>
    <t>PT00036</t>
  </si>
  <si>
    <t>PT00037</t>
  </si>
  <si>
    <t>PT00038</t>
  </si>
  <si>
    <t>PT00039</t>
  </si>
  <si>
    <t>PT00040</t>
  </si>
  <si>
    <t>PT00041</t>
  </si>
  <si>
    <t>PT00042</t>
  </si>
  <si>
    <t>PT00043</t>
  </si>
  <si>
    <t>PT00044</t>
  </si>
  <si>
    <t>PT00045</t>
  </si>
  <si>
    <t>PT00046</t>
  </si>
  <si>
    <t>PT00047</t>
  </si>
  <si>
    <t>PT00048</t>
  </si>
  <si>
    <t>PT00049</t>
  </si>
  <si>
    <t>PT00050</t>
  </si>
  <si>
    <t>BẢNG TỔNG HỢP THU CHI THÁNG 4/2020</t>
  </si>
  <si>
    <t>PT00051</t>
  </si>
  <si>
    <t>Tiếp khách, Công tác</t>
  </si>
  <si>
    <t>Vay</t>
  </si>
  <si>
    <t>Trả nợ cho công ty Biển Đỏ</t>
  </si>
  <si>
    <t>Đặt cọc 1 tháng và tiền nhà 2 tháng 316</t>
  </si>
  <si>
    <t>Ứng Công tác</t>
  </si>
  <si>
    <t>PC00036</t>
  </si>
  <si>
    <t>PC00037</t>
  </si>
  <si>
    <t>PC00038</t>
  </si>
  <si>
    <t>PC00039</t>
  </si>
  <si>
    <t>PC00040</t>
  </si>
  <si>
    <t>PC00041</t>
  </si>
  <si>
    <t>PC00042</t>
  </si>
  <si>
    <t>PC00043</t>
  </si>
  <si>
    <t>PC00044</t>
  </si>
  <si>
    <t>PC00045</t>
  </si>
  <si>
    <t>PC00046</t>
  </si>
  <si>
    <t>PC00047</t>
  </si>
  <si>
    <t>PC00048</t>
  </si>
  <si>
    <t>PC00049</t>
  </si>
  <si>
    <t>PC00050</t>
  </si>
  <si>
    <t>PC00051</t>
  </si>
  <si>
    <t>PC00052</t>
  </si>
  <si>
    <t>PC00053</t>
  </si>
  <si>
    <t>PC00054</t>
  </si>
  <si>
    <t xml:space="preserve">Chi phí ứng công tác </t>
  </si>
  <si>
    <t>Vay/trả</t>
  </si>
  <si>
    <t>PC/PT</t>
  </si>
  <si>
    <t>Vay, trả</t>
  </si>
  <si>
    <t>Hải Vui đặt cọc</t>
  </si>
  <si>
    <t>AL chị hằng bv việt đức</t>
  </si>
  <si>
    <t>Chi ứng công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</si>
</sst>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</cellStyleXfs>
  <cellXfs count="54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9" fontId="8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65" fontId="9" fillId="0" borderId="2" xfId="1" applyNumberFormat="1" applyFont="1" applyBorder="1" applyAlignment="1"/>
    <xf numFmtId="9" fontId="9" fillId="0" borderId="2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9" fillId="0" borderId="13" xfId="0" applyFont="1" applyBorder="1"/>
    <xf numFmtId="165" fontId="8" fillId="0" borderId="1" xfId="0" applyNumberFormat="1" applyFont="1" applyBorder="1"/>
    <xf numFmtId="165" fontId="11" fillId="0" borderId="1" xfId="0" applyNumberFormat="1" applyFont="1" applyBorder="1"/>
    <xf numFmtId="165" fontId="9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68" fontId="9" fillId="0" borderId="1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9" fontId="27" fillId="0" borderId="10" xfId="2" applyFont="1" applyBorder="1" applyAlignment="1">
      <alignment horizontal="center" vertical="center" wrapText="1"/>
    </xf>
    <xf numFmtId="165" fontId="27" fillId="0" borderId="10" xfId="1" applyNumberFormat="1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165" fontId="25" fillId="0" borderId="10" xfId="1" applyNumberFormat="1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Border="1" applyAlignment="1">
      <alignment vertical="center" wrapText="1"/>
    </xf>
    <xf numFmtId="0" fontId="25" fillId="0" borderId="4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166" fontId="25" fillId="0" borderId="10" xfId="0" applyNumberFormat="1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center" vertical="center" wrapText="1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9" fillId="0" borderId="24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165" fontId="9" fillId="0" borderId="24" xfId="1" applyNumberFormat="1" applyFont="1" applyBorder="1" applyAlignment="1"/>
    <xf numFmtId="165" fontId="9" fillId="0" borderId="24" xfId="1" applyNumberFormat="1" applyFont="1" applyBorder="1"/>
    <xf numFmtId="9" fontId="9" fillId="0" borderId="24" xfId="0" applyNumberFormat="1" applyFont="1" applyBorder="1" applyAlignment="1">
      <alignment horizontal="center"/>
    </xf>
    <xf numFmtId="165" fontId="9" fillId="0" borderId="24" xfId="1" applyNumberFormat="1" applyFont="1" applyBorder="1" applyAlignment="1">
      <alignment horizontal="center" vertical="center" wrapText="1"/>
    </xf>
    <xf numFmtId="168" fontId="9" fillId="0" borderId="25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165" fontId="9" fillId="0" borderId="25" xfId="1" applyNumberFormat="1" applyFont="1" applyBorder="1" applyAlignment="1"/>
    <xf numFmtId="165" fontId="9" fillId="0" borderId="25" xfId="1" applyNumberFormat="1" applyFont="1" applyBorder="1"/>
    <xf numFmtId="9" fontId="9" fillId="0" borderId="25" xfId="0" applyNumberFormat="1" applyFont="1" applyBorder="1" applyAlignment="1">
      <alignment horizontal="center"/>
    </xf>
    <xf numFmtId="165" fontId="9" fillId="0" borderId="25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165" fontId="9" fillId="0" borderId="26" xfId="1" applyNumberFormat="1" applyFont="1" applyBorder="1" applyAlignment="1"/>
    <xf numFmtId="165" fontId="9" fillId="0" borderId="26" xfId="1" applyNumberFormat="1" applyFont="1" applyBorder="1"/>
    <xf numFmtId="9" fontId="9" fillId="0" borderId="26" xfId="0" applyNumberFormat="1" applyFont="1" applyBorder="1" applyAlignment="1">
      <alignment horizontal="center"/>
    </xf>
    <xf numFmtId="165" fontId="9" fillId="0" borderId="26" xfId="1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1" applyNumberFormat="1" applyFont="1" applyBorder="1" applyAlignment="1"/>
    <xf numFmtId="165" fontId="9" fillId="0" borderId="27" xfId="1" applyNumberFormat="1" applyFont="1" applyBorder="1"/>
    <xf numFmtId="9" fontId="9" fillId="0" borderId="27" xfId="0" applyNumberFormat="1" applyFont="1" applyBorder="1" applyAlignment="1">
      <alignment horizontal="center"/>
    </xf>
    <xf numFmtId="165" fontId="9" fillId="0" borderId="27" xfId="1" applyNumberFormat="1" applyFont="1" applyBorder="1" applyAlignment="1">
      <alignment horizontal="center" vertical="center" wrapText="1"/>
    </xf>
    <xf numFmtId="168" fontId="9" fillId="3" borderId="25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165" fontId="9" fillId="3" borderId="25" xfId="1" applyNumberFormat="1" applyFont="1" applyFill="1" applyBorder="1" applyAlignment="1"/>
    <xf numFmtId="0" fontId="9" fillId="0" borderId="31" xfId="0" applyFont="1" applyBorder="1" applyAlignment="1">
      <alignment horizontal="center" vertical="center"/>
    </xf>
    <xf numFmtId="165" fontId="9" fillId="0" borderId="32" xfId="0" applyNumberFormat="1" applyFont="1" applyBorder="1"/>
    <xf numFmtId="0" fontId="9" fillId="0" borderId="33" xfId="0" applyFont="1" applyBorder="1" applyAlignment="1">
      <alignment horizontal="center" vertical="center"/>
    </xf>
    <xf numFmtId="165" fontId="9" fillId="0" borderId="34" xfId="0" applyNumberFormat="1" applyFont="1" applyBorder="1"/>
    <xf numFmtId="165" fontId="9" fillId="0" borderId="36" xfId="0" applyNumberFormat="1" applyFont="1" applyBorder="1"/>
    <xf numFmtId="165" fontId="9" fillId="0" borderId="38" xfId="0" applyNumberFormat="1" applyFont="1" applyBorder="1"/>
    <xf numFmtId="165" fontId="9" fillId="0" borderId="40" xfId="0" applyNumberFormat="1" applyFont="1" applyBorder="1"/>
    <xf numFmtId="0" fontId="9" fillId="3" borderId="33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center"/>
    </xf>
    <xf numFmtId="165" fontId="8" fillId="0" borderId="13" xfId="0" applyNumberFormat="1" applyFont="1" applyBorder="1"/>
    <xf numFmtId="167" fontId="8" fillId="0" borderId="42" xfId="1" applyNumberFormat="1" applyFont="1" applyBorder="1"/>
    <xf numFmtId="167" fontId="8" fillId="0" borderId="1" xfId="1" applyNumberFormat="1" applyFont="1" applyBorder="1"/>
    <xf numFmtId="0" fontId="11" fillId="0" borderId="0" xfId="0" applyFont="1" applyBorder="1" applyAlignment="1">
      <alignment horizontal="center" vertical="center"/>
    </xf>
    <xf numFmtId="165" fontId="11" fillId="0" borderId="0" xfId="0" applyNumberFormat="1" applyFont="1" applyBorder="1"/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168" fontId="8" fillId="0" borderId="0" xfId="0" applyNumberFormat="1" applyFont="1" applyAlignment="1">
      <alignment vertical="center"/>
    </xf>
    <xf numFmtId="168" fontId="10" fillId="0" borderId="0" xfId="0" applyNumberFormat="1" applyFont="1" applyAlignment="1">
      <alignment vertical="center"/>
    </xf>
    <xf numFmtId="168" fontId="8" fillId="0" borderId="0" xfId="0" applyNumberFormat="1" applyFont="1" applyBorder="1" applyAlignment="1">
      <alignment horizontal="center"/>
    </xf>
    <xf numFmtId="168" fontId="9" fillId="3" borderId="1" xfId="0" applyNumberFormat="1" applyFont="1" applyFill="1" applyBorder="1" applyAlignment="1">
      <alignment horizontal="center" vertical="center" wrapText="1"/>
    </xf>
    <xf numFmtId="168" fontId="9" fillId="0" borderId="0" xfId="0" applyNumberFormat="1" applyFont="1"/>
    <xf numFmtId="167" fontId="9" fillId="0" borderId="1" xfId="1" applyNumberFormat="1" applyFont="1" applyBorder="1" applyAlignment="1">
      <alignment horizontal="center" vertical="center" wrapText="1"/>
    </xf>
    <xf numFmtId="165" fontId="11" fillId="0" borderId="1" xfId="0" quotePrefix="1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/>
    <xf numFmtId="9" fontId="0" fillId="0" borderId="0" xfId="2" applyFont="1" applyAlignment="1">
      <alignment vertical="center"/>
    </xf>
    <xf numFmtId="9" fontId="25" fillId="0" borderId="4" xfId="2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6" fontId="28" fillId="0" borderId="2" xfId="0" applyNumberFormat="1" applyFont="1" applyFill="1" applyBorder="1" applyAlignment="1">
      <alignment horizontal="center"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6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 wrapText="1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166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/>
    <xf numFmtId="167" fontId="28" fillId="0" borderId="3" xfId="1" applyNumberFormat="1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67" fontId="28" fillId="0" borderId="3" xfId="1" applyNumberFormat="1" applyFont="1" applyFill="1" applyBorder="1" applyAlignment="1">
      <alignment vertical="center"/>
    </xf>
    <xf numFmtId="166" fontId="28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/>
    <xf numFmtId="0" fontId="28" fillId="0" borderId="1" xfId="0" applyFont="1" applyFill="1" applyBorder="1" applyAlignment="1">
      <alignment horizontal="left" vertical="center" wrapText="1"/>
    </xf>
    <xf numFmtId="167" fontId="28" fillId="0" borderId="1" xfId="1" applyNumberFormat="1" applyFont="1" applyFill="1" applyBorder="1"/>
    <xf numFmtId="167" fontId="28" fillId="0" borderId="1" xfId="1" applyNumberFormat="1" applyFont="1" applyFill="1" applyBorder="1" applyAlignment="1">
      <alignment horizontal="center" vertical="center"/>
    </xf>
    <xf numFmtId="167" fontId="28" fillId="0" borderId="1" xfId="1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3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/>
    </xf>
    <xf numFmtId="167" fontId="23" fillId="5" borderId="1" xfId="1" applyNumberFormat="1" applyFont="1" applyFill="1" applyBorder="1" applyAlignment="1">
      <alignment vertical="center"/>
    </xf>
    <xf numFmtId="167" fontId="23" fillId="5" borderId="1" xfId="1" applyNumberFormat="1" applyFont="1" applyFill="1" applyBorder="1"/>
    <xf numFmtId="167" fontId="23" fillId="0" borderId="0" xfId="1" applyNumberFormat="1" applyFont="1" applyFill="1" applyBorder="1" applyAlignment="1">
      <alignment vertical="center"/>
    </xf>
    <xf numFmtId="166" fontId="28" fillId="0" borderId="9" xfId="0" applyNumberFormat="1" applyFont="1" applyFill="1" applyBorder="1" applyAlignment="1">
      <alignment horizontal="center" vertical="center"/>
    </xf>
    <xf numFmtId="167" fontId="28" fillId="0" borderId="9" xfId="1" applyNumberFormat="1" applyFont="1" applyFill="1" applyBorder="1"/>
    <xf numFmtId="167" fontId="28" fillId="0" borderId="9" xfId="1" applyNumberFormat="1" applyFont="1" applyFill="1" applyBorder="1" applyAlignment="1">
      <alignment horizontal="center" vertical="center"/>
    </xf>
    <xf numFmtId="167" fontId="28" fillId="0" borderId="9" xfId="1" applyNumberFormat="1" applyFont="1" applyFill="1" applyBorder="1" applyAlignment="1">
      <alignment vertical="center"/>
    </xf>
    <xf numFmtId="167" fontId="0" fillId="0" borderId="0" xfId="1" applyNumberFormat="1" applyFont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31" fillId="0" borderId="26" xfId="0" applyFont="1" applyBorder="1" applyAlignment="1">
      <alignment horizontal="center"/>
    </xf>
    <xf numFmtId="165" fontId="31" fillId="0" borderId="26" xfId="1" applyNumberFormat="1" applyFont="1" applyBorder="1" applyAlignment="1"/>
    <xf numFmtId="165" fontId="31" fillId="0" borderId="26" xfId="1" applyNumberFormat="1" applyFont="1" applyBorder="1"/>
    <xf numFmtId="9" fontId="31" fillId="0" borderId="26" xfId="0" applyNumberFormat="1" applyFont="1" applyBorder="1" applyAlignment="1">
      <alignment horizontal="center"/>
    </xf>
    <xf numFmtId="165" fontId="31" fillId="0" borderId="26" xfId="1" applyNumberFormat="1" applyFont="1" applyBorder="1" applyAlignment="1">
      <alignment horizontal="center" vertical="center" wrapText="1"/>
    </xf>
    <xf numFmtId="165" fontId="31" fillId="0" borderId="36" xfId="0" applyNumberFormat="1" applyFont="1" applyBorder="1"/>
    <xf numFmtId="0" fontId="31" fillId="3" borderId="0" xfId="0" applyFont="1" applyFill="1"/>
    <xf numFmtId="0" fontId="31" fillId="3" borderId="27" xfId="0" applyFont="1" applyFill="1" applyBorder="1" applyAlignment="1">
      <alignment horizontal="center"/>
    </xf>
    <xf numFmtId="165" fontId="31" fillId="3" borderId="27" xfId="1" applyNumberFormat="1" applyFont="1" applyFill="1" applyBorder="1" applyAlignment="1"/>
    <xf numFmtId="165" fontId="31" fillId="0" borderId="27" xfId="1" applyNumberFormat="1" applyFont="1" applyBorder="1"/>
    <xf numFmtId="9" fontId="31" fillId="0" borderId="27" xfId="0" applyNumberFormat="1" applyFont="1" applyBorder="1" applyAlignment="1">
      <alignment horizontal="center"/>
    </xf>
    <xf numFmtId="165" fontId="31" fillId="0" borderId="27" xfId="1" applyNumberFormat="1" applyFont="1" applyBorder="1" applyAlignment="1">
      <alignment horizontal="center" vertical="center" wrapText="1"/>
    </xf>
    <xf numFmtId="165" fontId="31" fillId="0" borderId="40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5" fontId="9" fillId="0" borderId="4" xfId="1" applyNumberFormat="1" applyFont="1" applyBorder="1" applyAlignment="1"/>
    <xf numFmtId="9" fontId="9" fillId="0" borderId="4" xfId="0" applyNumberFormat="1" applyFont="1" applyBorder="1" applyAlignment="1">
      <alignment horizontal="center"/>
    </xf>
    <xf numFmtId="165" fontId="9" fillId="0" borderId="4" xfId="1" applyNumberFormat="1" applyFont="1" applyBorder="1" applyAlignment="1">
      <alignment horizontal="center" vertical="center" wrapText="1"/>
    </xf>
    <xf numFmtId="165" fontId="9" fillId="0" borderId="1" xfId="1" applyNumberFormat="1" applyFont="1" applyBorder="1" applyAlignment="1"/>
    <xf numFmtId="165" fontId="9" fillId="0" borderId="1" xfId="1" applyNumberFormat="1" applyFont="1" applyBorder="1"/>
    <xf numFmtId="9" fontId="9" fillId="0" borderId="1" xfId="0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165" fontId="9" fillId="0" borderId="5" xfId="1" applyNumberFormat="1" applyFont="1" applyBorder="1" applyAlignment="1"/>
    <xf numFmtId="165" fontId="9" fillId="0" borderId="5" xfId="1" applyNumberFormat="1" applyFont="1" applyBorder="1"/>
    <xf numFmtId="9" fontId="9" fillId="0" borderId="5" xfId="0" applyNumberFormat="1" applyFont="1" applyBorder="1" applyAlignment="1">
      <alignment horizontal="center"/>
    </xf>
    <xf numFmtId="165" fontId="9" fillId="0" borderId="5" xfId="1" applyNumberFormat="1" applyFont="1" applyBorder="1" applyAlignment="1">
      <alignment horizontal="center" vertical="center" wrapText="1"/>
    </xf>
    <xf numFmtId="165" fontId="9" fillId="0" borderId="1" xfId="0" applyNumberFormat="1" applyFont="1" applyBorder="1"/>
    <xf numFmtId="165" fontId="9" fillId="0" borderId="4" xfId="0" applyNumberFormat="1" applyFont="1" applyBorder="1"/>
    <xf numFmtId="165" fontId="9" fillId="0" borderId="2" xfId="0" applyNumberFormat="1" applyFont="1" applyBorder="1"/>
    <xf numFmtId="165" fontId="9" fillId="0" borderId="5" xfId="0" applyNumberFormat="1" applyFont="1" applyBorder="1"/>
    <xf numFmtId="167" fontId="8" fillId="0" borderId="13" xfId="1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34" fillId="3" borderId="0" xfId="0" applyFont="1" applyFill="1" applyAlignment="1">
      <alignment vertical="center"/>
    </xf>
    <xf numFmtId="167" fontId="34" fillId="3" borderId="0" xfId="1" applyNumberFormat="1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7" fontId="33" fillId="3" borderId="0" xfId="1" applyNumberFormat="1" applyFont="1" applyFill="1" applyAlignment="1">
      <alignment horizontal="center" vertical="center"/>
    </xf>
    <xf numFmtId="167" fontId="34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vertical="center"/>
    </xf>
    <xf numFmtId="167" fontId="35" fillId="3" borderId="0" xfId="1" applyNumberFormat="1" applyFont="1" applyFill="1" applyAlignment="1">
      <alignment horizontal="center" vertical="center"/>
    </xf>
    <xf numFmtId="167" fontId="33" fillId="3" borderId="10" xfId="1" applyNumberFormat="1" applyFont="1" applyFill="1" applyBorder="1" applyAlignment="1">
      <alignment horizontal="center" vertical="center" wrapText="1"/>
    </xf>
    <xf numFmtId="9" fontId="33" fillId="3" borderId="10" xfId="2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168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/>
    <xf numFmtId="167" fontId="34" fillId="0" borderId="1" xfId="1" applyNumberFormat="1" applyFont="1" applyBorder="1"/>
    <xf numFmtId="9" fontId="34" fillId="0" borderId="1" xfId="2" applyFont="1" applyBorder="1"/>
    <xf numFmtId="0" fontId="34" fillId="0" borderId="0" xfId="0" applyFont="1"/>
    <xf numFmtId="167" fontId="34" fillId="0" borderId="1" xfId="1" applyNumberFormat="1" applyFont="1" applyBorder="1" applyAlignment="1"/>
    <xf numFmtId="0" fontId="34" fillId="0" borderId="4" xfId="0" applyFont="1" applyBorder="1"/>
    <xf numFmtId="167" fontId="34" fillId="0" borderId="4" xfId="1" applyNumberFormat="1" applyFont="1" applyBorder="1"/>
    <xf numFmtId="167" fontId="34" fillId="0" borderId="4" xfId="1" applyNumberFormat="1" applyFont="1" applyBorder="1" applyAlignment="1">
      <alignment wrapText="1"/>
    </xf>
    <xf numFmtId="9" fontId="34" fillId="0" borderId="4" xfId="2" applyFont="1" applyBorder="1"/>
    <xf numFmtId="167" fontId="34" fillId="0" borderId="4" xfId="1" applyNumberFormat="1" applyFont="1" applyBorder="1" applyAlignment="1"/>
    <xf numFmtId="0" fontId="34" fillId="0" borderId="5" xfId="0" applyFont="1" applyBorder="1"/>
    <xf numFmtId="167" fontId="34" fillId="0" borderId="5" xfId="1" applyNumberFormat="1" applyFont="1" applyBorder="1"/>
    <xf numFmtId="9" fontId="34" fillId="0" borderId="5" xfId="2" applyFont="1" applyBorder="1"/>
    <xf numFmtId="167" fontId="34" fillId="0" borderId="5" xfId="1" applyNumberFormat="1" applyFont="1" applyBorder="1" applyAlignment="1"/>
    <xf numFmtId="0" fontId="34" fillId="0" borderId="10" xfId="0" applyFont="1" applyBorder="1" applyAlignment="1">
      <alignment horizontal="center" vertical="center"/>
    </xf>
    <xf numFmtId="168" fontId="34" fillId="0" borderId="13" xfId="0" applyNumberFormat="1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13" xfId="0" applyFont="1" applyBorder="1"/>
    <xf numFmtId="167" fontId="34" fillId="0" borderId="13" xfId="1" applyNumberFormat="1" applyFont="1" applyBorder="1"/>
    <xf numFmtId="9" fontId="34" fillId="0" borderId="13" xfId="2" applyFont="1" applyBorder="1"/>
    <xf numFmtId="167" fontId="34" fillId="0" borderId="13" xfId="1" applyNumberFormat="1" applyFont="1" applyBorder="1" applyAlignment="1"/>
    <xf numFmtId="0" fontId="34" fillId="0" borderId="1" xfId="0" applyFont="1" applyBorder="1" applyAlignment="1">
      <alignment wrapText="1"/>
    </xf>
    <xf numFmtId="168" fontId="34" fillId="0" borderId="10" xfId="0" applyNumberFormat="1" applyFont="1" applyBorder="1" applyAlignment="1">
      <alignment horizontal="center" vertical="center"/>
    </xf>
    <xf numFmtId="0" fontId="34" fillId="0" borderId="10" xfId="0" applyFont="1" applyBorder="1"/>
    <xf numFmtId="167" fontId="34" fillId="0" borderId="10" xfId="1" applyNumberFormat="1" applyFont="1" applyBorder="1"/>
    <xf numFmtId="9" fontId="34" fillId="0" borderId="10" xfId="2" applyFont="1" applyBorder="1"/>
    <xf numFmtId="0" fontId="34" fillId="0" borderId="4" xfId="0" applyFont="1" applyBorder="1" applyAlignment="1">
      <alignment vertical="center"/>
    </xf>
    <xf numFmtId="167" fontId="34" fillId="0" borderId="4" xfId="1" applyNumberFormat="1" applyFont="1" applyBorder="1" applyAlignment="1">
      <alignment vertical="center"/>
    </xf>
    <xf numFmtId="9" fontId="34" fillId="0" borderId="4" xfId="2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167" fontId="34" fillId="0" borderId="2" xfId="1" applyNumberFormat="1" applyFont="1" applyBorder="1" applyAlignment="1">
      <alignment vertical="center"/>
    </xf>
    <xf numFmtId="9" fontId="34" fillId="0" borderId="2" xfId="2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67" fontId="34" fillId="0" borderId="5" xfId="1" applyNumberFormat="1" applyFont="1" applyBorder="1" applyAlignment="1">
      <alignment vertical="center"/>
    </xf>
    <xf numFmtId="9" fontId="34" fillId="0" borderId="5" xfId="2" applyFont="1" applyBorder="1" applyAlignment="1">
      <alignment vertical="center"/>
    </xf>
    <xf numFmtId="0" fontId="34" fillId="0" borderId="1" xfId="0" applyFont="1" applyBorder="1" applyAlignment="1">
      <alignment horizontal="center"/>
    </xf>
    <xf numFmtId="0" fontId="34" fillId="0" borderId="2" xfId="0" applyFont="1" applyBorder="1"/>
    <xf numFmtId="167" fontId="34" fillId="0" borderId="2" xfId="1" applyNumberFormat="1" applyFont="1" applyBorder="1"/>
    <xf numFmtId="9" fontId="34" fillId="0" borderId="2" xfId="2" applyFont="1" applyBorder="1"/>
    <xf numFmtId="1" fontId="36" fillId="3" borderId="1" xfId="0" applyNumberFormat="1" applyFont="1" applyFill="1" applyBorder="1"/>
    <xf numFmtId="165" fontId="36" fillId="3" borderId="1" xfId="3" applyNumberFormat="1" applyFont="1" applyFill="1" applyBorder="1"/>
    <xf numFmtId="165" fontId="36" fillId="3" borderId="1" xfId="0" applyNumberFormat="1" applyFont="1" applyFill="1" applyBorder="1"/>
    <xf numFmtId="0" fontId="36" fillId="3" borderId="1" xfId="0" applyFont="1" applyFill="1" applyBorder="1" applyAlignment="1">
      <alignment horizontal="center"/>
    </xf>
    <xf numFmtId="167" fontId="36" fillId="3" borderId="1" xfId="0" applyNumberFormat="1" applyFont="1" applyFill="1" applyBorder="1"/>
    <xf numFmtId="0" fontId="36" fillId="3" borderId="0" xfId="0" applyFont="1" applyFill="1" applyAlignment="1">
      <alignment vertical="center"/>
    </xf>
    <xf numFmtId="0" fontId="36" fillId="3" borderId="1" xfId="0" applyFont="1" applyFill="1" applyBorder="1"/>
    <xf numFmtId="0" fontId="36" fillId="3" borderId="1" xfId="0" applyFont="1" applyFill="1" applyBorder="1" applyAlignment="1"/>
    <xf numFmtId="0" fontId="36" fillId="3" borderId="1" xfId="0" applyFont="1" applyFill="1" applyBorder="1" applyAlignment="1">
      <alignment vertical="center"/>
    </xf>
    <xf numFmtId="0" fontId="37" fillId="0" borderId="0" xfId="0" applyFont="1"/>
    <xf numFmtId="0" fontId="36" fillId="0" borderId="0" xfId="0" applyFont="1" applyAlignment="1"/>
    <xf numFmtId="0" fontId="36" fillId="0" borderId="0" xfId="0" applyFont="1" applyAlignment="1">
      <alignment horizontal="center"/>
    </xf>
    <xf numFmtId="0" fontId="38" fillId="0" borderId="0" xfId="0" applyFont="1" applyAlignment="1"/>
    <xf numFmtId="0" fontId="38" fillId="0" borderId="0" xfId="0" applyFont="1" applyAlignment="1">
      <alignment horizontal="center"/>
    </xf>
    <xf numFmtId="0" fontId="34" fillId="0" borderId="0" xfId="0" applyFont="1" applyFill="1"/>
    <xf numFmtId="167" fontId="34" fillId="0" borderId="0" xfId="1" applyNumberFormat="1" applyFont="1" applyFill="1"/>
    <xf numFmtId="0" fontId="34" fillId="0" borderId="0" xfId="0" applyFont="1" applyAlignment="1">
      <alignment horizontal="center" vertical="center"/>
    </xf>
    <xf numFmtId="168" fontId="34" fillId="0" borderId="0" xfId="0" applyNumberFormat="1" applyFont="1" applyAlignment="1">
      <alignment horizontal="center" vertical="center"/>
    </xf>
    <xf numFmtId="167" fontId="34" fillId="0" borderId="0" xfId="1" applyNumberFormat="1" applyFont="1"/>
    <xf numFmtId="9" fontId="34" fillId="0" borderId="0" xfId="2" applyFont="1"/>
    <xf numFmtId="0" fontId="34" fillId="0" borderId="10" xfId="0" applyFont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10" xfId="0" applyNumberFormat="1" applyFont="1" applyFill="1" applyBorder="1" applyAlignment="1">
      <alignment horizontal="center"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5" borderId="43" xfId="0" applyFont="1" applyFill="1" applyBorder="1" applyAlignment="1">
      <alignment horizontal="center"/>
    </xf>
    <xf numFmtId="0" fontId="23" fillId="5" borderId="9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168" fontId="34" fillId="0" borderId="4" xfId="0" applyNumberFormat="1" applyFont="1" applyBorder="1" applyAlignment="1">
      <alignment horizontal="center" vertical="center"/>
    </xf>
    <xf numFmtId="168" fontId="34" fillId="0" borderId="2" xfId="0" applyNumberFormat="1" applyFont="1" applyBorder="1" applyAlignment="1">
      <alignment horizontal="center" vertical="center"/>
    </xf>
    <xf numFmtId="168" fontId="34" fillId="0" borderId="5" xfId="0" applyNumberFormat="1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wrapText="1"/>
    </xf>
    <xf numFmtId="0" fontId="34" fillId="0" borderId="11" xfId="0" applyFont="1" applyBorder="1" applyAlignment="1">
      <alignment horizontal="center" wrapText="1"/>
    </xf>
    <xf numFmtId="167" fontId="33" fillId="3" borderId="10" xfId="1" applyNumberFormat="1" applyFont="1" applyFill="1" applyBorder="1" applyAlignment="1">
      <alignment horizontal="center" vertical="center" wrapText="1"/>
    </xf>
    <xf numFmtId="167" fontId="33" fillId="3" borderId="13" xfId="1" applyNumberFormat="1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9" fontId="33" fillId="3" borderId="1" xfId="2" applyFont="1" applyFill="1" applyBorder="1" applyAlignment="1">
      <alignment horizontal="center" vertical="center" wrapText="1"/>
    </xf>
    <xf numFmtId="0" fontId="33" fillId="3" borderId="10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167" fontId="33" fillId="3" borderId="1" xfId="1" applyNumberFormat="1" applyFont="1" applyFill="1" applyBorder="1" applyAlignment="1">
      <alignment horizontal="center" vertical="center"/>
    </xf>
    <xf numFmtId="0" fontId="34" fillId="3" borderId="10" xfId="0" applyFont="1" applyFill="1" applyBorder="1" applyAlignment="1">
      <alignment horizontal="center" vertical="center"/>
    </xf>
    <xf numFmtId="0" fontId="34" fillId="3" borderId="13" xfId="0" applyFont="1" applyFill="1" applyBorder="1" applyAlignment="1">
      <alignment horizontal="center" vertical="center"/>
    </xf>
    <xf numFmtId="168" fontId="33" fillId="3" borderId="10" xfId="0" applyNumberFormat="1" applyFont="1" applyFill="1" applyBorder="1" applyAlignment="1">
      <alignment horizontal="center" vertical="center" wrapText="1"/>
    </xf>
    <xf numFmtId="168" fontId="33" fillId="3" borderId="13" xfId="0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/>
    </xf>
    <xf numFmtId="0" fontId="33" fillId="3" borderId="0" xfId="0" applyFont="1" applyFill="1" applyAlignment="1">
      <alignment horizontal="left" vertical="center"/>
    </xf>
    <xf numFmtId="168" fontId="34" fillId="0" borderId="10" xfId="0" applyNumberFormat="1" applyFont="1" applyBorder="1" applyAlignment="1">
      <alignment horizontal="center" vertical="center"/>
    </xf>
    <xf numFmtId="168" fontId="34" fillId="0" borderId="13" xfId="0" applyNumberFormat="1" applyFont="1" applyBorder="1" applyAlignment="1">
      <alignment horizontal="center" vertical="center"/>
    </xf>
    <xf numFmtId="168" fontId="34" fillId="0" borderId="11" xfId="0" applyNumberFormat="1" applyFont="1" applyBorder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34" fillId="0" borderId="13" xfId="0" applyFont="1" applyBorder="1" applyAlignment="1">
      <alignment horizontal="center" wrapText="1"/>
    </xf>
    <xf numFmtId="0" fontId="36" fillId="0" borderId="1" xfId="0" applyFont="1" applyBorder="1" applyAlignment="1">
      <alignment horizontal="left" vertical="center"/>
    </xf>
    <xf numFmtId="0" fontId="36" fillId="3" borderId="1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 vertical="center"/>
    </xf>
    <xf numFmtId="0" fontId="36" fillId="3" borderId="0" xfId="0" applyFont="1" applyFill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66" fontId="25" fillId="0" borderId="10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9" fontId="2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horizontal="center" vertical="center" wrapText="1"/>
    </xf>
    <xf numFmtId="166" fontId="27" fillId="3" borderId="10" xfId="0" applyNumberFormat="1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9" fontId="27" fillId="0" borderId="19" xfId="2" applyFont="1" applyBorder="1" applyAlignment="1">
      <alignment horizontal="center" vertical="center"/>
    </xf>
    <xf numFmtId="167" fontId="19" fillId="0" borderId="20" xfId="1" applyNumberFormat="1" applyFont="1" applyBorder="1" applyAlignment="1">
      <alignment horizontal="center" vertical="center" wrapText="1"/>
    </xf>
    <xf numFmtId="167" fontId="19" fillId="0" borderId="13" xfId="1" applyNumberFormat="1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8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28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168" fontId="9" fillId="0" borderId="26" xfId="0" applyNumberFormat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168" fontId="9" fillId="0" borderId="27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168" fontId="8" fillId="3" borderId="19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9" fontId="8" fillId="0" borderId="19" xfId="2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1" fillId="0" borderId="35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168" fontId="31" fillId="0" borderId="26" xfId="0" applyNumberFormat="1" applyFont="1" applyBorder="1" applyAlignment="1">
      <alignment horizontal="center" vertical="center"/>
    </xf>
    <xf numFmtId="168" fontId="31" fillId="0" borderId="27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8" fontId="4" fillId="0" borderId="0" xfId="0" applyNumberFormat="1" applyFont="1" applyAlignment="1">
      <alignment horizontal="left" vertical="center" wrapText="1"/>
    </xf>
    <xf numFmtId="0" fontId="11" fillId="0" borderId="6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68" fontId="9" fillId="0" borderId="10" xfId="0" applyNumberFormat="1" applyFont="1" applyBorder="1" applyAlignment="1">
      <alignment horizontal="center" vertical="center"/>
    </xf>
    <xf numFmtId="168" fontId="9" fillId="0" borderId="13" xfId="0" applyNumberFormat="1" applyFont="1" applyBorder="1" applyAlignment="1">
      <alignment horizontal="center" vertical="center"/>
    </xf>
    <xf numFmtId="168" fontId="9" fillId="0" borderId="1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167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5" fontId="9" fillId="0" borderId="3" xfId="1" applyNumberFormat="1" applyFont="1" applyBorder="1"/>
    <xf numFmtId="165" fontId="9" fillId="0" borderId="3" xfId="0" applyNumberFormat="1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165" fontId="0" fillId="0" borderId="0" xfId="0" applyNumberFormat="1"/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11206</xdr:colOff>
      <xdr:row>0</xdr:row>
      <xdr:rowOff>109818</xdr:rowOff>
    </xdr:from>
    <xdr:to>
      <xdr:col>16</xdr:col>
      <xdr:colOff>216364</xdr:colOff>
      <xdr:row>67</xdr:row>
      <xdr:rowOff>137273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2088" y="109818"/>
          <a:ext cx="4765952" cy="6594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98"/>
  <sheetViews>
    <sheetView tabSelected="1" zoomScale="85" zoomScaleNormal="85" workbookViewId="0">
      <pane ySplit="7" topLeftCell="A30" activePane="bottomLeft" state="frozen"/>
      <selection pane="bottomLeft" activeCell="A34" sqref="A34:XFD34"/>
    </sheetView>
  </sheetViews>
  <sheetFormatPr defaultColWidth="9.140625" defaultRowHeight="15" x14ac:dyDescent="0.25"/>
  <cols>
    <col min="1" max="2" width="11.42578125" style="216" customWidth="1"/>
    <col min="3" max="3" width="18.7109375" style="216" bestFit="1" customWidth="1"/>
    <col min="4" max="4" width="37.42578125" style="216" bestFit="1" customWidth="1"/>
    <col min="5" max="5" width="15.42578125" style="221" bestFit="1" customWidth="1"/>
    <col min="6" max="6" width="14.28515625" style="221" customWidth="1"/>
    <col min="7" max="7" width="15.42578125" style="221" bestFit="1" customWidth="1"/>
    <col min="8" max="8" width="17.5703125" style="221" bestFit="1" customWidth="1"/>
    <col min="9" max="9" width="9.140625" style="216"/>
    <col min="10" max="10" width="14" style="216" bestFit="1" customWidth="1"/>
    <col min="11" max="16384" width="9.140625" style="216"/>
  </cols>
  <sheetData>
    <row r="1" spans="1:17" x14ac:dyDescent="0.25">
      <c r="A1" s="217" t="s">
        <v>0</v>
      </c>
      <c r="B1" s="217"/>
      <c r="C1" s="217"/>
      <c r="D1" s="218"/>
      <c r="E1" s="219"/>
      <c r="F1" s="220" t="s">
        <v>1</v>
      </c>
      <c r="H1" s="220"/>
      <c r="I1" s="222"/>
      <c r="J1" s="222"/>
      <c r="K1" s="222"/>
      <c r="L1" s="222"/>
      <c r="M1" s="222"/>
      <c r="N1" s="222"/>
      <c r="O1" s="222"/>
      <c r="P1" s="222"/>
      <c r="Q1" s="222"/>
    </row>
    <row r="2" spans="1:17" x14ac:dyDescent="0.25">
      <c r="A2" s="223" t="s">
        <v>2</v>
      </c>
      <c r="B2" s="223"/>
      <c r="C2" s="223"/>
      <c r="D2" s="224"/>
      <c r="E2" s="225"/>
      <c r="F2" s="226" t="s">
        <v>3</v>
      </c>
      <c r="H2" s="226"/>
      <c r="I2" s="227"/>
      <c r="J2" s="227"/>
      <c r="K2" s="227"/>
      <c r="L2" s="227"/>
      <c r="M2" s="227"/>
      <c r="N2" s="227"/>
      <c r="O2" s="227"/>
      <c r="P2" s="227"/>
      <c r="Q2" s="227"/>
    </row>
    <row r="3" spans="1:17" x14ac:dyDescent="0.25">
      <c r="A3" s="223"/>
      <c r="B3" s="223"/>
      <c r="C3" s="223"/>
      <c r="D3" s="224"/>
      <c r="E3" s="225"/>
      <c r="F3" s="225"/>
      <c r="G3" s="228"/>
      <c r="H3" s="228"/>
      <c r="I3" s="229"/>
      <c r="J3" s="229"/>
      <c r="K3" s="229"/>
      <c r="L3" s="229"/>
      <c r="M3" s="229"/>
      <c r="N3" s="229"/>
      <c r="O3" s="229"/>
      <c r="P3" s="229"/>
      <c r="Q3" s="229"/>
    </row>
    <row r="4" spans="1:17" x14ac:dyDescent="0.25">
      <c r="A4" s="394" t="s">
        <v>264</v>
      </c>
      <c r="B4" s="394"/>
      <c r="C4" s="394"/>
      <c r="D4" s="394"/>
      <c r="E4" s="394"/>
      <c r="F4" s="394"/>
      <c r="G4" s="394"/>
      <c r="H4" s="394"/>
      <c r="I4" s="229"/>
      <c r="J4" s="229"/>
      <c r="K4" s="229"/>
      <c r="L4" s="229"/>
      <c r="M4" s="229"/>
      <c r="N4" s="229"/>
      <c r="O4" s="229"/>
      <c r="P4" s="229"/>
      <c r="Q4" s="229"/>
    </row>
    <row r="5" spans="1:17" s="227" customFormat="1" x14ac:dyDescent="0.25">
      <c r="A5" s="230"/>
      <c r="B5" s="230"/>
      <c r="C5" s="230"/>
      <c r="E5" s="226"/>
      <c r="F5" s="226"/>
      <c r="G5" s="226"/>
      <c r="H5" s="226"/>
    </row>
    <row r="6" spans="1:17" s="227" customFormat="1" x14ac:dyDescent="0.25">
      <c r="A6" s="395" t="s">
        <v>4</v>
      </c>
      <c r="B6" s="400" t="s">
        <v>233</v>
      </c>
      <c r="C6" s="395" t="s">
        <v>5</v>
      </c>
      <c r="D6" s="397" t="s">
        <v>6</v>
      </c>
      <c r="E6" s="399" t="s">
        <v>7</v>
      </c>
      <c r="F6" s="399"/>
      <c r="G6" s="399" t="s">
        <v>8</v>
      </c>
      <c r="H6" s="399"/>
    </row>
    <row r="7" spans="1:17" s="227" customFormat="1" hidden="1" x14ac:dyDescent="0.25">
      <c r="A7" s="396"/>
      <c r="B7" s="401"/>
      <c r="C7" s="396"/>
      <c r="D7" s="398"/>
      <c r="E7" s="231" t="s">
        <v>192</v>
      </c>
      <c r="F7" s="231" t="s">
        <v>68</v>
      </c>
      <c r="G7" s="231" t="s">
        <v>192</v>
      </c>
      <c r="H7" s="231" t="s">
        <v>68</v>
      </c>
    </row>
    <row r="8" spans="1:17" hidden="1" x14ac:dyDescent="0.25">
      <c r="A8" s="212">
        <v>43905</v>
      </c>
      <c r="B8" s="212" t="s">
        <v>289</v>
      </c>
      <c r="C8" s="213" t="s">
        <v>266</v>
      </c>
      <c r="D8" s="214" t="s">
        <v>82</v>
      </c>
      <c r="E8" s="215"/>
      <c r="F8" s="232"/>
      <c r="G8" s="215"/>
      <c r="H8" s="232">
        <v>892000</v>
      </c>
    </row>
    <row r="9" spans="1:17" hidden="1" x14ac:dyDescent="0.25">
      <c r="A9" s="212">
        <v>43910</v>
      </c>
      <c r="B9" s="212" t="s">
        <v>289</v>
      </c>
      <c r="C9" s="213" t="s">
        <v>266</v>
      </c>
      <c r="D9" s="214" t="s">
        <v>77</v>
      </c>
      <c r="E9" s="215"/>
      <c r="F9" s="232"/>
      <c r="G9" s="215"/>
      <c r="H9" s="232">
        <v>143000</v>
      </c>
    </row>
    <row r="10" spans="1:17" hidden="1" x14ac:dyDescent="0.25">
      <c r="A10" s="212">
        <v>43910</v>
      </c>
      <c r="B10" s="212" t="s">
        <v>289</v>
      </c>
      <c r="C10" s="213" t="s">
        <v>266</v>
      </c>
      <c r="D10" s="214" t="s">
        <v>76</v>
      </c>
      <c r="E10" s="215"/>
      <c r="F10" s="232"/>
      <c r="G10" s="215"/>
      <c r="H10" s="232">
        <v>120000</v>
      </c>
    </row>
    <row r="11" spans="1:17" hidden="1" x14ac:dyDescent="0.25">
      <c r="A11" s="212">
        <v>43912</v>
      </c>
      <c r="B11" s="212" t="s">
        <v>289</v>
      </c>
      <c r="C11" s="213" t="s">
        <v>266</v>
      </c>
      <c r="D11" s="214" t="s">
        <v>75</v>
      </c>
      <c r="E11" s="215"/>
      <c r="F11" s="232"/>
      <c r="G11" s="215"/>
      <c r="H11" s="232">
        <v>60000</v>
      </c>
    </row>
    <row r="12" spans="1:17" hidden="1" x14ac:dyDescent="0.25">
      <c r="A12" s="212">
        <v>43912</v>
      </c>
      <c r="B12" s="212" t="s">
        <v>288</v>
      </c>
      <c r="C12" s="213" t="s">
        <v>78</v>
      </c>
      <c r="D12" s="214" t="s">
        <v>83</v>
      </c>
      <c r="E12" s="215"/>
      <c r="F12" s="232"/>
      <c r="G12" s="215"/>
      <c r="H12" s="232">
        <v>504300</v>
      </c>
    </row>
    <row r="13" spans="1:17" hidden="1" x14ac:dyDescent="0.25">
      <c r="A13" s="212">
        <v>43912</v>
      </c>
      <c r="B13" s="212" t="s">
        <v>271</v>
      </c>
      <c r="C13" s="213" t="s">
        <v>25</v>
      </c>
      <c r="D13" s="214" t="s">
        <v>190</v>
      </c>
      <c r="E13" s="215"/>
      <c r="F13" s="232"/>
      <c r="G13" s="215"/>
      <c r="H13" s="232">
        <v>2718182</v>
      </c>
    </row>
    <row r="14" spans="1:17" hidden="1" x14ac:dyDescent="0.25">
      <c r="A14" s="212">
        <v>43914</v>
      </c>
      <c r="B14" s="212" t="s">
        <v>289</v>
      </c>
      <c r="C14" s="213" t="s">
        <v>266</v>
      </c>
      <c r="D14" s="214" t="s">
        <v>74</v>
      </c>
      <c r="E14" s="215"/>
      <c r="F14" s="232"/>
      <c r="G14" s="215"/>
      <c r="H14" s="232">
        <v>382000</v>
      </c>
    </row>
    <row r="15" spans="1:17" hidden="1" x14ac:dyDescent="0.25">
      <c r="A15" s="212">
        <v>43915</v>
      </c>
      <c r="B15" s="212" t="s">
        <v>288</v>
      </c>
      <c r="C15" s="213" t="s">
        <v>78</v>
      </c>
      <c r="D15" s="214" t="s">
        <v>79</v>
      </c>
      <c r="E15" s="215"/>
      <c r="F15" s="232"/>
      <c r="G15" s="215"/>
      <c r="H15" s="232">
        <v>60000</v>
      </c>
    </row>
    <row r="16" spans="1:17" hidden="1" x14ac:dyDescent="0.25">
      <c r="A16" s="212">
        <v>43915</v>
      </c>
      <c r="B16" s="212" t="s">
        <v>288</v>
      </c>
      <c r="C16" s="213" t="s">
        <v>78</v>
      </c>
      <c r="D16" s="233" t="s">
        <v>79</v>
      </c>
      <c r="E16" s="215"/>
      <c r="F16" s="232"/>
      <c r="G16" s="215"/>
      <c r="H16" s="232">
        <v>15000</v>
      </c>
    </row>
    <row r="17" spans="1:8" hidden="1" x14ac:dyDescent="0.25">
      <c r="A17" s="212">
        <v>43915</v>
      </c>
      <c r="B17" s="212" t="s">
        <v>288</v>
      </c>
      <c r="C17" s="213" t="s">
        <v>78</v>
      </c>
      <c r="D17" s="214" t="s">
        <v>79</v>
      </c>
      <c r="E17" s="215"/>
      <c r="F17" s="232"/>
      <c r="G17" s="215"/>
      <c r="H17" s="234">
        <v>15000</v>
      </c>
    </row>
    <row r="18" spans="1:8" hidden="1" x14ac:dyDescent="0.25">
      <c r="A18" s="212">
        <v>43915</v>
      </c>
      <c r="B18" s="212" t="s">
        <v>288</v>
      </c>
      <c r="C18" s="213" t="s">
        <v>78</v>
      </c>
      <c r="D18" s="214" t="s">
        <v>79</v>
      </c>
      <c r="E18" s="215"/>
      <c r="F18" s="232"/>
      <c r="G18" s="215"/>
      <c r="H18" s="234">
        <v>15000</v>
      </c>
    </row>
    <row r="19" spans="1:8" hidden="1" x14ac:dyDescent="0.25">
      <c r="A19" s="212">
        <v>43915</v>
      </c>
      <c r="B19" s="212" t="s">
        <v>272</v>
      </c>
      <c r="C19" s="213" t="s">
        <v>80</v>
      </c>
      <c r="D19" s="214" t="s">
        <v>84</v>
      </c>
      <c r="E19" s="215"/>
      <c r="F19" s="232"/>
      <c r="G19" s="215"/>
      <c r="H19" s="234">
        <v>136864</v>
      </c>
    </row>
    <row r="20" spans="1:8" hidden="1" x14ac:dyDescent="0.25">
      <c r="A20" s="212">
        <v>43915</v>
      </c>
      <c r="B20" s="212" t="s">
        <v>288</v>
      </c>
      <c r="C20" s="213" t="s">
        <v>78</v>
      </c>
      <c r="D20" s="233" t="s">
        <v>85</v>
      </c>
      <c r="E20" s="215"/>
      <c r="F20" s="232"/>
      <c r="G20" s="215"/>
      <c r="H20" s="234">
        <v>4200000</v>
      </c>
    </row>
    <row r="21" spans="1:8" hidden="1" x14ac:dyDescent="0.25">
      <c r="A21" s="212">
        <v>43915</v>
      </c>
      <c r="B21" s="212" t="s">
        <v>288</v>
      </c>
      <c r="C21" s="213" t="s">
        <v>78</v>
      </c>
      <c r="D21" s="214" t="s">
        <v>83</v>
      </c>
      <c r="E21" s="215"/>
      <c r="F21" s="232"/>
      <c r="G21" s="215"/>
      <c r="H21" s="234">
        <v>1014600</v>
      </c>
    </row>
    <row r="22" spans="1:8" hidden="1" x14ac:dyDescent="0.25">
      <c r="A22" s="212">
        <v>43919</v>
      </c>
      <c r="B22" s="212" t="s">
        <v>273</v>
      </c>
      <c r="C22" s="213" t="s">
        <v>80</v>
      </c>
      <c r="D22" s="214" t="s">
        <v>86</v>
      </c>
      <c r="E22" s="215"/>
      <c r="F22" s="232"/>
      <c r="G22" s="215"/>
      <c r="H22" s="234">
        <v>130800</v>
      </c>
    </row>
    <row r="23" spans="1:8" hidden="1" x14ac:dyDescent="0.25">
      <c r="A23" s="212">
        <v>43920</v>
      </c>
      <c r="B23" s="212" t="s">
        <v>288</v>
      </c>
      <c r="C23" s="213" t="s">
        <v>78</v>
      </c>
      <c r="D23" s="214" t="s">
        <v>83</v>
      </c>
      <c r="E23" s="215"/>
      <c r="F23" s="232"/>
      <c r="G23" s="215"/>
      <c r="H23" s="234">
        <v>1000000</v>
      </c>
    </row>
    <row r="24" spans="1:8" x14ac:dyDescent="0.25">
      <c r="A24" s="212">
        <v>43920</v>
      </c>
      <c r="B24" s="212" t="s">
        <v>235</v>
      </c>
      <c r="C24" s="213" t="s">
        <v>133</v>
      </c>
      <c r="D24" s="214" t="s">
        <v>198</v>
      </c>
      <c r="E24" s="215">
        <v>805350</v>
      </c>
      <c r="F24" s="232"/>
      <c r="G24" s="215"/>
      <c r="H24" s="234"/>
    </row>
    <row r="25" spans="1:8" hidden="1" x14ac:dyDescent="0.25">
      <c r="A25" s="212">
        <v>43921</v>
      </c>
      <c r="B25" s="212" t="s">
        <v>274</v>
      </c>
      <c r="C25" s="213" t="s">
        <v>131</v>
      </c>
      <c r="D25" s="214" t="s">
        <v>132</v>
      </c>
      <c r="E25" s="215"/>
      <c r="F25" s="232"/>
      <c r="G25" s="215"/>
      <c r="H25" s="234">
        <v>150000</v>
      </c>
    </row>
    <row r="26" spans="1:8" x14ac:dyDescent="0.25">
      <c r="A26" s="212">
        <v>43921</v>
      </c>
      <c r="B26" s="212" t="s">
        <v>236</v>
      </c>
      <c r="C26" s="213" t="s">
        <v>133</v>
      </c>
      <c r="D26" s="214" t="s">
        <v>203</v>
      </c>
      <c r="E26" s="215">
        <v>9876600</v>
      </c>
      <c r="F26" s="232"/>
      <c r="G26" s="215"/>
      <c r="H26" s="234"/>
    </row>
    <row r="27" spans="1:8" x14ac:dyDescent="0.25">
      <c r="A27" s="212">
        <v>43921</v>
      </c>
      <c r="B27" s="212" t="s">
        <v>237</v>
      </c>
      <c r="C27" s="213" t="s">
        <v>133</v>
      </c>
      <c r="D27" s="214" t="s">
        <v>204</v>
      </c>
      <c r="E27" s="215">
        <v>548000</v>
      </c>
      <c r="F27" s="232"/>
      <c r="G27" s="215"/>
      <c r="H27" s="234"/>
    </row>
    <row r="28" spans="1:8" ht="17.25" customHeight="1" x14ac:dyDescent="0.25">
      <c r="A28" s="212">
        <v>43922</v>
      </c>
      <c r="B28" s="212" t="s">
        <v>239</v>
      </c>
      <c r="C28" s="213" t="s">
        <v>133</v>
      </c>
      <c r="D28" s="214" t="s">
        <v>197</v>
      </c>
      <c r="E28" s="215">
        <v>268000</v>
      </c>
      <c r="F28" s="232"/>
      <c r="G28" s="215"/>
      <c r="H28" s="234"/>
    </row>
    <row r="29" spans="1:8" ht="17.25" customHeight="1" x14ac:dyDescent="0.25">
      <c r="A29" s="212">
        <v>43925</v>
      </c>
      <c r="B29" s="212" t="s">
        <v>240</v>
      </c>
      <c r="C29" s="213" t="s">
        <v>133</v>
      </c>
      <c r="D29" s="214" t="s">
        <v>225</v>
      </c>
      <c r="E29" s="215"/>
      <c r="F29" s="232">
        <v>286150</v>
      </c>
      <c r="G29" s="215"/>
      <c r="H29" s="234"/>
    </row>
    <row r="30" spans="1:8" ht="17.25" customHeight="1" x14ac:dyDescent="0.25">
      <c r="A30" s="212">
        <v>43929</v>
      </c>
      <c r="B30" s="212" t="s">
        <v>241</v>
      </c>
      <c r="C30" s="213" t="s">
        <v>133</v>
      </c>
      <c r="D30" s="214" t="s">
        <v>226</v>
      </c>
      <c r="E30" s="215"/>
      <c r="F30" s="232">
        <v>1371750</v>
      </c>
      <c r="G30" s="215"/>
      <c r="H30" s="234"/>
    </row>
    <row r="31" spans="1:8" hidden="1" x14ac:dyDescent="0.25">
      <c r="A31" s="212">
        <v>43929</v>
      </c>
      <c r="B31" s="212" t="s">
        <v>275</v>
      </c>
      <c r="C31" s="213" t="s">
        <v>80</v>
      </c>
      <c r="D31" s="214" t="s">
        <v>269</v>
      </c>
      <c r="E31" s="215"/>
      <c r="F31" s="232"/>
      <c r="G31" s="215">
        <v>10511000</v>
      </c>
      <c r="H31" s="234"/>
    </row>
    <row r="32" spans="1:8" x14ac:dyDescent="0.25">
      <c r="A32" s="212">
        <v>43931</v>
      </c>
      <c r="B32" s="212" t="s">
        <v>242</v>
      </c>
      <c r="C32" s="213" t="s">
        <v>133</v>
      </c>
      <c r="D32" s="214" t="s">
        <v>227</v>
      </c>
      <c r="E32" s="215">
        <v>268450</v>
      </c>
      <c r="F32" s="232"/>
      <c r="G32" s="215"/>
      <c r="H32" s="234"/>
    </row>
    <row r="33" spans="1:8" x14ac:dyDescent="0.25">
      <c r="A33" s="212">
        <v>43932</v>
      </c>
      <c r="B33" s="212" t="s">
        <v>243</v>
      </c>
      <c r="C33" s="213" t="s">
        <v>133</v>
      </c>
      <c r="D33" s="214" t="s">
        <v>225</v>
      </c>
      <c r="E33" s="215"/>
      <c r="F33" s="232">
        <v>324500</v>
      </c>
      <c r="G33" s="215"/>
      <c r="H33" s="234"/>
    </row>
    <row r="34" spans="1:8" x14ac:dyDescent="0.25">
      <c r="A34" s="212">
        <v>43933</v>
      </c>
      <c r="B34" s="212" t="s">
        <v>244</v>
      </c>
      <c r="C34" s="213" t="s">
        <v>133</v>
      </c>
      <c r="D34" s="214" t="s">
        <v>228</v>
      </c>
      <c r="E34" s="215"/>
      <c r="F34" s="232">
        <v>10301400</v>
      </c>
      <c r="G34" s="215"/>
      <c r="H34" s="234"/>
    </row>
    <row r="35" spans="1:8" hidden="1" x14ac:dyDescent="0.25">
      <c r="A35" s="212">
        <v>43934</v>
      </c>
      <c r="B35" s="212" t="s">
        <v>288</v>
      </c>
      <c r="C35" s="213" t="s">
        <v>78</v>
      </c>
      <c r="D35" s="214" t="s">
        <v>83</v>
      </c>
      <c r="E35" s="215"/>
      <c r="F35" s="232"/>
      <c r="G35" s="215"/>
      <c r="H35" s="234">
        <v>500000</v>
      </c>
    </row>
    <row r="36" spans="1:8" x14ac:dyDescent="0.25">
      <c r="A36" s="212">
        <v>43935</v>
      </c>
      <c r="B36" s="212" t="s">
        <v>245</v>
      </c>
      <c r="C36" s="213" t="s">
        <v>133</v>
      </c>
      <c r="D36" s="214" t="s">
        <v>199</v>
      </c>
      <c r="E36" s="215">
        <v>324500</v>
      </c>
      <c r="F36" s="232"/>
      <c r="G36" s="215"/>
      <c r="H36" s="234"/>
    </row>
    <row r="37" spans="1:8" x14ac:dyDescent="0.25">
      <c r="A37" s="212">
        <v>43936</v>
      </c>
      <c r="B37" s="212" t="s">
        <v>246</v>
      </c>
      <c r="C37" s="213" t="s">
        <v>133</v>
      </c>
      <c r="D37" s="214" t="s">
        <v>197</v>
      </c>
      <c r="E37" s="215">
        <v>1637150</v>
      </c>
      <c r="F37" s="232"/>
      <c r="G37" s="215"/>
      <c r="H37" s="234"/>
    </row>
    <row r="38" spans="1:8" hidden="1" x14ac:dyDescent="0.25">
      <c r="A38" s="212">
        <v>43939</v>
      </c>
      <c r="B38" s="212" t="s">
        <v>276</v>
      </c>
      <c r="C38" s="213" t="s">
        <v>25</v>
      </c>
      <c r="D38" s="214" t="s">
        <v>191</v>
      </c>
      <c r="E38" s="215"/>
      <c r="F38" s="232"/>
      <c r="G38" s="215">
        <v>350000</v>
      </c>
      <c r="H38" s="234"/>
    </row>
    <row r="39" spans="1:8" hidden="1" x14ac:dyDescent="0.25">
      <c r="A39" s="212">
        <v>43941</v>
      </c>
      <c r="B39" s="212" t="s">
        <v>277</v>
      </c>
      <c r="C39" s="213" t="s">
        <v>131</v>
      </c>
      <c r="D39" s="214" t="s">
        <v>132</v>
      </c>
      <c r="E39" s="215"/>
      <c r="F39" s="232"/>
      <c r="G39" s="215"/>
      <c r="H39" s="234">
        <v>250000</v>
      </c>
    </row>
    <row r="40" spans="1:8" x14ac:dyDescent="0.25">
      <c r="A40" s="212">
        <v>43941</v>
      </c>
      <c r="B40" s="212" t="s">
        <v>247</v>
      </c>
      <c r="C40" s="213" t="s">
        <v>133</v>
      </c>
      <c r="D40" s="214" t="s">
        <v>202</v>
      </c>
      <c r="E40" s="215">
        <v>3799600</v>
      </c>
      <c r="F40" s="232"/>
      <c r="G40" s="215"/>
      <c r="H40" s="234"/>
    </row>
    <row r="41" spans="1:8" hidden="1" x14ac:dyDescent="0.25">
      <c r="A41" s="212">
        <v>43941</v>
      </c>
      <c r="B41" s="212" t="s">
        <v>278</v>
      </c>
      <c r="C41" s="213" t="s">
        <v>80</v>
      </c>
      <c r="D41" s="214" t="s">
        <v>81</v>
      </c>
      <c r="E41" s="215"/>
      <c r="F41" s="232"/>
      <c r="G41" s="215"/>
      <c r="H41" s="234">
        <v>19043</v>
      </c>
    </row>
    <row r="42" spans="1:8" x14ac:dyDescent="0.25">
      <c r="A42" s="212">
        <v>44032</v>
      </c>
      <c r="B42" s="212" t="s">
        <v>248</v>
      </c>
      <c r="C42" s="213" t="s">
        <v>133</v>
      </c>
      <c r="D42" s="214" t="s">
        <v>203</v>
      </c>
      <c r="E42" s="215">
        <v>16281800</v>
      </c>
      <c r="F42" s="232"/>
      <c r="G42" s="215"/>
      <c r="H42" s="234"/>
    </row>
    <row r="43" spans="1:8" hidden="1" x14ac:dyDescent="0.25">
      <c r="A43" s="212">
        <v>43942</v>
      </c>
      <c r="B43" s="212" t="s">
        <v>279</v>
      </c>
      <c r="C43" s="213" t="s">
        <v>193</v>
      </c>
      <c r="D43" s="214" t="s">
        <v>194</v>
      </c>
      <c r="E43" s="215"/>
      <c r="F43" s="232"/>
      <c r="G43" s="215">
        <v>500000</v>
      </c>
      <c r="H43" s="234"/>
    </row>
    <row r="44" spans="1:8" hidden="1" x14ac:dyDescent="0.25">
      <c r="A44" s="212">
        <v>43942</v>
      </c>
      <c r="B44" s="212" t="s">
        <v>280</v>
      </c>
      <c r="C44" s="213" t="s">
        <v>80</v>
      </c>
      <c r="D44" s="214" t="s">
        <v>185</v>
      </c>
      <c r="E44" s="215"/>
      <c r="F44" s="232"/>
      <c r="G44" s="215"/>
      <c r="H44" s="234">
        <v>1469000</v>
      </c>
    </row>
    <row r="45" spans="1:8" x14ac:dyDescent="0.25">
      <c r="A45" s="212">
        <v>43942</v>
      </c>
      <c r="B45" s="212" t="s">
        <v>249</v>
      </c>
      <c r="C45" s="213" t="s">
        <v>133</v>
      </c>
      <c r="D45" s="214" t="s">
        <v>197</v>
      </c>
      <c r="E45" s="215">
        <v>1088000</v>
      </c>
      <c r="F45" s="232"/>
      <c r="G45" s="215"/>
      <c r="H45" s="234"/>
    </row>
    <row r="46" spans="1:8" x14ac:dyDescent="0.25">
      <c r="A46" s="212">
        <v>43942</v>
      </c>
      <c r="B46" s="212" t="s">
        <v>250</v>
      </c>
      <c r="C46" s="213" t="s">
        <v>133</v>
      </c>
      <c r="D46" s="214" t="s">
        <v>197</v>
      </c>
      <c r="E46" s="215">
        <v>274000</v>
      </c>
      <c r="F46" s="232"/>
      <c r="G46" s="215"/>
      <c r="H46" s="234"/>
    </row>
    <row r="47" spans="1:8" x14ac:dyDescent="0.25">
      <c r="A47" s="212">
        <v>43942</v>
      </c>
      <c r="B47" s="212" t="s">
        <v>251</v>
      </c>
      <c r="C47" s="213" t="s">
        <v>133</v>
      </c>
      <c r="D47" s="214" t="s">
        <v>197</v>
      </c>
      <c r="E47" s="215">
        <v>286000</v>
      </c>
      <c r="F47" s="232"/>
      <c r="G47" s="215"/>
      <c r="H47" s="234"/>
    </row>
    <row r="48" spans="1:8" x14ac:dyDescent="0.25">
      <c r="A48" s="212">
        <v>43942</v>
      </c>
      <c r="B48" s="212" t="s">
        <v>252</v>
      </c>
      <c r="C48" s="213" t="s">
        <v>133</v>
      </c>
      <c r="D48" s="214" t="s">
        <v>201</v>
      </c>
      <c r="E48" s="215">
        <v>10000000</v>
      </c>
      <c r="F48" s="232"/>
      <c r="G48" s="215"/>
      <c r="H48" s="234"/>
    </row>
    <row r="49" spans="1:8" x14ac:dyDescent="0.25">
      <c r="A49" s="212">
        <v>43943</v>
      </c>
      <c r="B49" s="212" t="s">
        <v>265</v>
      </c>
      <c r="C49" s="213" t="s">
        <v>133</v>
      </c>
      <c r="D49" s="214" t="s">
        <v>295</v>
      </c>
      <c r="E49" s="215"/>
      <c r="F49" s="232">
        <v>324500</v>
      </c>
      <c r="G49" s="215"/>
      <c r="H49" s="234"/>
    </row>
    <row r="50" spans="1:8" hidden="1" x14ac:dyDescent="0.25">
      <c r="A50" s="212">
        <v>43944</v>
      </c>
      <c r="B50" s="212" t="s">
        <v>281</v>
      </c>
      <c r="C50" s="213" t="s">
        <v>25</v>
      </c>
      <c r="D50" s="214" t="s">
        <v>189</v>
      </c>
      <c r="E50" s="215"/>
      <c r="F50" s="232"/>
      <c r="G50" s="215"/>
      <c r="H50" s="234">
        <v>4050000</v>
      </c>
    </row>
    <row r="51" spans="1:8" x14ac:dyDescent="0.25">
      <c r="A51" s="212">
        <v>43944</v>
      </c>
      <c r="B51" s="212" t="s">
        <v>253</v>
      </c>
      <c r="C51" s="213" t="s">
        <v>133</v>
      </c>
      <c r="D51" s="214" t="s">
        <v>197</v>
      </c>
      <c r="E51" s="215">
        <v>1430000</v>
      </c>
      <c r="F51" s="232"/>
      <c r="G51" s="215"/>
      <c r="H51" s="234"/>
    </row>
    <row r="52" spans="1:8" x14ac:dyDescent="0.25">
      <c r="A52" s="212">
        <v>43944</v>
      </c>
      <c r="B52" s="212" t="s">
        <v>254</v>
      </c>
      <c r="C52" s="213" t="s">
        <v>133</v>
      </c>
      <c r="D52" s="214" t="s">
        <v>197</v>
      </c>
      <c r="E52" s="215">
        <v>268000</v>
      </c>
      <c r="F52" s="232"/>
      <c r="G52" s="215"/>
      <c r="H52" s="234"/>
    </row>
    <row r="53" spans="1:8" x14ac:dyDescent="0.25">
      <c r="A53" s="212">
        <v>43944</v>
      </c>
      <c r="B53" s="212" t="s">
        <v>255</v>
      </c>
      <c r="C53" s="213" t="s">
        <v>133</v>
      </c>
      <c r="D53" s="214" t="s">
        <v>200</v>
      </c>
      <c r="E53" s="215">
        <v>286150</v>
      </c>
      <c r="F53" s="232"/>
      <c r="G53" s="215"/>
      <c r="H53" s="234"/>
    </row>
    <row r="54" spans="1:8" ht="14.25" customHeight="1" x14ac:dyDescent="0.25">
      <c r="A54" s="212">
        <v>43944</v>
      </c>
      <c r="B54" s="212" t="s">
        <v>256</v>
      </c>
      <c r="C54" s="213" t="s">
        <v>133</v>
      </c>
      <c r="D54" s="214" t="s">
        <v>200</v>
      </c>
      <c r="E54" s="215">
        <v>286150</v>
      </c>
      <c r="F54" s="232"/>
      <c r="G54" s="215"/>
      <c r="H54" s="234"/>
    </row>
    <row r="55" spans="1:8" x14ac:dyDescent="0.25">
      <c r="A55" s="212">
        <v>43944</v>
      </c>
      <c r="B55" s="212" t="s">
        <v>257</v>
      </c>
      <c r="C55" s="213" t="s">
        <v>133</v>
      </c>
      <c r="D55" s="214" t="s">
        <v>134</v>
      </c>
      <c r="E55" s="215">
        <v>6442800</v>
      </c>
      <c r="F55" s="232"/>
      <c r="G55" s="215"/>
      <c r="H55" s="234"/>
    </row>
    <row r="56" spans="1:8" hidden="1" x14ac:dyDescent="0.25">
      <c r="A56" s="212">
        <v>43944</v>
      </c>
      <c r="B56" s="212" t="s">
        <v>282</v>
      </c>
      <c r="C56" s="213" t="s">
        <v>267</v>
      </c>
      <c r="D56" s="214" t="s">
        <v>268</v>
      </c>
      <c r="E56" s="215"/>
      <c r="F56" s="232"/>
      <c r="G56" s="215"/>
      <c r="H56" s="234">
        <v>3371000</v>
      </c>
    </row>
    <row r="57" spans="1:8" hidden="1" x14ac:dyDescent="0.25">
      <c r="A57" s="212">
        <v>43945</v>
      </c>
      <c r="B57" s="212" t="s">
        <v>283</v>
      </c>
      <c r="C57" s="213" t="s">
        <v>80</v>
      </c>
      <c r="D57" s="214" t="s">
        <v>195</v>
      </c>
      <c r="E57" s="215"/>
      <c r="F57" s="232"/>
      <c r="G57" s="215"/>
      <c r="H57" s="234">
        <v>200000</v>
      </c>
    </row>
    <row r="58" spans="1:8" hidden="1" x14ac:dyDescent="0.25">
      <c r="A58" s="212">
        <v>43946</v>
      </c>
      <c r="B58" s="212" t="s">
        <v>284</v>
      </c>
      <c r="C58" s="213" t="s">
        <v>25</v>
      </c>
      <c r="D58" s="214" t="s">
        <v>188</v>
      </c>
      <c r="E58" s="215"/>
      <c r="F58" s="232"/>
      <c r="G58" s="215"/>
      <c r="H58" s="234">
        <v>270000</v>
      </c>
    </row>
    <row r="59" spans="1:8" x14ac:dyDescent="0.25">
      <c r="A59" s="212">
        <v>43946</v>
      </c>
      <c r="B59" s="212" t="s">
        <v>258</v>
      </c>
      <c r="C59" s="213" t="s">
        <v>133</v>
      </c>
      <c r="D59" s="214" t="s">
        <v>229</v>
      </c>
      <c r="E59" s="215"/>
      <c r="F59" s="232">
        <v>6513600</v>
      </c>
      <c r="G59" s="215"/>
      <c r="H59" s="234"/>
    </row>
    <row r="60" spans="1:8" hidden="1" x14ac:dyDescent="0.25">
      <c r="A60" s="212">
        <v>43946</v>
      </c>
      <c r="B60" s="212" t="s">
        <v>289</v>
      </c>
      <c r="C60" s="213" t="s">
        <v>266</v>
      </c>
      <c r="D60" s="214" t="s">
        <v>187</v>
      </c>
      <c r="E60" s="215"/>
      <c r="F60" s="232"/>
      <c r="G60" s="215"/>
      <c r="H60" s="234">
        <v>80000</v>
      </c>
    </row>
    <row r="61" spans="1:8" ht="30" hidden="1" x14ac:dyDescent="0.25">
      <c r="A61" s="212">
        <v>43946</v>
      </c>
      <c r="B61" s="212" t="s">
        <v>285</v>
      </c>
      <c r="C61" s="213" t="s">
        <v>270</v>
      </c>
      <c r="D61" s="235" t="s">
        <v>196</v>
      </c>
      <c r="E61" s="215"/>
      <c r="F61" s="232"/>
      <c r="G61" s="215">
        <v>2000000</v>
      </c>
      <c r="H61" s="234"/>
    </row>
    <row r="62" spans="1:8" x14ac:dyDescent="0.25">
      <c r="A62" s="212">
        <v>43946</v>
      </c>
      <c r="B62" s="212" t="s">
        <v>259</v>
      </c>
      <c r="C62" s="213" t="s">
        <v>133</v>
      </c>
      <c r="D62" s="235" t="s">
        <v>200</v>
      </c>
      <c r="E62" s="215">
        <v>1716900</v>
      </c>
      <c r="F62" s="232"/>
      <c r="G62" s="215"/>
      <c r="H62" s="234"/>
    </row>
    <row r="63" spans="1:8" x14ac:dyDescent="0.25">
      <c r="A63" s="212">
        <v>43947</v>
      </c>
      <c r="B63" s="212" t="s">
        <v>260</v>
      </c>
      <c r="C63" s="213" t="s">
        <v>133</v>
      </c>
      <c r="D63" s="235" t="s">
        <v>230</v>
      </c>
      <c r="E63" s="215"/>
      <c r="F63" s="232">
        <v>1758200</v>
      </c>
      <c r="G63" s="215"/>
      <c r="H63" s="234"/>
    </row>
    <row r="64" spans="1:8" ht="30" hidden="1" x14ac:dyDescent="0.25">
      <c r="A64" s="212">
        <v>43948</v>
      </c>
      <c r="B64" s="212" t="s">
        <v>286</v>
      </c>
      <c r="C64" s="213" t="s">
        <v>270</v>
      </c>
      <c r="D64" s="235" t="s">
        <v>196</v>
      </c>
      <c r="E64" s="215"/>
      <c r="F64" s="232"/>
      <c r="G64" s="215">
        <v>1000000</v>
      </c>
      <c r="H64" s="234"/>
    </row>
    <row r="65" spans="1:10" x14ac:dyDescent="0.25">
      <c r="A65" s="212">
        <v>43947</v>
      </c>
      <c r="B65" s="212" t="s">
        <v>261</v>
      </c>
      <c r="C65" s="213" t="s">
        <v>133</v>
      </c>
      <c r="D65" s="235" t="s">
        <v>231</v>
      </c>
      <c r="E65" s="215"/>
      <c r="F65" s="232">
        <v>268450</v>
      </c>
      <c r="G65" s="215"/>
      <c r="H65" s="234"/>
    </row>
    <row r="66" spans="1:10" hidden="1" x14ac:dyDescent="0.25">
      <c r="A66" s="212">
        <v>43947</v>
      </c>
      <c r="B66" s="212" t="s">
        <v>288</v>
      </c>
      <c r="C66" s="213" t="s">
        <v>78</v>
      </c>
      <c r="D66" s="214" t="s">
        <v>83</v>
      </c>
      <c r="E66" s="215"/>
      <c r="F66" s="232"/>
      <c r="G66" s="215"/>
      <c r="H66" s="234">
        <v>1000000</v>
      </c>
    </row>
    <row r="67" spans="1:10" x14ac:dyDescent="0.25">
      <c r="A67" s="212">
        <v>43949</v>
      </c>
      <c r="B67" s="212" t="s">
        <v>234</v>
      </c>
      <c r="C67" s="213" t="s">
        <v>133</v>
      </c>
      <c r="D67" s="214" t="s">
        <v>224</v>
      </c>
      <c r="E67" s="215"/>
      <c r="F67" s="232">
        <v>10000000</v>
      </c>
      <c r="G67" s="215"/>
      <c r="H67" s="234"/>
    </row>
    <row r="68" spans="1:10" x14ac:dyDescent="0.25">
      <c r="A68" s="212">
        <v>43949</v>
      </c>
      <c r="B68" s="212" t="s">
        <v>262</v>
      </c>
      <c r="C68" s="213" t="s">
        <v>133</v>
      </c>
      <c r="D68" s="214" t="s">
        <v>232</v>
      </c>
      <c r="E68" s="215"/>
      <c r="F68" s="232">
        <v>592950</v>
      </c>
      <c r="G68" s="215"/>
      <c r="H68" s="234"/>
    </row>
    <row r="69" spans="1:10" hidden="1" x14ac:dyDescent="0.25">
      <c r="A69" s="212">
        <v>43951</v>
      </c>
      <c r="B69" s="212" t="s">
        <v>288</v>
      </c>
      <c r="C69" s="213" t="s">
        <v>78</v>
      </c>
      <c r="D69" s="214" t="s">
        <v>79</v>
      </c>
      <c r="E69" s="215"/>
      <c r="F69" s="232"/>
      <c r="G69" s="215"/>
      <c r="H69" s="234">
        <f>15*15000</f>
        <v>225000</v>
      </c>
    </row>
    <row r="70" spans="1:10" hidden="1" x14ac:dyDescent="0.25">
      <c r="A70" s="212">
        <v>43951</v>
      </c>
      <c r="B70" s="212" t="s">
        <v>288</v>
      </c>
      <c r="C70" s="213" t="s">
        <v>78</v>
      </c>
      <c r="D70" s="214" t="s">
        <v>79</v>
      </c>
      <c r="E70" s="215"/>
      <c r="F70" s="232"/>
      <c r="G70" s="215"/>
      <c r="H70" s="234">
        <f>14*15000</f>
        <v>210000</v>
      </c>
    </row>
    <row r="71" spans="1:10" hidden="1" x14ac:dyDescent="0.25">
      <c r="A71" s="212">
        <v>43951</v>
      </c>
      <c r="B71" s="212" t="s">
        <v>288</v>
      </c>
      <c r="C71" s="213" t="s">
        <v>78</v>
      </c>
      <c r="D71" s="214" t="s">
        <v>79</v>
      </c>
      <c r="E71" s="215"/>
      <c r="F71" s="232"/>
      <c r="G71" s="215"/>
      <c r="H71" s="234">
        <v>10000</v>
      </c>
    </row>
    <row r="72" spans="1:10" hidden="1" x14ac:dyDescent="0.25">
      <c r="A72" s="212">
        <v>43951</v>
      </c>
      <c r="B72" s="212" t="s">
        <v>288</v>
      </c>
      <c r="C72" s="213" t="s">
        <v>78</v>
      </c>
      <c r="D72" s="214" t="s">
        <v>79</v>
      </c>
      <c r="E72" s="215"/>
      <c r="F72" s="232"/>
      <c r="G72" s="215"/>
      <c r="H72" s="234">
        <f>40000*2</f>
        <v>80000</v>
      </c>
    </row>
    <row r="73" spans="1:10" x14ac:dyDescent="0.25">
      <c r="A73" s="212">
        <v>43951</v>
      </c>
      <c r="B73" s="212" t="s">
        <v>263</v>
      </c>
      <c r="C73" s="213" t="s">
        <v>133</v>
      </c>
      <c r="D73" s="214" t="s">
        <v>197</v>
      </c>
      <c r="E73" s="215"/>
      <c r="F73" s="232">
        <v>2950550</v>
      </c>
      <c r="G73" s="215"/>
      <c r="H73" s="234"/>
    </row>
    <row r="74" spans="1:10" hidden="1" x14ac:dyDescent="0.25">
      <c r="A74" s="212">
        <v>43951</v>
      </c>
      <c r="B74" s="212" t="s">
        <v>287</v>
      </c>
      <c r="C74" s="213" t="s">
        <v>193</v>
      </c>
      <c r="D74" s="214" t="s">
        <v>238</v>
      </c>
      <c r="E74" s="215"/>
      <c r="F74" s="232"/>
      <c r="G74" s="215"/>
      <c r="H74" s="234">
        <v>2950550</v>
      </c>
    </row>
    <row r="75" spans="1:10" hidden="1" x14ac:dyDescent="0.25">
      <c r="A75" s="212">
        <v>43951</v>
      </c>
      <c r="B75" s="212" t="s">
        <v>289</v>
      </c>
      <c r="C75" s="213" t="s">
        <v>266</v>
      </c>
      <c r="D75" s="214" t="s">
        <v>186</v>
      </c>
      <c r="E75" s="215"/>
      <c r="F75" s="232"/>
      <c r="G75" s="215"/>
      <c r="H75" s="234">
        <v>540000</v>
      </c>
    </row>
    <row r="76" spans="1:10" s="237" customFormat="1" ht="14.25" hidden="1" x14ac:dyDescent="0.2">
      <c r="A76" s="391" t="s">
        <v>10</v>
      </c>
      <c r="B76" s="392"/>
      <c r="C76" s="392"/>
      <c r="D76" s="393"/>
      <c r="E76" s="236">
        <f>SUM(E8:E75)</f>
        <v>55887450</v>
      </c>
      <c r="F76" s="236">
        <f t="shared" ref="F76:H76" si="0">SUM(F8:F75)</f>
        <v>34692050</v>
      </c>
      <c r="G76" s="236">
        <f t="shared" si="0"/>
        <v>14361000</v>
      </c>
      <c r="H76" s="236">
        <f t="shared" si="0"/>
        <v>26781339</v>
      </c>
      <c r="J76" s="238"/>
    </row>
    <row r="77" spans="1:10" s="237" customFormat="1" ht="14.25" x14ac:dyDescent="0.2">
      <c r="A77" s="239"/>
      <c r="B77" s="239"/>
      <c r="C77" s="239"/>
      <c r="D77" s="239"/>
      <c r="E77" s="240"/>
      <c r="F77" s="240"/>
      <c r="G77" s="240"/>
      <c r="H77" s="240"/>
      <c r="J77" s="238"/>
    </row>
    <row r="78" spans="1:10" s="237" customFormat="1" ht="18.75" x14ac:dyDescent="0.3">
      <c r="A78" s="402" t="s">
        <v>205</v>
      </c>
      <c r="B78" s="402"/>
      <c r="C78" s="402"/>
      <c r="D78" s="239"/>
      <c r="E78" s="240"/>
      <c r="F78" s="240"/>
      <c r="G78" s="240"/>
      <c r="H78" s="240"/>
      <c r="J78" s="238"/>
    </row>
    <row r="79" spans="1:10" s="237" customFormat="1" ht="14.25" x14ac:dyDescent="0.2">
      <c r="A79" s="239"/>
      <c r="B79" s="239"/>
      <c r="C79" s="239"/>
      <c r="D79" s="239"/>
      <c r="E79" s="240"/>
      <c r="F79" s="240"/>
      <c r="G79" s="240"/>
      <c r="H79" s="240"/>
      <c r="J79" s="238"/>
    </row>
    <row r="80" spans="1:10" s="237" customFormat="1" ht="14.25" x14ac:dyDescent="0.2">
      <c r="A80" s="239"/>
      <c r="B80" s="239"/>
      <c r="C80" s="403" t="s">
        <v>290</v>
      </c>
      <c r="D80" s="403"/>
      <c r="E80" s="240"/>
      <c r="F80" s="240"/>
      <c r="G80" s="240"/>
      <c r="H80" s="240"/>
      <c r="J80" s="238"/>
    </row>
    <row r="81" spans="1:10" s="227" customFormat="1" x14ac:dyDescent="0.25">
      <c r="A81" s="395" t="s">
        <v>4</v>
      </c>
      <c r="B81" s="400" t="s">
        <v>233</v>
      </c>
      <c r="C81" s="395" t="s">
        <v>5</v>
      </c>
      <c r="D81" s="397" t="s">
        <v>6</v>
      </c>
      <c r="E81" s="399" t="s">
        <v>7</v>
      </c>
      <c r="F81" s="399"/>
      <c r="G81" s="399" t="s">
        <v>8</v>
      </c>
      <c r="H81" s="399"/>
    </row>
    <row r="82" spans="1:10" s="227" customFormat="1" x14ac:dyDescent="0.25">
      <c r="A82" s="396"/>
      <c r="B82" s="401"/>
      <c r="C82" s="396"/>
      <c r="D82" s="398"/>
      <c r="E82" s="231" t="s">
        <v>192</v>
      </c>
      <c r="F82" s="231" t="s">
        <v>68</v>
      </c>
      <c r="G82" s="231" t="s">
        <v>192</v>
      </c>
      <c r="H82" s="231" t="s">
        <v>68</v>
      </c>
    </row>
    <row r="83" spans="1:10" ht="30" x14ac:dyDescent="0.25">
      <c r="A83" s="212">
        <v>43946</v>
      </c>
      <c r="B83" s="212" t="s">
        <v>285</v>
      </c>
      <c r="C83" s="213" t="s">
        <v>270</v>
      </c>
      <c r="D83" s="235" t="s">
        <v>196</v>
      </c>
      <c r="E83" s="215"/>
      <c r="F83" s="232"/>
      <c r="G83" s="215">
        <v>2000000</v>
      </c>
      <c r="H83" s="234"/>
    </row>
    <row r="84" spans="1:10" ht="30" x14ac:dyDescent="0.25">
      <c r="A84" s="212">
        <v>43948</v>
      </c>
      <c r="B84" s="212" t="s">
        <v>286</v>
      </c>
      <c r="C84" s="213" t="s">
        <v>270</v>
      </c>
      <c r="D84" s="235" t="s">
        <v>196</v>
      </c>
      <c r="E84" s="215"/>
      <c r="F84" s="232"/>
      <c r="G84" s="215">
        <v>1000000</v>
      </c>
      <c r="H84" s="234"/>
    </row>
    <row r="85" spans="1:10" s="237" customFormat="1" x14ac:dyDescent="0.25">
      <c r="A85" s="252"/>
      <c r="B85" s="252"/>
      <c r="C85" s="253"/>
      <c r="D85" s="254"/>
      <c r="E85" s="255"/>
      <c r="F85" s="256"/>
      <c r="G85" s="262">
        <f>SUM(G83:G84)</f>
        <v>3000000</v>
      </c>
      <c r="H85" s="257"/>
      <c r="J85" s="238"/>
    </row>
    <row r="86" spans="1:10" s="237" customFormat="1" x14ac:dyDescent="0.25">
      <c r="A86" s="241"/>
      <c r="B86" s="241"/>
      <c r="C86" s="242"/>
      <c r="D86" s="243"/>
      <c r="E86" s="244"/>
      <c r="F86" s="245"/>
      <c r="G86" s="244"/>
      <c r="H86" s="246"/>
      <c r="J86" s="238"/>
    </row>
    <row r="87" spans="1:10" s="237" customFormat="1" ht="14.25" x14ac:dyDescent="0.2">
      <c r="A87" s="239"/>
      <c r="B87" s="239"/>
      <c r="C87" s="403" t="s">
        <v>291</v>
      </c>
      <c r="D87" s="403"/>
      <c r="E87" s="240"/>
      <c r="F87" s="240"/>
      <c r="G87" s="240"/>
      <c r="H87" s="240"/>
      <c r="J87" s="238"/>
    </row>
    <row r="88" spans="1:10" s="227" customFormat="1" x14ac:dyDescent="0.25">
      <c r="A88" s="395" t="s">
        <v>4</v>
      </c>
      <c r="B88" s="400" t="s">
        <v>233</v>
      </c>
      <c r="C88" s="395" t="s">
        <v>5</v>
      </c>
      <c r="D88" s="397" t="s">
        <v>6</v>
      </c>
      <c r="E88" s="399" t="s">
        <v>7</v>
      </c>
      <c r="F88" s="399"/>
      <c r="G88" s="399" t="s">
        <v>8</v>
      </c>
      <c r="H88" s="399"/>
    </row>
    <row r="89" spans="1:10" s="227" customFormat="1" x14ac:dyDescent="0.25">
      <c r="A89" s="396"/>
      <c r="B89" s="401"/>
      <c r="C89" s="396"/>
      <c r="D89" s="398"/>
      <c r="E89" s="231" t="s">
        <v>192</v>
      </c>
      <c r="F89" s="231" t="s">
        <v>68</v>
      </c>
      <c r="G89" s="231" t="s">
        <v>192</v>
      </c>
      <c r="H89" s="231" t="s">
        <v>68</v>
      </c>
    </row>
    <row r="90" spans="1:10" s="237" customFormat="1" x14ac:dyDescent="0.25">
      <c r="A90" s="212">
        <v>43944</v>
      </c>
      <c r="B90" s="212" t="s">
        <v>282</v>
      </c>
      <c r="C90" s="213" t="s">
        <v>267</v>
      </c>
      <c r="D90" s="214" t="s">
        <v>268</v>
      </c>
      <c r="E90" s="215"/>
      <c r="F90" s="232"/>
      <c r="G90" s="215"/>
      <c r="H90" s="234">
        <v>3371000</v>
      </c>
      <c r="J90" s="238"/>
    </row>
    <row r="91" spans="1:10" s="237" customFormat="1" x14ac:dyDescent="0.25">
      <c r="A91" s="252"/>
      <c r="B91" s="252"/>
      <c r="C91" s="253"/>
      <c r="D91" s="254"/>
      <c r="E91" s="255"/>
      <c r="F91" s="256"/>
      <c r="G91" s="256"/>
      <c r="H91" s="262">
        <f>SUBTOTAL(9,H90)</f>
        <v>3371000</v>
      </c>
      <c r="J91" s="238"/>
    </row>
    <row r="92" spans="1:10" s="237" customFormat="1" x14ac:dyDescent="0.25">
      <c r="A92" s="241"/>
      <c r="B92" s="241"/>
      <c r="C92" s="242"/>
      <c r="D92" s="243"/>
      <c r="E92" s="244"/>
      <c r="F92" s="245"/>
      <c r="G92" s="244"/>
      <c r="H92" s="246"/>
      <c r="J92" s="238"/>
    </row>
    <row r="93" spans="1:10" s="237" customFormat="1" ht="14.25" x14ac:dyDescent="0.2">
      <c r="A93" s="239"/>
      <c r="B93" s="239"/>
      <c r="C93" s="404" t="s">
        <v>25</v>
      </c>
      <c r="D93" s="404"/>
      <c r="E93" s="240"/>
      <c r="F93" s="240"/>
      <c r="G93" s="240"/>
      <c r="H93" s="240"/>
      <c r="J93" s="238"/>
    </row>
    <row r="94" spans="1:10" s="227" customFormat="1" x14ac:dyDescent="0.25">
      <c r="A94" s="395" t="s">
        <v>4</v>
      </c>
      <c r="B94" s="387"/>
      <c r="C94" s="395" t="s">
        <v>5</v>
      </c>
      <c r="D94" s="397" t="s">
        <v>6</v>
      </c>
      <c r="E94" s="399" t="s">
        <v>7</v>
      </c>
      <c r="F94" s="399"/>
      <c r="G94" s="399" t="s">
        <v>8</v>
      </c>
      <c r="H94" s="399"/>
    </row>
    <row r="95" spans="1:10" s="227" customFormat="1" x14ac:dyDescent="0.25">
      <c r="A95" s="396"/>
      <c r="B95" s="388"/>
      <c r="C95" s="396"/>
      <c r="D95" s="398"/>
      <c r="E95" s="231" t="s">
        <v>192</v>
      </c>
      <c r="F95" s="231" t="s">
        <v>68</v>
      </c>
      <c r="G95" s="231" t="s">
        <v>192</v>
      </c>
      <c r="H95" s="231" t="s">
        <v>68</v>
      </c>
    </row>
    <row r="96" spans="1:10" x14ac:dyDescent="0.25">
      <c r="A96" s="212">
        <v>43912</v>
      </c>
      <c r="B96" s="212" t="s">
        <v>271</v>
      </c>
      <c r="C96" s="213" t="s">
        <v>25</v>
      </c>
      <c r="D96" s="214" t="s">
        <v>190</v>
      </c>
      <c r="E96" s="215"/>
      <c r="F96" s="232"/>
      <c r="G96" s="215"/>
      <c r="H96" s="232">
        <v>2718182</v>
      </c>
    </row>
    <row r="97" spans="1:10" x14ac:dyDescent="0.25">
      <c r="A97" s="212">
        <v>43939</v>
      </c>
      <c r="B97" s="212" t="s">
        <v>276</v>
      </c>
      <c r="C97" s="213" t="s">
        <v>25</v>
      </c>
      <c r="D97" s="214" t="s">
        <v>191</v>
      </c>
      <c r="E97" s="215"/>
      <c r="F97" s="232"/>
      <c r="G97" s="215">
        <v>350000</v>
      </c>
      <c r="H97" s="234"/>
    </row>
    <row r="98" spans="1:10" x14ac:dyDescent="0.25">
      <c r="A98" s="212">
        <v>43944</v>
      </c>
      <c r="B98" s="212" t="s">
        <v>281</v>
      </c>
      <c r="C98" s="213" t="s">
        <v>25</v>
      </c>
      <c r="D98" s="214" t="s">
        <v>189</v>
      </c>
      <c r="E98" s="215"/>
      <c r="F98" s="232"/>
      <c r="G98" s="215"/>
      <c r="H98" s="234">
        <v>4050000</v>
      </c>
    </row>
    <row r="99" spans="1:10" x14ac:dyDescent="0.25">
      <c r="A99" s="212">
        <v>43946</v>
      </c>
      <c r="B99" s="212" t="s">
        <v>284</v>
      </c>
      <c r="C99" s="213" t="s">
        <v>25</v>
      </c>
      <c r="D99" s="214" t="s">
        <v>188</v>
      </c>
      <c r="E99" s="215"/>
      <c r="F99" s="232"/>
      <c r="G99" s="215"/>
      <c r="H99" s="234">
        <v>270000</v>
      </c>
    </row>
    <row r="100" spans="1:10" x14ac:dyDescent="0.25">
      <c r="A100" s="252"/>
      <c r="B100" s="252"/>
      <c r="C100" s="253"/>
      <c r="D100" s="260"/>
      <c r="E100" s="255"/>
      <c r="F100" s="256"/>
      <c r="G100" s="262">
        <f>SUM(G97:G99)</f>
        <v>350000</v>
      </c>
      <c r="H100" s="261">
        <f>SUM(H96:H99)</f>
        <v>7038182</v>
      </c>
    </row>
    <row r="101" spans="1:10" x14ac:dyDescent="0.25">
      <c r="A101" s="241"/>
      <c r="B101" s="241"/>
      <c r="C101" s="242"/>
      <c r="D101" s="258"/>
      <c r="E101" s="244"/>
      <c r="F101" s="245"/>
      <c r="G101" s="244"/>
      <c r="H101" s="246"/>
    </row>
    <row r="102" spans="1:10" s="237" customFormat="1" ht="14.25" x14ac:dyDescent="0.2">
      <c r="A102" s="239"/>
      <c r="B102" s="239"/>
      <c r="C102" s="404" t="s">
        <v>73</v>
      </c>
      <c r="D102" s="404"/>
      <c r="E102" s="240"/>
      <c r="F102" s="240"/>
      <c r="G102" s="240"/>
      <c r="H102" s="240"/>
      <c r="J102" s="238"/>
    </row>
    <row r="103" spans="1:10" s="227" customFormat="1" x14ac:dyDescent="0.25">
      <c r="A103" s="395" t="s">
        <v>4</v>
      </c>
      <c r="B103" s="400" t="s">
        <v>292</v>
      </c>
      <c r="C103" s="395" t="s">
        <v>5</v>
      </c>
      <c r="D103" s="397" t="s">
        <v>6</v>
      </c>
      <c r="E103" s="399" t="s">
        <v>7</v>
      </c>
      <c r="F103" s="399"/>
      <c r="G103" s="399" t="s">
        <v>8</v>
      </c>
      <c r="H103" s="399"/>
    </row>
    <row r="104" spans="1:10" s="227" customFormat="1" x14ac:dyDescent="0.25">
      <c r="A104" s="396"/>
      <c r="B104" s="401"/>
      <c r="C104" s="396"/>
      <c r="D104" s="398"/>
      <c r="E104" s="231" t="s">
        <v>192</v>
      </c>
      <c r="F104" s="231" t="s">
        <v>68</v>
      </c>
      <c r="G104" s="231" t="s">
        <v>192</v>
      </c>
      <c r="H104" s="231" t="s">
        <v>68</v>
      </c>
    </row>
    <row r="105" spans="1:10" x14ac:dyDescent="0.25">
      <c r="A105" s="212">
        <v>43905</v>
      </c>
      <c r="B105" s="212" t="s">
        <v>289</v>
      </c>
      <c r="C105" s="213" t="s">
        <v>266</v>
      </c>
      <c r="D105" s="214" t="s">
        <v>82</v>
      </c>
      <c r="E105" s="215"/>
      <c r="F105" s="232"/>
      <c r="G105" s="215"/>
      <c r="H105" s="232">
        <v>892000</v>
      </c>
    </row>
    <row r="106" spans="1:10" x14ac:dyDescent="0.25">
      <c r="A106" s="212">
        <v>43910</v>
      </c>
      <c r="B106" s="212" t="s">
        <v>289</v>
      </c>
      <c r="C106" s="213" t="s">
        <v>266</v>
      </c>
      <c r="D106" s="214" t="s">
        <v>77</v>
      </c>
      <c r="E106" s="215"/>
      <c r="F106" s="232"/>
      <c r="G106" s="215"/>
      <c r="H106" s="232">
        <v>143000</v>
      </c>
    </row>
    <row r="107" spans="1:10" x14ac:dyDescent="0.25">
      <c r="A107" s="212">
        <v>43910</v>
      </c>
      <c r="B107" s="212" t="s">
        <v>289</v>
      </c>
      <c r="C107" s="213" t="s">
        <v>266</v>
      </c>
      <c r="D107" s="214" t="s">
        <v>76</v>
      </c>
      <c r="E107" s="215"/>
      <c r="F107" s="232"/>
      <c r="G107" s="215"/>
      <c r="H107" s="232">
        <v>120000</v>
      </c>
    </row>
    <row r="108" spans="1:10" x14ac:dyDescent="0.25">
      <c r="A108" s="212">
        <v>43912</v>
      </c>
      <c r="B108" s="212" t="s">
        <v>289</v>
      </c>
      <c r="C108" s="213" t="s">
        <v>266</v>
      </c>
      <c r="D108" s="214" t="s">
        <v>75</v>
      </c>
      <c r="E108" s="215"/>
      <c r="F108" s="232"/>
      <c r="G108" s="215"/>
      <c r="H108" s="232">
        <v>60000</v>
      </c>
    </row>
    <row r="109" spans="1:10" x14ac:dyDescent="0.25">
      <c r="A109" s="212">
        <v>43914</v>
      </c>
      <c r="B109" s="212" t="s">
        <v>289</v>
      </c>
      <c r="C109" s="213" t="s">
        <v>266</v>
      </c>
      <c r="D109" s="214" t="s">
        <v>74</v>
      </c>
      <c r="E109" s="215"/>
      <c r="F109" s="232"/>
      <c r="G109" s="215"/>
      <c r="H109" s="232">
        <v>382000</v>
      </c>
    </row>
    <row r="110" spans="1:10" x14ac:dyDescent="0.25">
      <c r="A110" s="212">
        <v>43946</v>
      </c>
      <c r="B110" s="212" t="s">
        <v>289</v>
      </c>
      <c r="C110" s="213" t="s">
        <v>266</v>
      </c>
      <c r="D110" s="214" t="s">
        <v>187</v>
      </c>
      <c r="E110" s="215"/>
      <c r="F110" s="232"/>
      <c r="G110" s="215"/>
      <c r="H110" s="234">
        <v>80000</v>
      </c>
    </row>
    <row r="111" spans="1:10" x14ac:dyDescent="0.25">
      <c r="A111" s="212">
        <v>43951</v>
      </c>
      <c r="B111" s="212" t="s">
        <v>289</v>
      </c>
      <c r="C111" s="213" t="s">
        <v>266</v>
      </c>
      <c r="D111" s="214" t="s">
        <v>186</v>
      </c>
      <c r="E111" s="215"/>
      <c r="F111" s="232"/>
      <c r="G111" s="215"/>
      <c r="H111" s="234">
        <v>540000</v>
      </c>
    </row>
    <row r="112" spans="1:10" x14ac:dyDescent="0.25">
      <c r="A112" s="252"/>
      <c r="B112" s="252"/>
      <c r="C112" s="253"/>
      <c r="D112" s="260"/>
      <c r="E112" s="255"/>
      <c r="F112" s="256"/>
      <c r="G112" s="255"/>
      <c r="H112" s="261">
        <f>SUM(H105:H111)</f>
        <v>2217000</v>
      </c>
    </row>
    <row r="113" spans="1:10" x14ac:dyDescent="0.25">
      <c r="A113" s="241"/>
      <c r="B113" s="241"/>
      <c r="C113" s="242"/>
      <c r="D113" s="258"/>
      <c r="E113" s="244"/>
      <c r="F113" s="245"/>
      <c r="G113" s="244"/>
      <c r="H113" s="246"/>
    </row>
    <row r="114" spans="1:10" s="237" customFormat="1" ht="14.25" x14ac:dyDescent="0.2">
      <c r="A114" s="239"/>
      <c r="B114" s="239"/>
      <c r="C114" s="404" t="s">
        <v>9</v>
      </c>
      <c r="D114" s="404"/>
      <c r="E114" s="240"/>
      <c r="F114" s="240"/>
      <c r="G114" s="240"/>
      <c r="H114" s="240"/>
      <c r="J114" s="238"/>
    </row>
    <row r="115" spans="1:10" s="227" customFormat="1" x14ac:dyDescent="0.25">
      <c r="A115" s="395" t="s">
        <v>4</v>
      </c>
      <c r="B115" s="387"/>
      <c r="C115" s="395" t="s">
        <v>5</v>
      </c>
      <c r="D115" s="397" t="s">
        <v>6</v>
      </c>
      <c r="E115" s="399" t="s">
        <v>7</v>
      </c>
      <c r="F115" s="399"/>
      <c r="G115" s="399" t="s">
        <v>8</v>
      </c>
      <c r="H115" s="399"/>
    </row>
    <row r="116" spans="1:10" s="227" customFormat="1" x14ac:dyDescent="0.25">
      <c r="A116" s="396"/>
      <c r="B116" s="388"/>
      <c r="C116" s="396"/>
      <c r="D116" s="398"/>
      <c r="E116" s="231" t="s">
        <v>192</v>
      </c>
      <c r="F116" s="231" t="s">
        <v>68</v>
      </c>
      <c r="G116" s="231" t="s">
        <v>192</v>
      </c>
      <c r="H116" s="231" t="s">
        <v>68</v>
      </c>
    </row>
    <row r="117" spans="1:10" x14ac:dyDescent="0.25">
      <c r="A117" s="212">
        <v>43912</v>
      </c>
      <c r="B117" s="212" t="s">
        <v>288</v>
      </c>
      <c r="C117" s="213" t="s">
        <v>78</v>
      </c>
      <c r="D117" s="214" t="s">
        <v>83</v>
      </c>
      <c r="E117" s="215"/>
      <c r="F117" s="232"/>
      <c r="G117" s="215"/>
      <c r="H117" s="232">
        <v>504300</v>
      </c>
    </row>
    <row r="118" spans="1:10" x14ac:dyDescent="0.25">
      <c r="A118" s="212">
        <v>43915</v>
      </c>
      <c r="B118" s="212" t="s">
        <v>288</v>
      </c>
      <c r="C118" s="213" t="s">
        <v>78</v>
      </c>
      <c r="D118" s="214" t="s">
        <v>79</v>
      </c>
      <c r="E118" s="215"/>
      <c r="F118" s="232"/>
      <c r="G118" s="215"/>
      <c r="H118" s="232">
        <v>60000</v>
      </c>
    </row>
    <row r="119" spans="1:10" x14ac:dyDescent="0.25">
      <c r="A119" s="212">
        <v>43915</v>
      </c>
      <c r="B119" s="212" t="s">
        <v>288</v>
      </c>
      <c r="C119" s="213" t="s">
        <v>78</v>
      </c>
      <c r="D119" s="233" t="s">
        <v>79</v>
      </c>
      <c r="E119" s="215"/>
      <c r="F119" s="232"/>
      <c r="G119" s="215"/>
      <c r="H119" s="232">
        <v>15000</v>
      </c>
    </row>
    <row r="120" spans="1:10" x14ac:dyDescent="0.25">
      <c r="A120" s="212">
        <v>43915</v>
      </c>
      <c r="B120" s="212" t="s">
        <v>288</v>
      </c>
      <c r="C120" s="213" t="s">
        <v>78</v>
      </c>
      <c r="D120" s="214" t="s">
        <v>79</v>
      </c>
      <c r="E120" s="215"/>
      <c r="F120" s="232"/>
      <c r="G120" s="215"/>
      <c r="H120" s="234">
        <v>15000</v>
      </c>
    </row>
    <row r="121" spans="1:10" x14ac:dyDescent="0.25">
      <c r="A121" s="212">
        <v>43915</v>
      </c>
      <c r="B121" s="212" t="s">
        <v>288</v>
      </c>
      <c r="C121" s="213" t="s">
        <v>78</v>
      </c>
      <c r="D121" s="214" t="s">
        <v>79</v>
      </c>
      <c r="E121" s="215"/>
      <c r="F121" s="232"/>
      <c r="G121" s="215"/>
      <c r="H121" s="234">
        <v>15000</v>
      </c>
    </row>
    <row r="122" spans="1:10" x14ac:dyDescent="0.25">
      <c r="A122" s="212">
        <v>43915</v>
      </c>
      <c r="B122" s="212" t="s">
        <v>288</v>
      </c>
      <c r="C122" s="213" t="s">
        <v>78</v>
      </c>
      <c r="D122" s="233" t="s">
        <v>85</v>
      </c>
      <c r="E122" s="215"/>
      <c r="F122" s="232"/>
      <c r="G122" s="215"/>
      <c r="H122" s="234">
        <v>4200000</v>
      </c>
    </row>
    <row r="123" spans="1:10" x14ac:dyDescent="0.25">
      <c r="A123" s="212">
        <v>43915</v>
      </c>
      <c r="B123" s="212" t="s">
        <v>288</v>
      </c>
      <c r="C123" s="213" t="s">
        <v>78</v>
      </c>
      <c r="D123" s="214" t="s">
        <v>83</v>
      </c>
      <c r="E123" s="215"/>
      <c r="F123" s="232"/>
      <c r="G123" s="215"/>
      <c r="H123" s="234">
        <v>1014600</v>
      </c>
    </row>
    <row r="124" spans="1:10" x14ac:dyDescent="0.25">
      <c r="A124" s="212">
        <v>43920</v>
      </c>
      <c r="B124" s="212" t="s">
        <v>288</v>
      </c>
      <c r="C124" s="213" t="s">
        <v>78</v>
      </c>
      <c r="D124" s="214" t="s">
        <v>83</v>
      </c>
      <c r="E124" s="215"/>
      <c r="F124" s="232"/>
      <c r="G124" s="215"/>
      <c r="H124" s="234">
        <v>1000000</v>
      </c>
    </row>
    <row r="125" spans="1:10" x14ac:dyDescent="0.25">
      <c r="A125" s="212">
        <v>43934</v>
      </c>
      <c r="B125" s="212" t="s">
        <v>288</v>
      </c>
      <c r="C125" s="213" t="s">
        <v>78</v>
      </c>
      <c r="D125" s="214" t="s">
        <v>83</v>
      </c>
      <c r="E125" s="215"/>
      <c r="F125" s="232"/>
      <c r="G125" s="215"/>
      <c r="H125" s="234">
        <v>500000</v>
      </c>
    </row>
    <row r="126" spans="1:10" x14ac:dyDescent="0.25">
      <c r="A126" s="212">
        <v>43947</v>
      </c>
      <c r="B126" s="212" t="s">
        <v>288</v>
      </c>
      <c r="C126" s="213" t="s">
        <v>78</v>
      </c>
      <c r="D126" s="214" t="s">
        <v>83</v>
      </c>
      <c r="E126" s="215"/>
      <c r="F126" s="232"/>
      <c r="G126" s="215"/>
      <c r="H126" s="234">
        <v>1000000</v>
      </c>
    </row>
    <row r="127" spans="1:10" x14ac:dyDescent="0.25">
      <c r="A127" s="212">
        <v>43951</v>
      </c>
      <c r="B127" s="212" t="s">
        <v>288</v>
      </c>
      <c r="C127" s="213" t="s">
        <v>78</v>
      </c>
      <c r="D127" s="214" t="s">
        <v>79</v>
      </c>
      <c r="E127" s="215"/>
      <c r="F127" s="232"/>
      <c r="G127" s="215"/>
      <c r="H127" s="234">
        <v>225000</v>
      </c>
    </row>
    <row r="128" spans="1:10" x14ac:dyDescent="0.25">
      <c r="A128" s="212">
        <v>43951</v>
      </c>
      <c r="B128" s="212" t="s">
        <v>288</v>
      </c>
      <c r="C128" s="213" t="s">
        <v>78</v>
      </c>
      <c r="D128" s="214" t="s">
        <v>79</v>
      </c>
      <c r="E128" s="215"/>
      <c r="F128" s="232"/>
      <c r="G128" s="215"/>
      <c r="H128" s="234">
        <v>210000</v>
      </c>
    </row>
    <row r="129" spans="1:8" x14ac:dyDescent="0.25">
      <c r="A129" s="212">
        <v>43951</v>
      </c>
      <c r="B129" s="212" t="s">
        <v>288</v>
      </c>
      <c r="C129" s="213" t="s">
        <v>78</v>
      </c>
      <c r="D129" s="214" t="s">
        <v>79</v>
      </c>
      <c r="E129" s="215"/>
      <c r="F129" s="232"/>
      <c r="G129" s="215"/>
      <c r="H129" s="234">
        <v>10000</v>
      </c>
    </row>
    <row r="130" spans="1:8" x14ac:dyDescent="0.25">
      <c r="A130" s="212">
        <v>43951</v>
      </c>
      <c r="B130" s="212" t="s">
        <v>288</v>
      </c>
      <c r="C130" s="213" t="s">
        <v>78</v>
      </c>
      <c r="D130" s="214" t="s">
        <v>79</v>
      </c>
      <c r="E130" s="215"/>
      <c r="F130" s="232"/>
      <c r="G130" s="215"/>
      <c r="H130" s="234">
        <v>80000</v>
      </c>
    </row>
    <row r="131" spans="1:8" x14ac:dyDescent="0.25">
      <c r="A131" s="252"/>
      <c r="B131" s="252"/>
      <c r="C131" s="253"/>
      <c r="D131" s="260"/>
      <c r="E131" s="255"/>
      <c r="F131" s="256"/>
      <c r="G131" s="255"/>
      <c r="H131" s="261">
        <f>SUM(H117:H130)</f>
        <v>8848900</v>
      </c>
    </row>
    <row r="132" spans="1:8" x14ac:dyDescent="0.25">
      <c r="A132" s="241"/>
      <c r="B132" s="241"/>
      <c r="C132" s="242"/>
      <c r="D132" s="258"/>
      <c r="E132" s="244"/>
      <c r="F132" s="245"/>
      <c r="G132" s="244"/>
      <c r="H132" s="263"/>
    </row>
    <row r="133" spans="1:8" x14ac:dyDescent="0.25">
      <c r="A133" s="264"/>
      <c r="B133" s="264"/>
      <c r="C133" s="404" t="s">
        <v>133</v>
      </c>
      <c r="D133" s="404"/>
      <c r="E133" s="265"/>
      <c r="F133" s="266"/>
      <c r="G133" s="265"/>
      <c r="H133" s="267"/>
    </row>
    <row r="134" spans="1:8" s="227" customFormat="1" x14ac:dyDescent="0.25">
      <c r="A134" s="401" t="s">
        <v>4</v>
      </c>
      <c r="B134" s="389"/>
      <c r="C134" s="401" t="s">
        <v>5</v>
      </c>
      <c r="D134" s="405" t="s">
        <v>6</v>
      </c>
      <c r="E134" s="406" t="s">
        <v>7</v>
      </c>
      <c r="F134" s="406"/>
      <c r="G134" s="406" t="s">
        <v>8</v>
      </c>
      <c r="H134" s="406"/>
    </row>
    <row r="135" spans="1:8" s="227" customFormat="1" x14ac:dyDescent="0.25">
      <c r="A135" s="396"/>
      <c r="B135" s="388"/>
      <c r="C135" s="396"/>
      <c r="D135" s="398"/>
      <c r="E135" s="231" t="s">
        <v>192</v>
      </c>
      <c r="F135" s="231" t="s">
        <v>68</v>
      </c>
      <c r="G135" s="231" t="s">
        <v>192</v>
      </c>
      <c r="H135" s="231" t="s">
        <v>68</v>
      </c>
    </row>
    <row r="136" spans="1:8" x14ac:dyDescent="0.25">
      <c r="A136" s="212">
        <v>43920</v>
      </c>
      <c r="B136" s="212" t="s">
        <v>235</v>
      </c>
      <c r="C136" s="213" t="s">
        <v>133</v>
      </c>
      <c r="D136" s="214" t="s">
        <v>198</v>
      </c>
      <c r="E136" s="215">
        <v>805350</v>
      </c>
      <c r="F136" s="232"/>
      <c r="G136" s="215"/>
      <c r="H136" s="234"/>
    </row>
    <row r="137" spans="1:8" x14ac:dyDescent="0.25">
      <c r="A137" s="212">
        <v>43921</v>
      </c>
      <c r="B137" s="212" t="s">
        <v>236</v>
      </c>
      <c r="C137" s="213" t="s">
        <v>133</v>
      </c>
      <c r="D137" s="214" t="s">
        <v>203</v>
      </c>
      <c r="E137" s="215">
        <v>9876600</v>
      </c>
      <c r="F137" s="232"/>
      <c r="G137" s="215"/>
      <c r="H137" s="234"/>
    </row>
    <row r="138" spans="1:8" ht="17.25" customHeight="1" x14ac:dyDescent="0.25">
      <c r="A138" s="212">
        <v>43921</v>
      </c>
      <c r="B138" s="212" t="s">
        <v>237</v>
      </c>
      <c r="C138" s="213" t="s">
        <v>133</v>
      </c>
      <c r="D138" s="214" t="s">
        <v>204</v>
      </c>
      <c r="E138" s="215">
        <v>548000</v>
      </c>
      <c r="F138" s="232"/>
      <c r="G138" s="215"/>
      <c r="H138" s="234"/>
    </row>
    <row r="139" spans="1:8" x14ac:dyDescent="0.25">
      <c r="A139" s="212">
        <v>43922</v>
      </c>
      <c r="B139" s="212" t="s">
        <v>239</v>
      </c>
      <c r="C139" s="213" t="s">
        <v>133</v>
      </c>
      <c r="D139" s="214" t="s">
        <v>197</v>
      </c>
      <c r="E139" s="215">
        <v>268000</v>
      </c>
      <c r="F139" s="232"/>
      <c r="G139" s="215"/>
      <c r="H139" s="234"/>
    </row>
    <row r="140" spans="1:8" x14ac:dyDescent="0.25">
      <c r="A140" s="212">
        <v>43925</v>
      </c>
      <c r="B140" s="212" t="s">
        <v>240</v>
      </c>
      <c r="C140" s="213" t="s">
        <v>133</v>
      </c>
      <c r="D140" s="214" t="s">
        <v>225</v>
      </c>
      <c r="E140" s="215"/>
      <c r="F140" s="232">
        <v>286150</v>
      </c>
      <c r="G140" s="215"/>
      <c r="H140" s="234"/>
    </row>
    <row r="141" spans="1:8" x14ac:dyDescent="0.25">
      <c r="A141" s="212">
        <v>43929</v>
      </c>
      <c r="B141" s="212" t="s">
        <v>241</v>
      </c>
      <c r="C141" s="213" t="s">
        <v>133</v>
      </c>
      <c r="D141" s="214" t="s">
        <v>226</v>
      </c>
      <c r="E141" s="215"/>
      <c r="F141" s="232">
        <v>1371750</v>
      </c>
      <c r="G141" s="215"/>
      <c r="H141" s="234"/>
    </row>
    <row r="142" spans="1:8" x14ac:dyDescent="0.25">
      <c r="A142" s="212">
        <v>43931</v>
      </c>
      <c r="B142" s="212" t="s">
        <v>242</v>
      </c>
      <c r="C142" s="213" t="s">
        <v>133</v>
      </c>
      <c r="D142" s="214" t="s">
        <v>227</v>
      </c>
      <c r="E142" s="215">
        <v>268450</v>
      </c>
      <c r="F142" s="232"/>
      <c r="G142" s="215"/>
      <c r="H142" s="234"/>
    </row>
    <row r="143" spans="1:8" x14ac:dyDescent="0.25">
      <c r="A143" s="212">
        <v>43932</v>
      </c>
      <c r="B143" s="212" t="s">
        <v>243</v>
      </c>
      <c r="C143" s="213" t="s">
        <v>133</v>
      </c>
      <c r="D143" s="214" t="s">
        <v>225</v>
      </c>
      <c r="E143" s="215"/>
      <c r="F143" s="232">
        <v>324500</v>
      </c>
      <c r="G143" s="215"/>
      <c r="H143" s="234"/>
    </row>
    <row r="144" spans="1:8" x14ac:dyDescent="0.25">
      <c r="A144" s="212">
        <v>43933</v>
      </c>
      <c r="B144" s="212" t="s">
        <v>244</v>
      </c>
      <c r="C144" s="213" t="s">
        <v>133</v>
      </c>
      <c r="D144" s="214" t="s">
        <v>228</v>
      </c>
      <c r="E144" s="215"/>
      <c r="F144" s="232">
        <v>10301400</v>
      </c>
      <c r="G144" s="215"/>
      <c r="H144" s="234"/>
    </row>
    <row r="145" spans="1:8" x14ac:dyDescent="0.25">
      <c r="A145" s="212">
        <v>43935</v>
      </c>
      <c r="B145" s="212" t="s">
        <v>245</v>
      </c>
      <c r="C145" s="213" t="s">
        <v>133</v>
      </c>
      <c r="D145" s="214" t="s">
        <v>199</v>
      </c>
      <c r="E145" s="215">
        <v>324500</v>
      </c>
      <c r="F145" s="232"/>
      <c r="G145" s="215"/>
      <c r="H145" s="234"/>
    </row>
    <row r="146" spans="1:8" x14ac:dyDescent="0.25">
      <c r="A146" s="212">
        <v>43936</v>
      </c>
      <c r="B146" s="212" t="s">
        <v>246</v>
      </c>
      <c r="C146" s="213" t="s">
        <v>133</v>
      </c>
      <c r="D146" s="214" t="s">
        <v>197</v>
      </c>
      <c r="E146" s="215">
        <v>1637150</v>
      </c>
      <c r="F146" s="232"/>
      <c r="G146" s="215"/>
      <c r="H146" s="234"/>
    </row>
    <row r="147" spans="1:8" x14ac:dyDescent="0.25">
      <c r="A147" s="212">
        <v>43941</v>
      </c>
      <c r="B147" s="212" t="s">
        <v>247</v>
      </c>
      <c r="C147" s="213" t="s">
        <v>133</v>
      </c>
      <c r="D147" s="214" t="s">
        <v>202</v>
      </c>
      <c r="E147" s="215">
        <v>3799600</v>
      </c>
      <c r="F147" s="232"/>
      <c r="G147" s="215"/>
      <c r="H147" s="234"/>
    </row>
    <row r="148" spans="1:8" x14ac:dyDescent="0.25">
      <c r="A148" s="212">
        <v>44032</v>
      </c>
      <c r="B148" s="212" t="s">
        <v>248</v>
      </c>
      <c r="C148" s="213" t="s">
        <v>133</v>
      </c>
      <c r="D148" s="214" t="s">
        <v>203</v>
      </c>
      <c r="E148" s="215">
        <v>16281800</v>
      </c>
      <c r="F148" s="232"/>
      <c r="G148" s="215"/>
      <c r="H148" s="234"/>
    </row>
    <row r="149" spans="1:8" x14ac:dyDescent="0.25">
      <c r="A149" s="212">
        <v>43942</v>
      </c>
      <c r="B149" s="212" t="s">
        <v>249</v>
      </c>
      <c r="C149" s="213" t="s">
        <v>133</v>
      </c>
      <c r="D149" s="214" t="s">
        <v>197</v>
      </c>
      <c r="E149" s="215">
        <v>1088000</v>
      </c>
      <c r="F149" s="232"/>
      <c r="G149" s="215"/>
      <c r="H149" s="234"/>
    </row>
    <row r="150" spans="1:8" x14ac:dyDescent="0.25">
      <c r="A150" s="212">
        <v>43942</v>
      </c>
      <c r="B150" s="212" t="s">
        <v>250</v>
      </c>
      <c r="C150" s="213" t="s">
        <v>133</v>
      </c>
      <c r="D150" s="214" t="s">
        <v>197</v>
      </c>
      <c r="E150" s="215">
        <v>274000</v>
      </c>
      <c r="F150" s="232"/>
      <c r="G150" s="215"/>
      <c r="H150" s="234"/>
    </row>
    <row r="151" spans="1:8" x14ac:dyDescent="0.25">
      <c r="A151" s="212">
        <v>43942</v>
      </c>
      <c r="B151" s="212" t="s">
        <v>251</v>
      </c>
      <c r="C151" s="213" t="s">
        <v>133</v>
      </c>
      <c r="D151" s="214" t="s">
        <v>197</v>
      </c>
      <c r="E151" s="215">
        <v>286000</v>
      </c>
      <c r="F151" s="232"/>
      <c r="G151" s="215"/>
      <c r="H151" s="234"/>
    </row>
    <row r="152" spans="1:8" x14ac:dyDescent="0.25">
      <c r="A152" s="212">
        <v>43942</v>
      </c>
      <c r="B152" s="212" t="s">
        <v>252</v>
      </c>
      <c r="C152" s="213" t="s">
        <v>133</v>
      </c>
      <c r="D152" s="214" t="s">
        <v>201</v>
      </c>
      <c r="E152" s="215">
        <v>10000000</v>
      </c>
      <c r="F152" s="232"/>
      <c r="G152" s="215"/>
      <c r="H152" s="234"/>
    </row>
    <row r="153" spans="1:8" x14ac:dyDescent="0.25">
      <c r="A153" s="212">
        <v>43943</v>
      </c>
      <c r="B153" s="212" t="s">
        <v>265</v>
      </c>
      <c r="C153" s="213" t="s">
        <v>133</v>
      </c>
      <c r="D153" s="214" t="s">
        <v>295</v>
      </c>
      <c r="E153" s="215"/>
      <c r="F153" s="232">
        <v>324500</v>
      </c>
      <c r="G153" s="215"/>
      <c r="H153" s="234"/>
    </row>
    <row r="154" spans="1:8" x14ac:dyDescent="0.25">
      <c r="A154" s="212">
        <v>43944</v>
      </c>
      <c r="B154" s="212" t="s">
        <v>253</v>
      </c>
      <c r="C154" s="213" t="s">
        <v>133</v>
      </c>
      <c r="D154" s="214" t="s">
        <v>197</v>
      </c>
      <c r="E154" s="215">
        <v>1430000</v>
      </c>
      <c r="F154" s="232"/>
      <c r="G154" s="215"/>
      <c r="H154" s="234"/>
    </row>
    <row r="155" spans="1:8" x14ac:dyDescent="0.25">
      <c r="A155" s="212">
        <v>43944</v>
      </c>
      <c r="B155" s="212" t="s">
        <v>254</v>
      </c>
      <c r="C155" s="213" t="s">
        <v>133</v>
      </c>
      <c r="D155" s="214" t="s">
        <v>197</v>
      </c>
      <c r="E155" s="215">
        <v>268000</v>
      </c>
      <c r="F155" s="232"/>
      <c r="G155" s="215"/>
      <c r="H155" s="234"/>
    </row>
    <row r="156" spans="1:8" x14ac:dyDescent="0.25">
      <c r="A156" s="212">
        <v>43944</v>
      </c>
      <c r="B156" s="212" t="s">
        <v>255</v>
      </c>
      <c r="C156" s="213" t="s">
        <v>133</v>
      </c>
      <c r="D156" s="214" t="s">
        <v>200</v>
      </c>
      <c r="E156" s="215">
        <v>286150</v>
      </c>
      <c r="F156" s="232"/>
      <c r="G156" s="215"/>
      <c r="H156" s="234"/>
    </row>
    <row r="157" spans="1:8" x14ac:dyDescent="0.25">
      <c r="A157" s="212">
        <v>43944</v>
      </c>
      <c r="B157" s="212" t="s">
        <v>256</v>
      </c>
      <c r="C157" s="213" t="s">
        <v>133</v>
      </c>
      <c r="D157" s="214" t="s">
        <v>200</v>
      </c>
      <c r="E157" s="215">
        <v>286150</v>
      </c>
      <c r="F157" s="232"/>
      <c r="G157" s="215"/>
      <c r="H157" s="234"/>
    </row>
    <row r="158" spans="1:8" x14ac:dyDescent="0.25">
      <c r="A158" s="212">
        <v>43944</v>
      </c>
      <c r="B158" s="212" t="s">
        <v>257</v>
      </c>
      <c r="C158" s="213" t="s">
        <v>133</v>
      </c>
      <c r="D158" s="214" t="s">
        <v>134</v>
      </c>
      <c r="E158" s="215">
        <v>6442800</v>
      </c>
      <c r="F158" s="232"/>
      <c r="G158" s="215"/>
      <c r="H158" s="234"/>
    </row>
    <row r="159" spans="1:8" x14ac:dyDescent="0.25">
      <c r="A159" s="212">
        <v>43946</v>
      </c>
      <c r="B159" s="212" t="s">
        <v>258</v>
      </c>
      <c r="C159" s="213" t="s">
        <v>133</v>
      </c>
      <c r="D159" s="214" t="s">
        <v>229</v>
      </c>
      <c r="E159" s="215"/>
      <c r="F159" s="232">
        <v>6513600</v>
      </c>
      <c r="G159" s="215"/>
      <c r="H159" s="234"/>
    </row>
    <row r="160" spans="1:8" x14ac:dyDescent="0.25">
      <c r="A160" s="212">
        <v>43946</v>
      </c>
      <c r="B160" s="212" t="s">
        <v>259</v>
      </c>
      <c r="C160" s="213" t="s">
        <v>133</v>
      </c>
      <c r="D160" s="235" t="s">
        <v>200</v>
      </c>
      <c r="E160" s="215">
        <v>1716900</v>
      </c>
      <c r="F160" s="232"/>
      <c r="G160" s="215"/>
      <c r="H160" s="234"/>
    </row>
    <row r="161" spans="1:8" x14ac:dyDescent="0.25">
      <c r="A161" s="212">
        <v>43947</v>
      </c>
      <c r="B161" s="212" t="s">
        <v>260</v>
      </c>
      <c r="C161" s="213" t="s">
        <v>133</v>
      </c>
      <c r="D161" s="235" t="s">
        <v>230</v>
      </c>
      <c r="E161" s="215"/>
      <c r="F161" s="232">
        <v>1758200</v>
      </c>
      <c r="G161" s="215"/>
      <c r="H161" s="234"/>
    </row>
    <row r="162" spans="1:8" x14ac:dyDescent="0.25">
      <c r="A162" s="212">
        <v>43947</v>
      </c>
      <c r="B162" s="212" t="s">
        <v>261</v>
      </c>
      <c r="C162" s="213" t="s">
        <v>133</v>
      </c>
      <c r="D162" s="235" t="s">
        <v>231</v>
      </c>
      <c r="E162" s="215"/>
      <c r="F162" s="232">
        <v>268450</v>
      </c>
      <c r="G162" s="215"/>
      <c r="H162" s="234"/>
    </row>
    <row r="163" spans="1:8" x14ac:dyDescent="0.25">
      <c r="A163" s="212">
        <v>43949</v>
      </c>
      <c r="B163" s="212" t="s">
        <v>234</v>
      </c>
      <c r="C163" s="213" t="s">
        <v>133</v>
      </c>
      <c r="D163" s="214" t="s">
        <v>224</v>
      </c>
      <c r="E163" s="215"/>
      <c r="F163" s="232">
        <v>10000000</v>
      </c>
      <c r="G163" s="215"/>
      <c r="H163" s="234"/>
    </row>
    <row r="164" spans="1:8" x14ac:dyDescent="0.25">
      <c r="A164" s="212">
        <v>43949</v>
      </c>
      <c r="B164" s="212" t="s">
        <v>262</v>
      </c>
      <c r="C164" s="213" t="s">
        <v>133</v>
      </c>
      <c r="D164" s="214" t="s">
        <v>232</v>
      </c>
      <c r="E164" s="215"/>
      <c r="F164" s="232">
        <v>592950</v>
      </c>
      <c r="G164" s="215"/>
      <c r="H164" s="234"/>
    </row>
    <row r="165" spans="1:8" x14ac:dyDescent="0.25">
      <c r="A165" s="212">
        <v>43951</v>
      </c>
      <c r="B165" s="212" t="s">
        <v>263</v>
      </c>
      <c r="C165" s="213" t="s">
        <v>133</v>
      </c>
      <c r="D165" s="214" t="s">
        <v>197</v>
      </c>
      <c r="E165" s="215"/>
      <c r="F165" s="232">
        <v>2950550</v>
      </c>
      <c r="G165" s="215"/>
      <c r="H165" s="234"/>
    </row>
    <row r="166" spans="1:8" x14ac:dyDescent="0.25">
      <c r="A166" s="252"/>
      <c r="B166" s="252"/>
      <c r="C166" s="253"/>
      <c r="D166" s="260"/>
      <c r="E166" s="262">
        <f>SUM(E136:E165)</f>
        <v>55887450</v>
      </c>
      <c r="F166" s="262">
        <f>SUM(F136:F165)</f>
        <v>34692050</v>
      </c>
      <c r="G166" s="255"/>
      <c r="H166" s="257"/>
    </row>
    <row r="167" spans="1:8" x14ac:dyDescent="0.25">
      <c r="A167" s="241"/>
      <c r="B167" s="241"/>
      <c r="C167" s="242"/>
      <c r="D167" s="258"/>
      <c r="E167" s="244"/>
      <c r="F167" s="245"/>
      <c r="G167" s="244"/>
      <c r="H167" s="246"/>
    </row>
    <row r="168" spans="1:8" x14ac:dyDescent="0.25">
      <c r="C168" s="404" t="s">
        <v>193</v>
      </c>
      <c r="D168" s="404"/>
    </row>
    <row r="169" spans="1:8" s="227" customFormat="1" x14ac:dyDescent="0.25">
      <c r="A169" s="395" t="s">
        <v>4</v>
      </c>
      <c r="B169" s="387"/>
      <c r="C169" s="395" t="s">
        <v>5</v>
      </c>
      <c r="D169" s="397" t="s">
        <v>6</v>
      </c>
      <c r="E169" s="399" t="s">
        <v>7</v>
      </c>
      <c r="F169" s="399"/>
      <c r="G169" s="399" t="s">
        <v>8</v>
      </c>
      <c r="H169" s="399"/>
    </row>
    <row r="170" spans="1:8" s="227" customFormat="1" x14ac:dyDescent="0.25">
      <c r="A170" s="396"/>
      <c r="B170" s="388"/>
      <c r="C170" s="396"/>
      <c r="D170" s="398"/>
      <c r="E170" s="231" t="s">
        <v>192</v>
      </c>
      <c r="F170" s="231" t="s">
        <v>68</v>
      </c>
      <c r="G170" s="231" t="s">
        <v>192</v>
      </c>
      <c r="H170" s="231" t="s">
        <v>68</v>
      </c>
    </row>
    <row r="171" spans="1:8" s="227" customFormat="1" x14ac:dyDescent="0.25">
      <c r="A171" s="212">
        <v>43942</v>
      </c>
      <c r="B171" s="212" t="s">
        <v>279</v>
      </c>
      <c r="C171" s="213" t="s">
        <v>193</v>
      </c>
      <c r="D171" s="214" t="s">
        <v>194</v>
      </c>
      <c r="E171" s="215"/>
      <c r="F171" s="232"/>
      <c r="G171" s="215">
        <v>500000</v>
      </c>
      <c r="H171" s="234"/>
    </row>
    <row r="172" spans="1:8" x14ac:dyDescent="0.25">
      <c r="A172" s="212">
        <v>43951</v>
      </c>
      <c r="B172" s="212" t="s">
        <v>287</v>
      </c>
      <c r="C172" s="213" t="s">
        <v>193</v>
      </c>
      <c r="D172" s="214" t="s">
        <v>238</v>
      </c>
      <c r="E172" s="215"/>
      <c r="F172" s="232"/>
      <c r="G172" s="215"/>
      <c r="H172" s="234">
        <v>2950550</v>
      </c>
    </row>
    <row r="173" spans="1:8" x14ac:dyDescent="0.25">
      <c r="A173" s="253"/>
      <c r="B173" s="253"/>
      <c r="C173" s="253"/>
      <c r="D173" s="253"/>
      <c r="E173" s="255"/>
      <c r="F173" s="255"/>
      <c r="G173" s="262">
        <f>SUM(G171:G172)</f>
        <v>500000</v>
      </c>
      <c r="H173" s="262">
        <f>SUM(H171:H172)</f>
        <v>2950550</v>
      </c>
    </row>
    <row r="174" spans="1:8" x14ac:dyDescent="0.25">
      <c r="A174" s="242"/>
      <c r="B174" s="242"/>
      <c r="C174" s="242"/>
      <c r="D174" s="242"/>
      <c r="E174" s="244"/>
      <c r="F174" s="244"/>
      <c r="G174" s="240"/>
      <c r="H174" s="244"/>
    </row>
    <row r="175" spans="1:8" x14ac:dyDescent="0.25">
      <c r="C175" s="404" t="s">
        <v>12</v>
      </c>
      <c r="D175" s="404"/>
    </row>
    <row r="176" spans="1:8" s="227" customFormat="1" x14ac:dyDescent="0.25">
      <c r="A176" s="395" t="s">
        <v>4</v>
      </c>
      <c r="B176" s="387"/>
      <c r="C176" s="395" t="s">
        <v>5</v>
      </c>
      <c r="D176" s="397" t="s">
        <v>6</v>
      </c>
      <c r="E176" s="399" t="s">
        <v>7</v>
      </c>
      <c r="F176" s="399"/>
      <c r="G176" s="399" t="s">
        <v>8</v>
      </c>
      <c r="H176" s="399"/>
    </row>
    <row r="177" spans="1:8" s="227" customFormat="1" x14ac:dyDescent="0.25">
      <c r="A177" s="396"/>
      <c r="B177" s="388"/>
      <c r="C177" s="396"/>
      <c r="D177" s="398"/>
      <c r="E177" s="231" t="s">
        <v>192</v>
      </c>
      <c r="F177" s="231" t="s">
        <v>68</v>
      </c>
      <c r="G177" s="231" t="s">
        <v>192</v>
      </c>
      <c r="H177" s="231" t="s">
        <v>68</v>
      </c>
    </row>
    <row r="178" spans="1:8" x14ac:dyDescent="0.25">
      <c r="A178" s="212">
        <v>43915</v>
      </c>
      <c r="B178" s="212" t="s">
        <v>272</v>
      </c>
      <c r="C178" s="213" t="s">
        <v>80</v>
      </c>
      <c r="D178" s="214" t="s">
        <v>84</v>
      </c>
      <c r="E178" s="215"/>
      <c r="F178" s="232"/>
      <c r="G178" s="215"/>
      <c r="H178" s="234">
        <v>136864</v>
      </c>
    </row>
    <row r="179" spans="1:8" x14ac:dyDescent="0.25">
      <c r="A179" s="212">
        <v>43919</v>
      </c>
      <c r="B179" s="212" t="s">
        <v>273</v>
      </c>
      <c r="C179" s="213" t="s">
        <v>80</v>
      </c>
      <c r="D179" s="214" t="s">
        <v>86</v>
      </c>
      <c r="E179" s="215"/>
      <c r="F179" s="232"/>
      <c r="G179" s="215"/>
      <c r="H179" s="234">
        <v>130800</v>
      </c>
    </row>
    <row r="180" spans="1:8" x14ac:dyDescent="0.25">
      <c r="A180" s="212">
        <v>43929</v>
      </c>
      <c r="B180" s="212" t="s">
        <v>275</v>
      </c>
      <c r="C180" s="213" t="s">
        <v>80</v>
      </c>
      <c r="D180" s="214" t="s">
        <v>269</v>
      </c>
      <c r="E180" s="215"/>
      <c r="F180" s="232"/>
      <c r="G180" s="215">
        <v>10511000</v>
      </c>
      <c r="H180" s="234"/>
    </row>
    <row r="181" spans="1:8" x14ac:dyDescent="0.25">
      <c r="A181" s="212">
        <v>43941</v>
      </c>
      <c r="B181" s="212" t="s">
        <v>278</v>
      </c>
      <c r="C181" s="213" t="s">
        <v>80</v>
      </c>
      <c r="D181" s="214" t="s">
        <v>81</v>
      </c>
      <c r="E181" s="215"/>
      <c r="F181" s="232"/>
      <c r="G181" s="215"/>
      <c r="H181" s="234">
        <v>19043</v>
      </c>
    </row>
    <row r="182" spans="1:8" x14ac:dyDescent="0.25">
      <c r="A182" s="212">
        <v>43942</v>
      </c>
      <c r="B182" s="212" t="s">
        <v>280</v>
      </c>
      <c r="C182" s="213" t="s">
        <v>80</v>
      </c>
      <c r="D182" s="214" t="s">
        <v>185</v>
      </c>
      <c r="E182" s="215"/>
      <c r="F182" s="232"/>
      <c r="G182" s="215"/>
      <c r="H182" s="234">
        <v>1469000</v>
      </c>
    </row>
    <row r="183" spans="1:8" x14ac:dyDescent="0.25">
      <c r="A183" s="212">
        <v>43945</v>
      </c>
      <c r="B183" s="212" t="s">
        <v>283</v>
      </c>
      <c r="C183" s="213" t="s">
        <v>80</v>
      </c>
      <c r="D183" s="214" t="s">
        <v>195</v>
      </c>
      <c r="E183" s="215"/>
      <c r="F183" s="232"/>
      <c r="G183" s="215"/>
      <c r="H183" s="234">
        <v>200000</v>
      </c>
    </row>
    <row r="184" spans="1:8" x14ac:dyDescent="0.25">
      <c r="A184" s="252"/>
      <c r="B184" s="252"/>
      <c r="C184" s="253"/>
      <c r="D184" s="260"/>
      <c r="E184" s="255"/>
      <c r="F184" s="256"/>
      <c r="G184" s="262">
        <f>SUM(G180:G183)</f>
        <v>10511000</v>
      </c>
      <c r="H184" s="261">
        <f>SUM(H178:H183)</f>
        <v>1955707</v>
      </c>
    </row>
    <row r="185" spans="1:8" x14ac:dyDescent="0.25">
      <c r="A185" s="241"/>
      <c r="B185" s="241"/>
      <c r="C185" s="242"/>
      <c r="D185" s="258"/>
      <c r="E185" s="244"/>
      <c r="F185" s="245"/>
      <c r="G185" s="244"/>
      <c r="H185" s="246"/>
    </row>
    <row r="186" spans="1:8" x14ac:dyDescent="0.25">
      <c r="C186" s="404" t="s">
        <v>13</v>
      </c>
      <c r="D186" s="404"/>
    </row>
    <row r="187" spans="1:8" s="227" customFormat="1" x14ac:dyDescent="0.25">
      <c r="A187" s="395" t="s">
        <v>4</v>
      </c>
      <c r="B187" s="387"/>
      <c r="C187" s="395" t="s">
        <v>5</v>
      </c>
      <c r="D187" s="397" t="s">
        <v>6</v>
      </c>
      <c r="E187" s="399" t="s">
        <v>7</v>
      </c>
      <c r="F187" s="399"/>
      <c r="G187" s="399" t="s">
        <v>8</v>
      </c>
      <c r="H187" s="399"/>
    </row>
    <row r="188" spans="1:8" s="227" customFormat="1" x14ac:dyDescent="0.25">
      <c r="A188" s="396"/>
      <c r="B188" s="388"/>
      <c r="C188" s="396"/>
      <c r="D188" s="398"/>
      <c r="E188" s="231" t="s">
        <v>192</v>
      </c>
      <c r="F188" s="231" t="s">
        <v>68</v>
      </c>
      <c r="G188" s="231" t="s">
        <v>192</v>
      </c>
      <c r="H188" s="231" t="s">
        <v>68</v>
      </c>
    </row>
    <row r="189" spans="1:8" x14ac:dyDescent="0.25">
      <c r="A189" s="212">
        <v>43921</v>
      </c>
      <c r="B189" s="212"/>
      <c r="C189" s="213" t="s">
        <v>131</v>
      </c>
      <c r="D189" s="214" t="s">
        <v>132</v>
      </c>
      <c r="E189" s="215"/>
      <c r="F189" s="232"/>
      <c r="G189" s="215"/>
      <c r="H189" s="234">
        <v>150000</v>
      </c>
    </row>
    <row r="190" spans="1:8" x14ac:dyDescent="0.25">
      <c r="A190" s="247">
        <v>43941</v>
      </c>
      <c r="B190" s="247"/>
      <c r="C190" s="248" t="s">
        <v>131</v>
      </c>
      <c r="D190" s="259" t="s">
        <v>132</v>
      </c>
      <c r="E190" s="249"/>
      <c r="F190" s="250"/>
      <c r="G190" s="249"/>
      <c r="H190" s="251">
        <v>250000</v>
      </c>
    </row>
    <row r="191" spans="1:8" x14ac:dyDescent="0.25">
      <c r="A191" s="253"/>
      <c r="B191" s="253"/>
      <c r="C191" s="253"/>
      <c r="D191" s="253"/>
      <c r="E191" s="255"/>
      <c r="F191" s="255"/>
      <c r="G191" s="255"/>
      <c r="H191" s="262">
        <f>SUM(H189:H190)</f>
        <v>400000</v>
      </c>
    </row>
    <row r="194" spans="3:10" s="93" customFormat="1" x14ac:dyDescent="0.25">
      <c r="C194" s="152" t="s">
        <v>14</v>
      </c>
      <c r="D194" s="95"/>
      <c r="E194" s="152" t="s">
        <v>15</v>
      </c>
      <c r="F194" s="95"/>
      <c r="G194" s="95"/>
      <c r="H194" s="95"/>
      <c r="I194" s="95"/>
      <c r="J194" s="95"/>
    </row>
    <row r="195" spans="3:10" s="93" customFormat="1" x14ac:dyDescent="0.25">
      <c r="C195" s="4" t="s">
        <v>16</v>
      </c>
      <c r="D195" s="5"/>
      <c r="E195" s="4" t="s">
        <v>17</v>
      </c>
      <c r="F195" s="5"/>
      <c r="G195" s="5"/>
      <c r="H195" s="5"/>
      <c r="I195" s="5"/>
      <c r="J195" s="5"/>
    </row>
    <row r="198" spans="3:10" x14ac:dyDescent="0.25">
      <c r="C198" s="152" t="s">
        <v>47</v>
      </c>
      <c r="D198" s="152"/>
      <c r="E198" s="280" t="s">
        <v>48</v>
      </c>
    </row>
  </sheetData>
  <autoFilter ref="A6:H76">
    <filterColumn colId="2">
      <filters>
        <filter val="Hàng hóa"/>
      </filters>
    </filterColumn>
    <filterColumn colId="4" hiddenButton="1" showButton="0"/>
    <filterColumn colId="6" hiddenButton="1" showButton="0"/>
  </autoFilter>
  <mergeCells count="66">
    <mergeCell ref="C186:D186"/>
    <mergeCell ref="C102:D102"/>
    <mergeCell ref="C133:D133"/>
    <mergeCell ref="C114:D114"/>
    <mergeCell ref="C168:D168"/>
    <mergeCell ref="C175:D175"/>
    <mergeCell ref="A187:A188"/>
    <mergeCell ref="C187:C188"/>
    <mergeCell ref="D187:D188"/>
    <mergeCell ref="E187:F187"/>
    <mergeCell ref="G187:H187"/>
    <mergeCell ref="A176:A177"/>
    <mergeCell ref="C176:C177"/>
    <mergeCell ref="D176:D177"/>
    <mergeCell ref="E176:F176"/>
    <mergeCell ref="G176:H176"/>
    <mergeCell ref="A169:A170"/>
    <mergeCell ref="C169:C170"/>
    <mergeCell ref="D169:D170"/>
    <mergeCell ref="E169:F169"/>
    <mergeCell ref="G169:H169"/>
    <mergeCell ref="A134:A135"/>
    <mergeCell ref="C134:C135"/>
    <mergeCell ref="D134:D135"/>
    <mergeCell ref="E134:F134"/>
    <mergeCell ref="G134:H134"/>
    <mergeCell ref="A115:A116"/>
    <mergeCell ref="C115:C116"/>
    <mergeCell ref="D115:D116"/>
    <mergeCell ref="E115:F115"/>
    <mergeCell ref="G115:H115"/>
    <mergeCell ref="A103:A104"/>
    <mergeCell ref="C103:C104"/>
    <mergeCell ref="D103:D104"/>
    <mergeCell ref="E103:F103"/>
    <mergeCell ref="G103:H103"/>
    <mergeCell ref="B103:B104"/>
    <mergeCell ref="E81:F81"/>
    <mergeCell ref="G81:H81"/>
    <mergeCell ref="A94:A95"/>
    <mergeCell ref="C94:C95"/>
    <mergeCell ref="D94:D95"/>
    <mergeCell ref="E94:F94"/>
    <mergeCell ref="G94:H94"/>
    <mergeCell ref="C93:D93"/>
    <mergeCell ref="B81:B82"/>
    <mergeCell ref="C87:D87"/>
    <mergeCell ref="A88:A89"/>
    <mergeCell ref="B88:B89"/>
    <mergeCell ref="C88:C89"/>
    <mergeCell ref="D88:D89"/>
    <mergeCell ref="E88:F88"/>
    <mergeCell ref="G88:H88"/>
    <mergeCell ref="A78:C78"/>
    <mergeCell ref="C80:D80"/>
    <mergeCell ref="A81:A82"/>
    <mergeCell ref="C81:C82"/>
    <mergeCell ref="D81:D82"/>
    <mergeCell ref="A76:D76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zoomScaleNormal="100" workbookViewId="0">
      <pane ySplit="7" topLeftCell="A44" activePane="bottomLeft" state="frozen"/>
      <selection pane="bottomLeft" activeCell="N57" sqref="N57:N58"/>
    </sheetView>
  </sheetViews>
  <sheetFormatPr defaultColWidth="8.5703125" defaultRowHeight="12" x14ac:dyDescent="0.2"/>
  <cols>
    <col min="1" max="1" width="5.42578125" style="382" customWidth="1"/>
    <col min="2" max="2" width="8.5703125" style="383"/>
    <col min="3" max="3" width="7.5703125" style="382" customWidth="1"/>
    <col min="4" max="5" width="8.5703125" style="382"/>
    <col min="6" max="6" width="8.5703125" style="330"/>
    <col min="7" max="7" width="5.5703125" style="330" customWidth="1"/>
    <col min="8" max="8" width="9.7109375" style="384" customWidth="1"/>
    <col min="9" max="9" width="11.140625" style="384" bestFit="1" customWidth="1"/>
    <col min="10" max="10" width="9" style="384" bestFit="1" customWidth="1"/>
    <col min="11" max="11" width="8.5703125" style="385"/>
    <col min="12" max="12" width="16.42578125" style="384" bestFit="1" customWidth="1"/>
    <col min="13" max="13" width="10.85546875" style="384" customWidth="1"/>
    <col min="14" max="14" width="11.140625" style="384" customWidth="1"/>
    <col min="15" max="15" width="11.140625" style="384" bestFit="1" customWidth="1"/>
    <col min="16" max="16" width="14.140625" style="330" bestFit="1" customWidth="1"/>
    <col min="17" max="16384" width="8.5703125" style="330"/>
  </cols>
  <sheetData>
    <row r="1" spans="1:16" s="315" customFormat="1" x14ac:dyDescent="0.25">
      <c r="A1" s="437" t="s">
        <v>0</v>
      </c>
      <c r="B1" s="437"/>
      <c r="C1" s="437"/>
      <c r="D1" s="437"/>
      <c r="E1" s="437"/>
      <c r="H1" s="316"/>
      <c r="I1" s="316"/>
      <c r="J1" s="316"/>
      <c r="K1" s="317"/>
      <c r="L1" s="316"/>
      <c r="M1" s="316"/>
      <c r="N1" s="318"/>
      <c r="O1" s="319"/>
      <c r="P1" s="320"/>
    </row>
    <row r="2" spans="1:16" s="315" customFormat="1" x14ac:dyDescent="0.25">
      <c r="A2" s="321" t="s">
        <v>2</v>
      </c>
      <c r="B2" s="321"/>
      <c r="C2" s="321"/>
      <c r="D2" s="321"/>
      <c r="E2" s="321"/>
      <c r="H2" s="316"/>
      <c r="I2" s="316"/>
      <c r="J2" s="316"/>
      <c r="K2" s="317"/>
      <c r="L2" s="316"/>
      <c r="M2" s="316"/>
      <c r="N2" s="322"/>
      <c r="O2" s="319"/>
      <c r="P2" s="320"/>
    </row>
    <row r="3" spans="1:16" s="315" customFormat="1" x14ac:dyDescent="0.25">
      <c r="A3" s="441" t="s">
        <v>49</v>
      </c>
      <c r="B3" s="441"/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</row>
    <row r="4" spans="1:16" s="315" customFormat="1" x14ac:dyDescent="0.25">
      <c r="A4" s="441" t="s">
        <v>112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</row>
    <row r="5" spans="1:16" s="315" customFormat="1" ht="42" customHeight="1" x14ac:dyDescent="0.25">
      <c r="A5" s="428" t="s">
        <v>166</v>
      </c>
      <c r="B5" s="433" t="s">
        <v>28</v>
      </c>
      <c r="C5" s="428" t="s">
        <v>29</v>
      </c>
      <c r="D5" s="435" t="s">
        <v>50</v>
      </c>
      <c r="E5" s="435"/>
      <c r="F5" s="436" t="s">
        <v>30</v>
      </c>
      <c r="G5" s="436"/>
      <c r="H5" s="436"/>
      <c r="I5" s="436"/>
      <c r="J5" s="436"/>
      <c r="K5" s="436"/>
      <c r="L5" s="436"/>
      <c r="M5" s="430"/>
      <c r="N5" s="430"/>
      <c r="O5" s="430"/>
      <c r="P5" s="431" t="s">
        <v>21</v>
      </c>
    </row>
    <row r="6" spans="1:16" s="315" customFormat="1" ht="38.25" customHeight="1" x14ac:dyDescent="0.25">
      <c r="A6" s="429"/>
      <c r="B6" s="434"/>
      <c r="C6" s="429"/>
      <c r="D6" s="428" t="s">
        <v>51</v>
      </c>
      <c r="E6" s="428" t="s">
        <v>52</v>
      </c>
      <c r="F6" s="428" t="s">
        <v>32</v>
      </c>
      <c r="G6" s="428" t="s">
        <v>33</v>
      </c>
      <c r="H6" s="422" t="s">
        <v>34</v>
      </c>
      <c r="I6" s="422" t="s">
        <v>54</v>
      </c>
      <c r="J6" s="427" t="s">
        <v>36</v>
      </c>
      <c r="K6" s="427"/>
      <c r="L6" s="422" t="s">
        <v>55</v>
      </c>
      <c r="M6" s="422" t="s">
        <v>68</v>
      </c>
      <c r="N6" s="422" t="s">
        <v>192</v>
      </c>
      <c r="O6" s="422" t="s">
        <v>217</v>
      </c>
      <c r="P6" s="432"/>
    </row>
    <row r="7" spans="1:16" s="315" customFormat="1" x14ac:dyDescent="0.25">
      <c r="A7" s="429"/>
      <c r="B7" s="434"/>
      <c r="C7" s="429"/>
      <c r="D7" s="429"/>
      <c r="E7" s="429"/>
      <c r="F7" s="429"/>
      <c r="G7" s="429"/>
      <c r="H7" s="423"/>
      <c r="I7" s="423"/>
      <c r="J7" s="323" t="s">
        <v>218</v>
      </c>
      <c r="K7" s="324" t="s">
        <v>59</v>
      </c>
      <c r="L7" s="423"/>
      <c r="M7" s="423"/>
      <c r="N7" s="423"/>
      <c r="O7" s="423"/>
      <c r="P7" s="432"/>
    </row>
    <row r="8" spans="1:16" x14ac:dyDescent="0.2">
      <c r="A8" s="325">
        <v>318</v>
      </c>
      <c r="B8" s="326">
        <v>43920</v>
      </c>
      <c r="C8" s="325" t="s">
        <v>42</v>
      </c>
      <c r="D8" s="325" t="s">
        <v>93</v>
      </c>
      <c r="E8" s="325" t="s">
        <v>94</v>
      </c>
      <c r="F8" s="327" t="s">
        <v>37</v>
      </c>
      <c r="G8" s="327">
        <v>12</v>
      </c>
      <c r="H8" s="328">
        <v>455000</v>
      </c>
      <c r="I8" s="328">
        <f>H8*G8</f>
        <v>5460000</v>
      </c>
      <c r="J8" s="328"/>
      <c r="K8" s="329">
        <v>0.41</v>
      </c>
      <c r="L8" s="328">
        <f>I8*(1-K8)</f>
        <v>3221400.0000000005</v>
      </c>
      <c r="M8" s="328">
        <f>L8</f>
        <v>3221400.0000000005</v>
      </c>
      <c r="N8" s="328"/>
      <c r="P8" s="327"/>
    </row>
    <row r="9" spans="1:16" ht="14.25" customHeight="1" x14ac:dyDescent="0.2">
      <c r="A9" s="325">
        <v>316</v>
      </c>
      <c r="B9" s="326">
        <v>43920</v>
      </c>
      <c r="C9" s="325" t="s">
        <v>97</v>
      </c>
      <c r="D9" s="325" t="s">
        <v>119</v>
      </c>
      <c r="E9" s="325" t="s">
        <v>120</v>
      </c>
      <c r="F9" s="327" t="s">
        <v>37</v>
      </c>
      <c r="G9" s="327">
        <v>3</v>
      </c>
      <c r="H9" s="328">
        <v>455000</v>
      </c>
      <c r="I9" s="328">
        <f>H9*G9</f>
        <v>1365000</v>
      </c>
      <c r="J9" s="328"/>
      <c r="K9" s="329">
        <v>0.41</v>
      </c>
      <c r="L9" s="328">
        <f>I9*(1-K9)</f>
        <v>805350.00000000012</v>
      </c>
      <c r="M9" s="328"/>
      <c r="N9" s="328">
        <f>L9</f>
        <v>805350.00000000012</v>
      </c>
      <c r="O9" s="328"/>
      <c r="P9" s="327"/>
    </row>
    <row r="10" spans="1:16" x14ac:dyDescent="0.2">
      <c r="A10" s="325">
        <v>317</v>
      </c>
      <c r="B10" s="326">
        <v>43920</v>
      </c>
      <c r="C10" s="325" t="s">
        <v>97</v>
      </c>
      <c r="D10" s="325" t="s">
        <v>91</v>
      </c>
      <c r="E10" s="325" t="s">
        <v>92</v>
      </c>
      <c r="F10" s="327" t="s">
        <v>39</v>
      </c>
      <c r="G10" s="327">
        <v>2</v>
      </c>
      <c r="H10" s="328">
        <v>550000</v>
      </c>
      <c r="I10" s="328">
        <f>G10*H10</f>
        <v>1100000</v>
      </c>
      <c r="J10" s="328"/>
      <c r="K10" s="329">
        <v>1</v>
      </c>
      <c r="L10" s="328">
        <v>0</v>
      </c>
      <c r="M10" s="328"/>
      <c r="N10" s="328"/>
      <c r="O10" s="328"/>
      <c r="P10" s="327" t="s">
        <v>220</v>
      </c>
    </row>
    <row r="11" spans="1:16" x14ac:dyDescent="0.2">
      <c r="A11" s="325">
        <v>319</v>
      </c>
      <c r="B11" s="326">
        <v>43921</v>
      </c>
      <c r="C11" s="325" t="s">
        <v>42</v>
      </c>
      <c r="D11" s="325" t="s">
        <v>95</v>
      </c>
      <c r="E11" s="325" t="s">
        <v>96</v>
      </c>
      <c r="F11" s="327" t="s">
        <v>38</v>
      </c>
      <c r="G11" s="327">
        <v>2</v>
      </c>
      <c r="H11" s="328">
        <v>465000</v>
      </c>
      <c r="I11" s="328">
        <f t="shared" ref="I11:I69" si="0">H11*G11</f>
        <v>930000</v>
      </c>
      <c r="J11" s="328"/>
      <c r="K11" s="329">
        <v>0.41</v>
      </c>
      <c r="L11" s="328">
        <f t="shared" ref="L11:L74" si="1">I11*(1-K11)</f>
        <v>548700.00000000012</v>
      </c>
      <c r="M11" s="331">
        <f>L11</f>
        <v>548700.00000000012</v>
      </c>
      <c r="N11" s="331"/>
      <c r="O11" s="331"/>
      <c r="P11" s="327"/>
    </row>
    <row r="12" spans="1:16" x14ac:dyDescent="0.2">
      <c r="A12" s="407">
        <v>320</v>
      </c>
      <c r="B12" s="438">
        <v>43921</v>
      </c>
      <c r="C12" s="407"/>
      <c r="D12" s="407" t="s">
        <v>111</v>
      </c>
      <c r="E12" s="407" t="s">
        <v>105</v>
      </c>
      <c r="F12" s="332" t="s">
        <v>37</v>
      </c>
      <c r="G12" s="332">
        <v>24</v>
      </c>
      <c r="H12" s="333">
        <v>455000</v>
      </c>
      <c r="I12" s="333">
        <f>G12*H12</f>
        <v>10920000</v>
      </c>
      <c r="J12" s="334">
        <v>150000</v>
      </c>
      <c r="K12" s="335">
        <v>0.41</v>
      </c>
      <c r="L12" s="328">
        <f>I12*(1-K12)</f>
        <v>6442800.0000000009</v>
      </c>
      <c r="M12" s="336"/>
      <c r="N12" s="336">
        <f>L12</f>
        <v>6442800.0000000009</v>
      </c>
      <c r="P12" s="420"/>
    </row>
    <row r="13" spans="1:16" x14ac:dyDescent="0.2">
      <c r="A13" s="408"/>
      <c r="B13" s="440"/>
      <c r="C13" s="408"/>
      <c r="D13" s="408"/>
      <c r="E13" s="408"/>
      <c r="F13" s="337" t="s">
        <v>44</v>
      </c>
      <c r="G13" s="337">
        <v>12</v>
      </c>
      <c r="H13" s="338">
        <v>485000</v>
      </c>
      <c r="I13" s="338">
        <f>H13*G13</f>
        <v>5820000</v>
      </c>
      <c r="J13" s="338"/>
      <c r="K13" s="339">
        <v>0.41</v>
      </c>
      <c r="L13" s="328">
        <f t="shared" si="1"/>
        <v>3433800.0000000005</v>
      </c>
      <c r="M13" s="340"/>
      <c r="N13" s="340">
        <f>L13</f>
        <v>3433800.0000000005</v>
      </c>
      <c r="P13" s="421"/>
    </row>
    <row r="14" spans="1:16" x14ac:dyDescent="0.2">
      <c r="A14" s="341">
        <v>321</v>
      </c>
      <c r="B14" s="342">
        <v>43922</v>
      </c>
      <c r="C14" s="343" t="s">
        <v>42</v>
      </c>
      <c r="D14" s="343" t="s">
        <v>42</v>
      </c>
      <c r="E14" s="343" t="s">
        <v>80</v>
      </c>
      <c r="F14" s="344" t="s">
        <v>37</v>
      </c>
      <c r="G14" s="344">
        <v>1</v>
      </c>
      <c r="H14" s="345">
        <v>455000</v>
      </c>
      <c r="I14" s="345">
        <f>G14*H14</f>
        <v>455000</v>
      </c>
      <c r="J14" s="345"/>
      <c r="K14" s="346">
        <v>0.41</v>
      </c>
      <c r="L14" s="345">
        <f t="shared" si="1"/>
        <v>268450.00000000006</v>
      </c>
      <c r="M14" s="347"/>
      <c r="N14" s="347">
        <f>L14</f>
        <v>268450.00000000006</v>
      </c>
      <c r="O14" s="347"/>
      <c r="P14" s="344"/>
    </row>
    <row r="15" spans="1:16" x14ac:dyDescent="0.2">
      <c r="A15" s="325">
        <v>539</v>
      </c>
      <c r="B15" s="326">
        <v>43925</v>
      </c>
      <c r="C15" s="325" t="s">
        <v>97</v>
      </c>
      <c r="D15" s="325" t="s">
        <v>215</v>
      </c>
      <c r="E15" s="325" t="s">
        <v>89</v>
      </c>
      <c r="F15" s="327" t="s">
        <v>44</v>
      </c>
      <c r="G15" s="327">
        <v>1</v>
      </c>
      <c r="H15" s="328">
        <v>485000</v>
      </c>
      <c r="I15" s="328">
        <v>485000</v>
      </c>
      <c r="J15" s="328"/>
      <c r="K15" s="329">
        <v>0.41</v>
      </c>
      <c r="L15" s="345">
        <f t="shared" si="1"/>
        <v>286150.00000000006</v>
      </c>
      <c r="M15" s="331">
        <f>L15</f>
        <v>286150.00000000006</v>
      </c>
      <c r="N15" s="331"/>
      <c r="O15" s="331"/>
      <c r="P15" s="348" t="s">
        <v>221</v>
      </c>
    </row>
    <row r="16" spans="1:16" x14ac:dyDescent="0.2">
      <c r="A16" s="325">
        <v>323</v>
      </c>
      <c r="B16" s="349">
        <v>43929</v>
      </c>
      <c r="C16" s="341" t="s">
        <v>97</v>
      </c>
      <c r="D16" s="341" t="s">
        <v>97</v>
      </c>
      <c r="E16" s="341" t="s">
        <v>98</v>
      </c>
      <c r="F16" s="350" t="s">
        <v>38</v>
      </c>
      <c r="G16" s="350">
        <v>5</v>
      </c>
      <c r="H16" s="351">
        <v>465000</v>
      </c>
      <c r="I16" s="351">
        <f t="shared" si="0"/>
        <v>2325000</v>
      </c>
      <c r="J16" s="351"/>
      <c r="K16" s="352">
        <v>0.41</v>
      </c>
      <c r="L16" s="351">
        <f t="shared" si="1"/>
        <v>1371750.0000000002</v>
      </c>
      <c r="M16" s="351">
        <f>L16</f>
        <v>1371750.0000000002</v>
      </c>
      <c r="P16" s="350"/>
    </row>
    <row r="17" spans="1:16" x14ac:dyDescent="0.2">
      <c r="A17" s="325">
        <v>1142</v>
      </c>
      <c r="B17" s="349">
        <v>43930</v>
      </c>
      <c r="C17" s="341" t="s">
        <v>97</v>
      </c>
      <c r="D17" s="341" t="s">
        <v>176</v>
      </c>
      <c r="E17" s="341" t="s">
        <v>178</v>
      </c>
      <c r="F17" s="350" t="s">
        <v>37</v>
      </c>
      <c r="G17" s="350">
        <v>1</v>
      </c>
      <c r="H17" s="351">
        <v>455000</v>
      </c>
      <c r="I17" s="351">
        <f>G17*H17</f>
        <v>455000</v>
      </c>
      <c r="J17" s="351"/>
      <c r="K17" s="352">
        <v>0.41</v>
      </c>
      <c r="L17" s="351">
        <f t="shared" si="1"/>
        <v>268450.00000000006</v>
      </c>
      <c r="M17" s="351"/>
      <c r="N17" s="351"/>
      <c r="O17" s="351">
        <f>L17</f>
        <v>268450.00000000006</v>
      </c>
      <c r="P17" s="350"/>
    </row>
    <row r="18" spans="1:16" x14ac:dyDescent="0.2">
      <c r="A18" s="325">
        <v>325</v>
      </c>
      <c r="B18" s="326">
        <v>43931</v>
      </c>
      <c r="C18" s="386" t="s">
        <v>97</v>
      </c>
      <c r="D18" s="325" t="s">
        <v>88</v>
      </c>
      <c r="E18" s="325" t="s">
        <v>89</v>
      </c>
      <c r="F18" s="327" t="s">
        <v>37</v>
      </c>
      <c r="G18" s="327">
        <v>1</v>
      </c>
      <c r="H18" s="328">
        <v>455000</v>
      </c>
      <c r="I18" s="328">
        <f t="shared" si="0"/>
        <v>455000</v>
      </c>
      <c r="J18" s="328"/>
      <c r="K18" s="329">
        <v>0.41</v>
      </c>
      <c r="L18" s="328">
        <f t="shared" si="1"/>
        <v>268450.00000000006</v>
      </c>
      <c r="M18" s="328"/>
      <c r="N18" s="328">
        <f>L18</f>
        <v>268450.00000000006</v>
      </c>
      <c r="O18" s="328"/>
      <c r="P18" s="327"/>
    </row>
    <row r="19" spans="1:16" x14ac:dyDescent="0.2">
      <c r="A19" s="325">
        <v>538</v>
      </c>
      <c r="B19" s="349">
        <v>43932</v>
      </c>
      <c r="C19" s="386" t="s">
        <v>97</v>
      </c>
      <c r="D19" s="341" t="s">
        <v>215</v>
      </c>
      <c r="E19" s="341" t="s">
        <v>89</v>
      </c>
      <c r="F19" s="350" t="s">
        <v>39</v>
      </c>
      <c r="G19" s="350">
        <v>1</v>
      </c>
      <c r="H19" s="351">
        <v>550000</v>
      </c>
      <c r="I19" s="351">
        <f>H19*G19</f>
        <v>550000</v>
      </c>
      <c r="J19" s="351"/>
      <c r="K19" s="352">
        <v>0.41</v>
      </c>
      <c r="L19" s="351">
        <f t="shared" si="1"/>
        <v>324500.00000000006</v>
      </c>
      <c r="M19" s="351"/>
      <c r="N19" s="351">
        <f>L19</f>
        <v>324500.00000000006</v>
      </c>
      <c r="O19" s="351"/>
      <c r="P19" s="350"/>
    </row>
    <row r="20" spans="1:16" x14ac:dyDescent="0.2">
      <c r="A20" s="325">
        <v>326</v>
      </c>
      <c r="B20" s="349">
        <v>43933</v>
      </c>
      <c r="C20" s="341" t="s">
        <v>97</v>
      </c>
      <c r="D20" s="341" t="s">
        <v>125</v>
      </c>
      <c r="E20" s="341" t="s">
        <v>90</v>
      </c>
      <c r="F20" s="350" t="s">
        <v>44</v>
      </c>
      <c r="G20" s="350">
        <v>36</v>
      </c>
      <c r="H20" s="351">
        <v>485000</v>
      </c>
      <c r="I20" s="351">
        <f t="shared" si="0"/>
        <v>17460000</v>
      </c>
      <c r="J20" s="351"/>
      <c r="K20" s="352">
        <v>0.41</v>
      </c>
      <c r="L20" s="351">
        <f t="shared" si="1"/>
        <v>10301400.000000002</v>
      </c>
      <c r="M20" s="351"/>
      <c r="N20" s="351">
        <f>L20</f>
        <v>10301400.000000002</v>
      </c>
      <c r="P20" s="350"/>
    </row>
    <row r="21" spans="1:16" x14ac:dyDescent="0.2">
      <c r="A21" s="410">
        <v>327</v>
      </c>
      <c r="B21" s="414">
        <v>43935</v>
      </c>
      <c r="C21" s="411"/>
      <c r="D21" s="417" t="s">
        <v>99</v>
      </c>
      <c r="E21" s="411" t="s">
        <v>94</v>
      </c>
      <c r="F21" s="353" t="s">
        <v>37</v>
      </c>
      <c r="G21" s="353">
        <v>36</v>
      </c>
      <c r="H21" s="354">
        <v>455000</v>
      </c>
      <c r="I21" s="354">
        <f>H21*G21</f>
        <v>16380000</v>
      </c>
      <c r="J21" s="354"/>
      <c r="K21" s="355">
        <v>0.5</v>
      </c>
      <c r="L21" s="354">
        <f t="shared" si="1"/>
        <v>8190000</v>
      </c>
      <c r="M21" s="354"/>
      <c r="N21" s="354"/>
      <c r="O21" s="354">
        <f>L21</f>
        <v>8190000</v>
      </c>
      <c r="P21" s="353"/>
    </row>
    <row r="22" spans="1:16" x14ac:dyDescent="0.2">
      <c r="A22" s="410"/>
      <c r="B22" s="415"/>
      <c r="C22" s="412"/>
      <c r="D22" s="418"/>
      <c r="E22" s="412"/>
      <c r="F22" s="356" t="s">
        <v>41</v>
      </c>
      <c r="G22" s="356">
        <v>36</v>
      </c>
      <c r="H22" s="357">
        <v>475000</v>
      </c>
      <c r="I22" s="357">
        <f t="shared" si="0"/>
        <v>17100000</v>
      </c>
      <c r="J22" s="357"/>
      <c r="K22" s="358">
        <v>0.5</v>
      </c>
      <c r="L22" s="357">
        <f t="shared" si="1"/>
        <v>8550000</v>
      </c>
      <c r="M22" s="357"/>
      <c r="N22" s="357"/>
      <c r="O22" s="357">
        <f t="shared" ref="O22:O27" si="2">L22</f>
        <v>8550000</v>
      </c>
      <c r="P22" s="356"/>
    </row>
    <row r="23" spans="1:16" x14ac:dyDescent="0.2">
      <c r="A23" s="410"/>
      <c r="B23" s="415"/>
      <c r="C23" s="412"/>
      <c r="D23" s="418"/>
      <c r="E23" s="412"/>
      <c r="F23" s="356" t="s">
        <v>44</v>
      </c>
      <c r="G23" s="356">
        <v>36</v>
      </c>
      <c r="H23" s="357">
        <v>485000</v>
      </c>
      <c r="I23" s="357">
        <f t="shared" si="0"/>
        <v>17460000</v>
      </c>
      <c r="J23" s="357"/>
      <c r="K23" s="358">
        <v>0.5</v>
      </c>
      <c r="L23" s="357">
        <f t="shared" si="1"/>
        <v>8730000</v>
      </c>
      <c r="M23" s="357"/>
      <c r="N23" s="357"/>
      <c r="O23" s="357">
        <f t="shared" si="2"/>
        <v>8730000</v>
      </c>
      <c r="P23" s="356"/>
    </row>
    <row r="24" spans="1:16" x14ac:dyDescent="0.2">
      <c r="A24" s="410"/>
      <c r="B24" s="415"/>
      <c r="C24" s="412"/>
      <c r="D24" s="418"/>
      <c r="E24" s="412"/>
      <c r="F24" s="356" t="s">
        <v>43</v>
      </c>
      <c r="G24" s="356">
        <v>36</v>
      </c>
      <c r="H24" s="357">
        <v>485000</v>
      </c>
      <c r="I24" s="357">
        <f t="shared" si="0"/>
        <v>17460000</v>
      </c>
      <c r="J24" s="357"/>
      <c r="K24" s="358">
        <v>0.5</v>
      </c>
      <c r="L24" s="357">
        <f t="shared" si="1"/>
        <v>8730000</v>
      </c>
      <c r="M24" s="357"/>
      <c r="N24" s="357"/>
      <c r="O24" s="357">
        <f t="shared" si="2"/>
        <v>8730000</v>
      </c>
      <c r="P24" s="356"/>
    </row>
    <row r="25" spans="1:16" x14ac:dyDescent="0.2">
      <c r="A25" s="410"/>
      <c r="B25" s="415"/>
      <c r="C25" s="412"/>
      <c r="D25" s="418"/>
      <c r="E25" s="412"/>
      <c r="F25" s="356" t="s">
        <v>39</v>
      </c>
      <c r="G25" s="356">
        <v>72</v>
      </c>
      <c r="H25" s="357">
        <v>550000</v>
      </c>
      <c r="I25" s="357">
        <f t="shared" si="0"/>
        <v>39600000</v>
      </c>
      <c r="J25" s="357"/>
      <c r="K25" s="358">
        <v>0.5</v>
      </c>
      <c r="L25" s="357">
        <f t="shared" si="1"/>
        <v>19800000</v>
      </c>
      <c r="M25" s="357"/>
      <c r="N25" s="357"/>
      <c r="O25" s="357">
        <f t="shared" si="2"/>
        <v>19800000</v>
      </c>
      <c r="P25" s="356"/>
    </row>
    <row r="26" spans="1:16" x14ac:dyDescent="0.2">
      <c r="A26" s="410"/>
      <c r="B26" s="415"/>
      <c r="C26" s="412"/>
      <c r="D26" s="418"/>
      <c r="E26" s="412"/>
      <c r="F26" s="356" t="s">
        <v>40</v>
      </c>
      <c r="G26" s="356">
        <v>36</v>
      </c>
      <c r="H26" s="357">
        <v>455000</v>
      </c>
      <c r="I26" s="357">
        <f t="shared" si="0"/>
        <v>16380000</v>
      </c>
      <c r="J26" s="357"/>
      <c r="K26" s="358">
        <v>0.5</v>
      </c>
      <c r="L26" s="357">
        <f t="shared" si="1"/>
        <v>8190000</v>
      </c>
      <c r="M26" s="357"/>
      <c r="N26" s="357"/>
      <c r="O26" s="357">
        <f t="shared" si="2"/>
        <v>8190000</v>
      </c>
      <c r="P26" s="356"/>
    </row>
    <row r="27" spans="1:16" x14ac:dyDescent="0.2">
      <c r="A27" s="410"/>
      <c r="B27" s="416"/>
      <c r="C27" s="413"/>
      <c r="D27" s="419"/>
      <c r="E27" s="413"/>
      <c r="F27" s="359" t="s">
        <v>72</v>
      </c>
      <c r="G27" s="359">
        <v>36</v>
      </c>
      <c r="H27" s="360">
        <v>455000</v>
      </c>
      <c r="I27" s="360">
        <f t="shared" si="0"/>
        <v>16380000</v>
      </c>
      <c r="J27" s="360"/>
      <c r="K27" s="361">
        <v>0.5</v>
      </c>
      <c r="L27" s="360">
        <f t="shared" si="1"/>
        <v>8190000</v>
      </c>
      <c r="M27" s="360"/>
      <c r="N27" s="360"/>
      <c r="O27" s="360">
        <f t="shared" si="2"/>
        <v>8190000</v>
      </c>
      <c r="P27" s="359"/>
    </row>
    <row r="28" spans="1:16" x14ac:dyDescent="0.2">
      <c r="A28" s="362">
        <v>329</v>
      </c>
      <c r="B28" s="326">
        <v>43935</v>
      </c>
      <c r="C28" s="325" t="s">
        <v>97</v>
      </c>
      <c r="D28" s="325" t="s">
        <v>100</v>
      </c>
      <c r="E28" s="325" t="s">
        <v>89</v>
      </c>
      <c r="F28" s="327" t="s">
        <v>39</v>
      </c>
      <c r="G28" s="327">
        <v>1</v>
      </c>
      <c r="H28" s="328">
        <v>550000</v>
      </c>
      <c r="I28" s="328">
        <f t="shared" si="0"/>
        <v>550000</v>
      </c>
      <c r="J28" s="328"/>
      <c r="K28" s="329">
        <v>0.41</v>
      </c>
      <c r="L28" s="328">
        <f t="shared" si="1"/>
        <v>324500.00000000006</v>
      </c>
      <c r="M28" s="328"/>
      <c r="N28" s="328">
        <f>L28</f>
        <v>324500.00000000006</v>
      </c>
      <c r="O28" s="328"/>
      <c r="P28" s="327"/>
    </row>
    <row r="29" spans="1:16" x14ac:dyDescent="0.2">
      <c r="A29" s="410">
        <v>328</v>
      </c>
      <c r="B29" s="438">
        <v>43936</v>
      </c>
      <c r="C29" s="407" t="s">
        <v>42</v>
      </c>
      <c r="D29" s="407" t="s">
        <v>101</v>
      </c>
      <c r="E29" s="407" t="s">
        <v>102</v>
      </c>
      <c r="F29" s="332" t="s">
        <v>37</v>
      </c>
      <c r="G29" s="332">
        <v>2</v>
      </c>
      <c r="H29" s="333">
        <v>455000</v>
      </c>
      <c r="I29" s="333">
        <f t="shared" si="0"/>
        <v>910000</v>
      </c>
      <c r="J29" s="333"/>
      <c r="K29" s="335">
        <v>0.41</v>
      </c>
      <c r="L29" s="333">
        <f t="shared" si="1"/>
        <v>536900.00000000012</v>
      </c>
      <c r="M29" s="333"/>
      <c r="N29" s="333">
        <f>L29</f>
        <v>536900.00000000012</v>
      </c>
      <c r="O29" s="333"/>
      <c r="P29" s="332"/>
    </row>
    <row r="30" spans="1:16" x14ac:dyDescent="0.2">
      <c r="A30" s="410"/>
      <c r="B30" s="439"/>
      <c r="C30" s="409"/>
      <c r="D30" s="409"/>
      <c r="E30" s="409"/>
      <c r="F30" s="363" t="s">
        <v>38</v>
      </c>
      <c r="G30" s="363">
        <v>2</v>
      </c>
      <c r="H30" s="364">
        <v>465000</v>
      </c>
      <c r="I30" s="364">
        <f t="shared" si="0"/>
        <v>930000</v>
      </c>
      <c r="J30" s="364"/>
      <c r="K30" s="365">
        <v>0.41</v>
      </c>
      <c r="L30" s="364">
        <f t="shared" si="1"/>
        <v>548700.00000000012</v>
      </c>
      <c r="M30" s="364"/>
      <c r="N30" s="364">
        <f>L30</f>
        <v>548700.00000000012</v>
      </c>
      <c r="O30" s="364"/>
      <c r="P30" s="363"/>
    </row>
    <row r="31" spans="1:16" x14ac:dyDescent="0.2">
      <c r="A31" s="410"/>
      <c r="B31" s="439"/>
      <c r="C31" s="409"/>
      <c r="D31" s="409"/>
      <c r="E31" s="409"/>
      <c r="F31" s="363" t="s">
        <v>41</v>
      </c>
      <c r="G31" s="363">
        <v>1</v>
      </c>
      <c r="H31" s="364">
        <v>475000</v>
      </c>
      <c r="I31" s="364">
        <f t="shared" si="0"/>
        <v>475000</v>
      </c>
      <c r="J31" s="364"/>
      <c r="K31" s="365">
        <v>0.41</v>
      </c>
      <c r="L31" s="364">
        <f t="shared" si="1"/>
        <v>280250.00000000006</v>
      </c>
      <c r="M31" s="364"/>
      <c r="N31" s="364">
        <f>L31</f>
        <v>280250.00000000006</v>
      </c>
      <c r="O31" s="364"/>
      <c r="P31" s="363"/>
    </row>
    <row r="32" spans="1:16" x14ac:dyDescent="0.2">
      <c r="A32" s="410"/>
      <c r="B32" s="440"/>
      <c r="C32" s="408"/>
      <c r="D32" s="408"/>
      <c r="E32" s="408"/>
      <c r="F32" s="337" t="s">
        <v>72</v>
      </c>
      <c r="G32" s="337">
        <v>1</v>
      </c>
      <c r="H32" s="338">
        <v>455000</v>
      </c>
      <c r="I32" s="338">
        <f t="shared" si="0"/>
        <v>455000</v>
      </c>
      <c r="J32" s="338"/>
      <c r="K32" s="339">
        <v>0.41</v>
      </c>
      <c r="L32" s="338">
        <f t="shared" si="1"/>
        <v>268450.00000000006</v>
      </c>
      <c r="M32" s="338"/>
      <c r="N32" s="338">
        <f>L32</f>
        <v>268450.00000000006</v>
      </c>
      <c r="O32" s="338"/>
      <c r="P32" s="337"/>
    </row>
    <row r="33" spans="1:16" x14ac:dyDescent="0.2">
      <c r="A33" s="390">
        <v>331</v>
      </c>
      <c r="B33" s="326">
        <v>43937</v>
      </c>
      <c r="C33" s="390"/>
      <c r="D33" s="390" t="s">
        <v>103</v>
      </c>
      <c r="E33" s="390" t="s">
        <v>104</v>
      </c>
      <c r="F33" s="327" t="s">
        <v>37</v>
      </c>
      <c r="G33" s="327">
        <v>24</v>
      </c>
      <c r="H33" s="328">
        <v>455000</v>
      </c>
      <c r="I33" s="328">
        <f t="shared" si="0"/>
        <v>10920000</v>
      </c>
      <c r="J33" s="328"/>
      <c r="K33" s="329">
        <v>0.41</v>
      </c>
      <c r="L33" s="328">
        <f t="shared" si="1"/>
        <v>6442800.0000000009</v>
      </c>
      <c r="M33" s="328"/>
      <c r="N33" s="328"/>
      <c r="O33" s="328">
        <f>L33</f>
        <v>6442800.0000000009</v>
      </c>
      <c r="P33" s="327"/>
    </row>
    <row r="34" spans="1:16" x14ac:dyDescent="0.2">
      <c r="A34" s="325">
        <v>1131</v>
      </c>
      <c r="B34" s="326">
        <v>43937</v>
      </c>
      <c r="C34" s="325"/>
      <c r="D34" s="325" t="s">
        <v>99</v>
      </c>
      <c r="E34" s="325" t="s">
        <v>94</v>
      </c>
      <c r="F34" s="327" t="s">
        <v>41</v>
      </c>
      <c r="G34" s="327">
        <v>12</v>
      </c>
      <c r="H34" s="328">
        <v>475000</v>
      </c>
      <c r="I34" s="328">
        <f t="shared" si="0"/>
        <v>5700000</v>
      </c>
      <c r="J34" s="328"/>
      <c r="K34" s="329">
        <v>0.5</v>
      </c>
      <c r="L34" s="328">
        <f t="shared" si="1"/>
        <v>2850000</v>
      </c>
      <c r="M34" s="328"/>
      <c r="N34" s="328"/>
      <c r="O34" s="328">
        <f>L34</f>
        <v>2850000</v>
      </c>
      <c r="P34" s="327"/>
    </row>
    <row r="35" spans="1:16" x14ac:dyDescent="0.2">
      <c r="A35" s="325">
        <v>335</v>
      </c>
      <c r="B35" s="326">
        <v>43938</v>
      </c>
      <c r="C35" s="325" t="s">
        <v>42</v>
      </c>
      <c r="D35" s="325" t="s">
        <v>101</v>
      </c>
      <c r="E35" s="325" t="s">
        <v>105</v>
      </c>
      <c r="F35" s="327" t="s">
        <v>38</v>
      </c>
      <c r="G35" s="327">
        <v>1</v>
      </c>
      <c r="H35" s="328">
        <v>465000</v>
      </c>
      <c r="I35" s="328">
        <f t="shared" si="0"/>
        <v>465000</v>
      </c>
      <c r="J35" s="328"/>
      <c r="K35" s="329">
        <v>0.41</v>
      </c>
      <c r="L35" s="328">
        <f t="shared" si="1"/>
        <v>274350.00000000006</v>
      </c>
      <c r="M35" s="328"/>
      <c r="N35" s="328">
        <f>L35</f>
        <v>274350.00000000006</v>
      </c>
      <c r="O35" s="328"/>
      <c r="P35" s="327"/>
    </row>
    <row r="36" spans="1:16" x14ac:dyDescent="0.2">
      <c r="A36" s="325">
        <v>336</v>
      </c>
      <c r="B36" s="326">
        <v>43941</v>
      </c>
      <c r="C36" s="325"/>
      <c r="D36" s="325" t="s">
        <v>109</v>
      </c>
      <c r="E36" s="325" t="s">
        <v>110</v>
      </c>
      <c r="F36" s="327" t="s">
        <v>37</v>
      </c>
      <c r="G36" s="327">
        <v>24</v>
      </c>
      <c r="H36" s="328">
        <v>455000</v>
      </c>
      <c r="I36" s="328">
        <f t="shared" si="0"/>
        <v>10920000</v>
      </c>
      <c r="J36" s="328"/>
      <c r="K36" s="329">
        <v>0.38</v>
      </c>
      <c r="L36" s="328">
        <f t="shared" si="1"/>
        <v>6770400</v>
      </c>
      <c r="M36" s="328"/>
      <c r="N36" s="328"/>
      <c r="O36" s="328">
        <f t="shared" ref="O36" si="3">L36</f>
        <v>6770400</v>
      </c>
      <c r="P36" s="327"/>
    </row>
    <row r="37" spans="1:16" x14ac:dyDescent="0.2">
      <c r="A37" s="407">
        <v>346</v>
      </c>
      <c r="B37" s="414">
        <v>43941</v>
      </c>
      <c r="C37" s="411" t="s">
        <v>97</v>
      </c>
      <c r="D37" s="411" t="s">
        <v>123</v>
      </c>
      <c r="E37" s="411" t="s">
        <v>124</v>
      </c>
      <c r="F37" s="332" t="s">
        <v>37</v>
      </c>
      <c r="G37" s="332">
        <v>9</v>
      </c>
      <c r="H37" s="333">
        <v>455000</v>
      </c>
      <c r="I37" s="333">
        <f t="shared" si="0"/>
        <v>4095000</v>
      </c>
      <c r="J37" s="333"/>
      <c r="K37" s="335">
        <v>0.41</v>
      </c>
      <c r="L37" s="333">
        <f t="shared" si="1"/>
        <v>2416050.0000000005</v>
      </c>
      <c r="M37" s="333"/>
      <c r="N37" s="333">
        <f t="shared" ref="N37:N40" si="4">L37</f>
        <v>2416050.0000000005</v>
      </c>
      <c r="O37" s="333"/>
      <c r="P37" s="332"/>
    </row>
    <row r="38" spans="1:16" x14ac:dyDescent="0.2">
      <c r="A38" s="409"/>
      <c r="B38" s="415"/>
      <c r="C38" s="412"/>
      <c r="D38" s="412"/>
      <c r="E38" s="412"/>
      <c r="F38" s="363" t="s">
        <v>41</v>
      </c>
      <c r="G38" s="363">
        <v>1</v>
      </c>
      <c r="H38" s="364">
        <v>475000</v>
      </c>
      <c r="I38" s="364">
        <f t="shared" si="0"/>
        <v>475000</v>
      </c>
      <c r="J38" s="364"/>
      <c r="K38" s="365">
        <v>0.41</v>
      </c>
      <c r="L38" s="364">
        <f t="shared" si="1"/>
        <v>280250.00000000006</v>
      </c>
      <c r="M38" s="364"/>
      <c r="N38" s="364">
        <f t="shared" si="4"/>
        <v>280250.00000000006</v>
      </c>
      <c r="O38" s="364"/>
      <c r="P38" s="363"/>
    </row>
    <row r="39" spans="1:16" x14ac:dyDescent="0.2">
      <c r="A39" s="409"/>
      <c r="B39" s="415"/>
      <c r="C39" s="412"/>
      <c r="D39" s="412"/>
      <c r="E39" s="412"/>
      <c r="F39" s="363" t="s">
        <v>43</v>
      </c>
      <c r="G39" s="363">
        <v>2</v>
      </c>
      <c r="H39" s="364">
        <v>485000</v>
      </c>
      <c r="I39" s="364">
        <f t="shared" si="0"/>
        <v>970000</v>
      </c>
      <c r="J39" s="364"/>
      <c r="K39" s="365">
        <v>0.41</v>
      </c>
      <c r="L39" s="364">
        <f t="shared" si="1"/>
        <v>572300.00000000012</v>
      </c>
      <c r="M39" s="364"/>
      <c r="N39" s="364">
        <f t="shared" si="4"/>
        <v>572300.00000000012</v>
      </c>
      <c r="O39" s="364"/>
      <c r="P39" s="363"/>
    </row>
    <row r="40" spans="1:16" x14ac:dyDescent="0.2">
      <c r="A40" s="408"/>
      <c r="B40" s="416"/>
      <c r="C40" s="413"/>
      <c r="D40" s="413"/>
      <c r="E40" s="413"/>
      <c r="F40" s="337" t="s">
        <v>71</v>
      </c>
      <c r="G40" s="337">
        <v>2</v>
      </c>
      <c r="H40" s="338">
        <v>450000</v>
      </c>
      <c r="I40" s="338">
        <f t="shared" si="0"/>
        <v>900000</v>
      </c>
      <c r="J40" s="338"/>
      <c r="K40" s="339">
        <v>0.41</v>
      </c>
      <c r="L40" s="338">
        <f t="shared" si="1"/>
        <v>531000.00000000012</v>
      </c>
      <c r="M40" s="338"/>
      <c r="N40" s="338">
        <f t="shared" si="4"/>
        <v>531000.00000000012</v>
      </c>
      <c r="O40" s="338"/>
      <c r="P40" s="337"/>
    </row>
    <row r="41" spans="1:16" x14ac:dyDescent="0.2">
      <c r="A41" s="410">
        <v>345</v>
      </c>
      <c r="B41" s="438">
        <v>43941</v>
      </c>
      <c r="C41" s="407"/>
      <c r="D41" s="407" t="s">
        <v>111</v>
      </c>
      <c r="E41" s="407" t="s">
        <v>105</v>
      </c>
      <c r="F41" s="332" t="s">
        <v>37</v>
      </c>
      <c r="G41" s="332">
        <v>24</v>
      </c>
      <c r="H41" s="333">
        <v>455000</v>
      </c>
      <c r="I41" s="333">
        <f t="shared" si="0"/>
        <v>10920000</v>
      </c>
      <c r="J41" s="333">
        <v>250000</v>
      </c>
      <c r="K41" s="335">
        <v>0.41</v>
      </c>
      <c r="L41" s="333">
        <f>I41*(1-K41)-250000</f>
        <v>6192800.0000000009</v>
      </c>
      <c r="M41" s="333"/>
      <c r="N41" s="333">
        <f t="shared" ref="N41:N46" si="5">L41</f>
        <v>6192800.0000000009</v>
      </c>
      <c r="O41" s="333"/>
      <c r="P41" s="424"/>
    </row>
    <row r="42" spans="1:16" x14ac:dyDescent="0.2">
      <c r="A42" s="410"/>
      <c r="B42" s="439"/>
      <c r="C42" s="409"/>
      <c r="D42" s="409"/>
      <c r="E42" s="409"/>
      <c r="F42" s="363" t="s">
        <v>38</v>
      </c>
      <c r="G42" s="363">
        <v>12</v>
      </c>
      <c r="H42" s="364">
        <v>465000</v>
      </c>
      <c r="I42" s="364">
        <f t="shared" si="0"/>
        <v>5580000</v>
      </c>
      <c r="J42" s="364"/>
      <c r="K42" s="365">
        <v>0.41</v>
      </c>
      <c r="L42" s="364">
        <f t="shared" si="1"/>
        <v>3292200.0000000005</v>
      </c>
      <c r="M42" s="364"/>
      <c r="N42" s="364">
        <f t="shared" si="5"/>
        <v>3292200.0000000005</v>
      </c>
      <c r="O42" s="364"/>
      <c r="P42" s="426"/>
    </row>
    <row r="43" spans="1:16" x14ac:dyDescent="0.2">
      <c r="A43" s="410"/>
      <c r="B43" s="439"/>
      <c r="C43" s="409"/>
      <c r="D43" s="409"/>
      <c r="E43" s="409"/>
      <c r="F43" s="363" t="s">
        <v>41</v>
      </c>
      <c r="G43" s="363">
        <v>12</v>
      </c>
      <c r="H43" s="364">
        <v>475000</v>
      </c>
      <c r="I43" s="364">
        <f t="shared" si="0"/>
        <v>5700000</v>
      </c>
      <c r="J43" s="364"/>
      <c r="K43" s="365">
        <v>0.41</v>
      </c>
      <c r="L43" s="364">
        <f t="shared" si="1"/>
        <v>3363000.0000000005</v>
      </c>
      <c r="M43" s="364"/>
      <c r="N43" s="364">
        <f t="shared" si="5"/>
        <v>3363000.0000000005</v>
      </c>
      <c r="O43" s="364"/>
      <c r="P43" s="426"/>
    </row>
    <row r="44" spans="1:16" x14ac:dyDescent="0.2">
      <c r="A44" s="410"/>
      <c r="B44" s="440"/>
      <c r="C44" s="408"/>
      <c r="D44" s="408"/>
      <c r="E44" s="408"/>
      <c r="F44" s="337" t="s">
        <v>44</v>
      </c>
      <c r="G44" s="337">
        <v>12</v>
      </c>
      <c r="H44" s="338">
        <v>485000</v>
      </c>
      <c r="I44" s="338">
        <f t="shared" si="0"/>
        <v>5820000</v>
      </c>
      <c r="J44" s="338"/>
      <c r="K44" s="339">
        <v>0.41</v>
      </c>
      <c r="L44" s="338">
        <f t="shared" si="1"/>
        <v>3433800.0000000005</v>
      </c>
      <c r="M44" s="338"/>
      <c r="N44" s="338">
        <f t="shared" si="5"/>
        <v>3433800.0000000005</v>
      </c>
      <c r="O44" s="338"/>
      <c r="P44" s="425"/>
    </row>
    <row r="45" spans="1:16" ht="15" customHeight="1" x14ac:dyDescent="0.2">
      <c r="A45" s="407">
        <v>342</v>
      </c>
      <c r="B45" s="414">
        <v>43942</v>
      </c>
      <c r="C45" s="411" t="s">
        <v>42</v>
      </c>
      <c r="D45" s="411" t="s">
        <v>42</v>
      </c>
      <c r="E45" s="411" t="s">
        <v>80</v>
      </c>
      <c r="F45" s="332" t="s">
        <v>37</v>
      </c>
      <c r="G45" s="332">
        <v>1</v>
      </c>
      <c r="H45" s="333">
        <v>455000</v>
      </c>
      <c r="I45" s="333">
        <f t="shared" si="0"/>
        <v>455000</v>
      </c>
      <c r="J45" s="333"/>
      <c r="K45" s="335">
        <v>0.41</v>
      </c>
      <c r="L45" s="333">
        <f t="shared" si="1"/>
        <v>268450.00000000006</v>
      </c>
      <c r="M45" s="333"/>
      <c r="N45" s="333">
        <f t="shared" si="5"/>
        <v>268450.00000000006</v>
      </c>
      <c r="O45" s="333"/>
      <c r="P45" s="424"/>
    </row>
    <row r="46" spans="1:16" ht="15" customHeight="1" x14ac:dyDescent="0.2">
      <c r="A46" s="408"/>
      <c r="B46" s="416"/>
      <c r="C46" s="413"/>
      <c r="D46" s="413"/>
      <c r="E46" s="413"/>
      <c r="F46" s="337" t="s">
        <v>38</v>
      </c>
      <c r="G46" s="337">
        <v>2</v>
      </c>
      <c r="H46" s="338">
        <v>465000</v>
      </c>
      <c r="I46" s="338">
        <f t="shared" si="0"/>
        <v>930000</v>
      </c>
      <c r="J46" s="338"/>
      <c r="K46" s="339">
        <v>0.41</v>
      </c>
      <c r="L46" s="338">
        <f t="shared" si="1"/>
        <v>548700.00000000012</v>
      </c>
      <c r="M46" s="338"/>
      <c r="N46" s="338">
        <f t="shared" si="5"/>
        <v>548700.00000000012</v>
      </c>
      <c r="O46" s="338"/>
      <c r="P46" s="425"/>
    </row>
    <row r="47" spans="1:16" x14ac:dyDescent="0.2">
      <c r="A47" s="325">
        <v>340</v>
      </c>
      <c r="B47" s="326">
        <v>43942</v>
      </c>
      <c r="C47" s="325"/>
      <c r="D47" s="325" t="s">
        <v>109</v>
      </c>
      <c r="E47" s="325" t="s">
        <v>110</v>
      </c>
      <c r="F47" s="327" t="s">
        <v>72</v>
      </c>
      <c r="G47" s="327">
        <v>24</v>
      </c>
      <c r="H47" s="328">
        <v>455000</v>
      </c>
      <c r="I47" s="328">
        <f t="shared" si="0"/>
        <v>10920000</v>
      </c>
      <c r="J47" s="328"/>
      <c r="K47" s="329">
        <v>0.38</v>
      </c>
      <c r="L47" s="328">
        <f t="shared" si="1"/>
        <v>6770400</v>
      </c>
      <c r="M47" s="328"/>
      <c r="N47" s="328"/>
      <c r="O47" s="328">
        <f>L47</f>
        <v>6770400</v>
      </c>
      <c r="P47" s="348" t="s">
        <v>175</v>
      </c>
    </row>
    <row r="48" spans="1:16" x14ac:dyDescent="0.2">
      <c r="A48" s="325">
        <v>1132</v>
      </c>
      <c r="B48" s="326">
        <v>43942</v>
      </c>
      <c r="C48" s="325" t="s">
        <v>42</v>
      </c>
      <c r="D48" s="325" t="s">
        <v>42</v>
      </c>
      <c r="E48" s="325" t="s">
        <v>113</v>
      </c>
      <c r="F48" s="327" t="s">
        <v>43</v>
      </c>
      <c r="G48" s="327">
        <v>1</v>
      </c>
      <c r="H48" s="328">
        <v>485000</v>
      </c>
      <c r="I48" s="328">
        <f t="shared" si="0"/>
        <v>485000</v>
      </c>
      <c r="J48" s="328"/>
      <c r="K48" s="329">
        <v>0.41</v>
      </c>
      <c r="L48" s="328">
        <f t="shared" si="1"/>
        <v>286150.00000000006</v>
      </c>
      <c r="M48" s="328">
        <f>L48</f>
        <v>286150.00000000006</v>
      </c>
      <c r="N48" s="328"/>
      <c r="O48" s="328"/>
      <c r="P48" s="327" t="s">
        <v>128</v>
      </c>
    </row>
    <row r="49" spans="1:16" x14ac:dyDescent="0.2">
      <c r="A49" s="407">
        <v>452</v>
      </c>
      <c r="B49" s="438">
        <v>43942</v>
      </c>
      <c r="C49" s="407"/>
      <c r="D49" s="407" t="s">
        <v>103</v>
      </c>
      <c r="E49" s="407" t="s">
        <v>104</v>
      </c>
      <c r="F49" s="332" t="s">
        <v>37</v>
      </c>
      <c r="G49" s="332">
        <v>24</v>
      </c>
      <c r="H49" s="333">
        <v>455000</v>
      </c>
      <c r="I49" s="333">
        <f t="shared" si="0"/>
        <v>10920000</v>
      </c>
      <c r="J49" s="333"/>
      <c r="K49" s="335">
        <v>0.41</v>
      </c>
      <c r="L49" s="333">
        <f t="shared" si="1"/>
        <v>6442800.0000000009</v>
      </c>
      <c r="M49" s="333"/>
      <c r="N49" s="333">
        <f>L49</f>
        <v>6442800.0000000009</v>
      </c>
      <c r="O49" s="333"/>
      <c r="P49" s="420" t="s">
        <v>223</v>
      </c>
    </row>
    <row r="50" spans="1:16" x14ac:dyDescent="0.2">
      <c r="A50" s="409"/>
      <c r="B50" s="439"/>
      <c r="C50" s="409"/>
      <c r="D50" s="409"/>
      <c r="E50" s="409"/>
      <c r="F50" s="363" t="s">
        <v>40</v>
      </c>
      <c r="G50" s="363">
        <v>12</v>
      </c>
      <c r="H50" s="364">
        <v>455000</v>
      </c>
      <c r="I50" s="364">
        <f t="shared" si="0"/>
        <v>5460000</v>
      </c>
      <c r="J50" s="364"/>
      <c r="K50" s="365">
        <v>0.41</v>
      </c>
      <c r="L50" s="364">
        <f t="shared" si="1"/>
        <v>3221400.0000000005</v>
      </c>
      <c r="M50" s="364"/>
      <c r="N50" s="364">
        <f>L50</f>
        <v>3221400.0000000005</v>
      </c>
      <c r="O50" s="364"/>
      <c r="P50" s="442"/>
    </row>
    <row r="51" spans="1:16" x14ac:dyDescent="0.2">
      <c r="A51" s="408"/>
      <c r="B51" s="440"/>
      <c r="C51" s="408"/>
      <c r="D51" s="408"/>
      <c r="E51" s="408"/>
      <c r="F51" s="337" t="s">
        <v>72</v>
      </c>
      <c r="G51" s="337">
        <v>12</v>
      </c>
      <c r="H51" s="338">
        <v>455000</v>
      </c>
      <c r="I51" s="338">
        <f t="shared" si="0"/>
        <v>5460000</v>
      </c>
      <c r="J51" s="338"/>
      <c r="K51" s="339">
        <v>0.41</v>
      </c>
      <c r="L51" s="338">
        <f t="shared" si="1"/>
        <v>3221400.0000000005</v>
      </c>
      <c r="M51" s="338"/>
      <c r="N51" s="338">
        <f>10000000-N49-N50</f>
        <v>335799.9999999986</v>
      </c>
      <c r="O51" s="338">
        <f>L49+L50+L51-N49-N50-N51</f>
        <v>2885600.0000000019</v>
      </c>
      <c r="P51" s="421"/>
    </row>
    <row r="52" spans="1:16" x14ac:dyDescent="0.2">
      <c r="A52" s="325">
        <v>1133</v>
      </c>
      <c r="B52" s="326">
        <v>43943</v>
      </c>
      <c r="C52" s="325" t="s">
        <v>97</v>
      </c>
      <c r="D52" s="325" t="s">
        <v>114</v>
      </c>
      <c r="E52" s="325" t="s">
        <v>118</v>
      </c>
      <c r="F52" s="327" t="s">
        <v>39</v>
      </c>
      <c r="G52" s="327">
        <v>1</v>
      </c>
      <c r="H52" s="328">
        <v>550000</v>
      </c>
      <c r="I52" s="328">
        <f t="shared" si="0"/>
        <v>550000</v>
      </c>
      <c r="J52" s="328"/>
      <c r="K52" s="329">
        <v>0.41</v>
      </c>
      <c r="L52" s="328">
        <f t="shared" si="1"/>
        <v>324500.00000000006</v>
      </c>
      <c r="M52" s="328">
        <f>L52</f>
        <v>324500.00000000006</v>
      </c>
      <c r="N52" s="328"/>
      <c r="O52" s="328"/>
      <c r="P52" s="348" t="s">
        <v>221</v>
      </c>
    </row>
    <row r="53" spans="1:16" x14ac:dyDescent="0.2">
      <c r="A53" s="325">
        <v>348</v>
      </c>
      <c r="B53" s="326">
        <v>43944</v>
      </c>
      <c r="C53" s="325" t="s">
        <v>42</v>
      </c>
      <c r="D53" s="325" t="s">
        <v>121</v>
      </c>
      <c r="E53" s="325" t="s">
        <v>122</v>
      </c>
      <c r="F53" s="327" t="s">
        <v>44</v>
      </c>
      <c r="G53" s="327">
        <v>5</v>
      </c>
      <c r="H53" s="328">
        <v>485000</v>
      </c>
      <c r="I53" s="328">
        <f t="shared" si="0"/>
        <v>2425000</v>
      </c>
      <c r="J53" s="328"/>
      <c r="K53" s="329">
        <v>0.41</v>
      </c>
      <c r="L53" s="328">
        <f t="shared" si="1"/>
        <v>1430750.0000000002</v>
      </c>
      <c r="M53" s="328"/>
      <c r="N53" s="328">
        <f>L53</f>
        <v>1430750.0000000002</v>
      </c>
      <c r="O53" s="328"/>
      <c r="P53" s="327"/>
    </row>
    <row r="54" spans="1:16" x14ac:dyDescent="0.2">
      <c r="A54" s="325">
        <v>347</v>
      </c>
      <c r="B54" s="326">
        <v>43944</v>
      </c>
      <c r="C54" s="325" t="s">
        <v>97</v>
      </c>
      <c r="D54" s="325" t="s">
        <v>115</v>
      </c>
      <c r="E54" s="325" t="s">
        <v>116</v>
      </c>
      <c r="F54" s="327" t="s">
        <v>72</v>
      </c>
      <c r="G54" s="327">
        <v>24</v>
      </c>
      <c r="H54" s="328">
        <v>455000</v>
      </c>
      <c r="I54" s="328">
        <f t="shared" si="0"/>
        <v>10920000</v>
      </c>
      <c r="J54" s="328"/>
      <c r="K54" s="329">
        <v>0.41</v>
      </c>
      <c r="L54" s="328">
        <f t="shared" si="1"/>
        <v>6442800.0000000009</v>
      </c>
      <c r="M54" s="328"/>
      <c r="N54" s="328">
        <f>L54</f>
        <v>6442800.0000000009</v>
      </c>
      <c r="O54" s="328"/>
      <c r="P54" s="327"/>
    </row>
    <row r="55" spans="1:16" x14ac:dyDescent="0.2">
      <c r="A55" s="325">
        <v>350</v>
      </c>
      <c r="B55" s="326">
        <v>43944</v>
      </c>
      <c r="C55" s="325"/>
      <c r="D55" s="325" t="s">
        <v>117</v>
      </c>
      <c r="E55" s="325" t="s">
        <v>104</v>
      </c>
      <c r="F55" s="327" t="s">
        <v>39</v>
      </c>
      <c r="G55" s="327">
        <v>24</v>
      </c>
      <c r="H55" s="328">
        <v>550000</v>
      </c>
      <c r="I55" s="328">
        <f t="shared" si="0"/>
        <v>13200000</v>
      </c>
      <c r="J55" s="328"/>
      <c r="K55" s="329">
        <v>0.5</v>
      </c>
      <c r="L55" s="328">
        <f t="shared" si="1"/>
        <v>6600000</v>
      </c>
      <c r="M55" s="328"/>
      <c r="N55" s="328"/>
      <c r="O55" s="328">
        <f>L55</f>
        <v>6600000</v>
      </c>
      <c r="P55" s="327"/>
    </row>
    <row r="56" spans="1:16" x14ac:dyDescent="0.2">
      <c r="A56" s="325">
        <v>1135</v>
      </c>
      <c r="B56" s="326">
        <v>43944</v>
      </c>
      <c r="C56" s="325" t="s">
        <v>42</v>
      </c>
      <c r="D56" s="325" t="s">
        <v>42</v>
      </c>
      <c r="E56" s="325" t="s">
        <v>113</v>
      </c>
      <c r="F56" s="327" t="s">
        <v>37</v>
      </c>
      <c r="G56" s="327">
        <v>1</v>
      </c>
      <c r="H56" s="328">
        <v>455000</v>
      </c>
      <c r="I56" s="328">
        <f t="shared" si="0"/>
        <v>455000</v>
      </c>
      <c r="J56" s="328"/>
      <c r="K56" s="329">
        <v>0.41</v>
      </c>
      <c r="L56" s="328">
        <f t="shared" si="1"/>
        <v>268450.00000000006</v>
      </c>
      <c r="M56" s="328"/>
      <c r="N56" s="328">
        <f>L56</f>
        <v>268450.00000000006</v>
      </c>
      <c r="O56" s="328"/>
      <c r="P56" s="327"/>
    </row>
    <row r="57" spans="1:16" x14ac:dyDescent="0.2">
      <c r="A57" s="325">
        <v>1136</v>
      </c>
      <c r="B57" s="326">
        <v>43944</v>
      </c>
      <c r="C57" s="325" t="s">
        <v>61</v>
      </c>
      <c r="D57" s="325" t="s">
        <v>61</v>
      </c>
      <c r="E57" s="325" t="s">
        <v>113</v>
      </c>
      <c r="F57" s="327" t="s">
        <v>44</v>
      </c>
      <c r="G57" s="327">
        <v>1</v>
      </c>
      <c r="H57" s="328">
        <v>485000</v>
      </c>
      <c r="I57" s="328">
        <f t="shared" si="0"/>
        <v>485000</v>
      </c>
      <c r="J57" s="328"/>
      <c r="K57" s="329">
        <v>0.41</v>
      </c>
      <c r="L57" s="328">
        <f t="shared" si="1"/>
        <v>286150.00000000006</v>
      </c>
      <c r="M57" s="328"/>
      <c r="N57" s="328">
        <f>L57</f>
        <v>286150.00000000006</v>
      </c>
      <c r="O57" s="328"/>
      <c r="P57" s="327"/>
    </row>
    <row r="58" spans="1:16" x14ac:dyDescent="0.2">
      <c r="A58" s="325">
        <v>1137</v>
      </c>
      <c r="B58" s="326">
        <v>43945</v>
      </c>
      <c r="C58" s="325" t="s">
        <v>61</v>
      </c>
      <c r="D58" s="325" t="s">
        <v>61</v>
      </c>
      <c r="E58" s="325" t="s">
        <v>113</v>
      </c>
      <c r="F58" s="327" t="s">
        <v>44</v>
      </c>
      <c r="G58" s="327">
        <v>1</v>
      </c>
      <c r="H58" s="328">
        <v>485000</v>
      </c>
      <c r="I58" s="328">
        <f t="shared" si="0"/>
        <v>485000</v>
      </c>
      <c r="J58" s="328"/>
      <c r="K58" s="329">
        <v>0.41</v>
      </c>
      <c r="L58" s="328">
        <f t="shared" si="1"/>
        <v>286150.00000000006</v>
      </c>
      <c r="M58" s="328"/>
      <c r="N58" s="328">
        <f>L58</f>
        <v>286150.00000000006</v>
      </c>
      <c r="O58" s="328"/>
      <c r="P58" s="327"/>
    </row>
    <row r="59" spans="1:16" x14ac:dyDescent="0.2">
      <c r="A59" s="407">
        <v>456</v>
      </c>
      <c r="B59" s="438">
        <v>43946</v>
      </c>
      <c r="C59" s="407" t="s">
        <v>97</v>
      </c>
      <c r="D59" s="407" t="s">
        <v>126</v>
      </c>
      <c r="E59" s="407" t="s">
        <v>127</v>
      </c>
      <c r="F59" s="332" t="s">
        <v>37</v>
      </c>
      <c r="G59" s="332">
        <v>18</v>
      </c>
      <c r="H59" s="333">
        <v>455000</v>
      </c>
      <c r="I59" s="333">
        <f t="shared" si="0"/>
        <v>8190000</v>
      </c>
      <c r="J59" s="333"/>
      <c r="K59" s="335">
        <v>0.41</v>
      </c>
      <c r="L59" s="333">
        <f t="shared" si="1"/>
        <v>4832100.0000000009</v>
      </c>
      <c r="M59" s="333">
        <f>L59</f>
        <v>4832100.0000000009</v>
      </c>
      <c r="N59" s="333"/>
      <c r="P59" s="332"/>
    </row>
    <row r="60" spans="1:16" x14ac:dyDescent="0.2">
      <c r="A60" s="408"/>
      <c r="B60" s="440"/>
      <c r="C60" s="408"/>
      <c r="D60" s="408"/>
      <c r="E60" s="408"/>
      <c r="F60" s="337" t="s">
        <v>41</v>
      </c>
      <c r="G60" s="337">
        <v>6</v>
      </c>
      <c r="H60" s="338">
        <v>475000</v>
      </c>
      <c r="I60" s="338">
        <f t="shared" si="0"/>
        <v>2850000</v>
      </c>
      <c r="J60" s="338"/>
      <c r="K60" s="339">
        <v>0.41</v>
      </c>
      <c r="L60" s="338">
        <f t="shared" si="1"/>
        <v>1681500.0000000002</v>
      </c>
      <c r="M60" s="338">
        <f>L60</f>
        <v>1681500.0000000002</v>
      </c>
      <c r="N60" s="338"/>
      <c r="P60" s="337"/>
    </row>
    <row r="61" spans="1:16" x14ac:dyDescent="0.2">
      <c r="A61" s="407">
        <v>455</v>
      </c>
      <c r="B61" s="438">
        <v>43946</v>
      </c>
      <c r="C61" s="407"/>
      <c r="D61" s="407" t="s">
        <v>129</v>
      </c>
      <c r="E61" s="407" t="s">
        <v>130</v>
      </c>
      <c r="F61" s="332" t="s">
        <v>37</v>
      </c>
      <c r="G61" s="332">
        <v>5</v>
      </c>
      <c r="H61" s="333">
        <v>455000</v>
      </c>
      <c r="I61" s="333">
        <f t="shared" si="0"/>
        <v>2275000</v>
      </c>
      <c r="J61" s="333"/>
      <c r="K61" s="335">
        <v>1</v>
      </c>
      <c r="L61" s="333">
        <f t="shared" si="1"/>
        <v>0</v>
      </c>
      <c r="M61" s="333"/>
      <c r="N61" s="333"/>
      <c r="O61" s="333">
        <f>L61</f>
        <v>0</v>
      </c>
      <c r="P61" s="332"/>
    </row>
    <row r="62" spans="1:16" x14ac:dyDescent="0.2">
      <c r="A62" s="409"/>
      <c r="B62" s="439"/>
      <c r="C62" s="409"/>
      <c r="D62" s="409"/>
      <c r="E62" s="409"/>
      <c r="F62" s="363" t="s">
        <v>38</v>
      </c>
      <c r="G62" s="363">
        <v>5</v>
      </c>
      <c r="H62" s="364">
        <v>465000</v>
      </c>
      <c r="I62" s="364">
        <f t="shared" si="0"/>
        <v>2325000</v>
      </c>
      <c r="J62" s="364"/>
      <c r="K62" s="365">
        <v>1</v>
      </c>
      <c r="L62" s="364">
        <f t="shared" si="1"/>
        <v>0</v>
      </c>
      <c r="M62" s="364"/>
      <c r="N62" s="364"/>
      <c r="O62" s="364">
        <f t="shared" ref="O62:O69" si="6">L62</f>
        <v>0</v>
      </c>
      <c r="P62" s="363"/>
    </row>
    <row r="63" spans="1:16" x14ac:dyDescent="0.2">
      <c r="A63" s="409"/>
      <c r="B63" s="439"/>
      <c r="C63" s="409"/>
      <c r="D63" s="409"/>
      <c r="E63" s="409"/>
      <c r="F63" s="363" t="s">
        <v>41</v>
      </c>
      <c r="G63" s="363">
        <v>1</v>
      </c>
      <c r="H63" s="364">
        <v>475000</v>
      </c>
      <c r="I63" s="364">
        <f t="shared" si="0"/>
        <v>475000</v>
      </c>
      <c r="J63" s="364"/>
      <c r="K63" s="365">
        <v>1</v>
      </c>
      <c r="L63" s="364">
        <f t="shared" si="1"/>
        <v>0</v>
      </c>
      <c r="M63" s="364"/>
      <c r="N63" s="364"/>
      <c r="O63" s="364">
        <f t="shared" si="6"/>
        <v>0</v>
      </c>
      <c r="P63" s="363"/>
    </row>
    <row r="64" spans="1:16" x14ac:dyDescent="0.2">
      <c r="A64" s="409"/>
      <c r="B64" s="439"/>
      <c r="C64" s="409"/>
      <c r="D64" s="409"/>
      <c r="E64" s="409"/>
      <c r="F64" s="363" t="s">
        <v>44</v>
      </c>
      <c r="G64" s="363">
        <v>5</v>
      </c>
      <c r="H64" s="364">
        <v>485000</v>
      </c>
      <c r="I64" s="364">
        <f t="shared" si="0"/>
        <v>2425000</v>
      </c>
      <c r="J64" s="364"/>
      <c r="K64" s="365">
        <v>1</v>
      </c>
      <c r="L64" s="364">
        <f t="shared" si="1"/>
        <v>0</v>
      </c>
      <c r="M64" s="364"/>
      <c r="N64" s="364"/>
      <c r="O64" s="364">
        <f t="shared" si="6"/>
        <v>0</v>
      </c>
      <c r="P64" s="363"/>
    </row>
    <row r="65" spans="1:17" x14ac:dyDescent="0.2">
      <c r="A65" s="409"/>
      <c r="B65" s="439"/>
      <c r="C65" s="409"/>
      <c r="D65" s="409"/>
      <c r="E65" s="409"/>
      <c r="F65" s="363" t="s">
        <v>43</v>
      </c>
      <c r="G65" s="363">
        <v>5</v>
      </c>
      <c r="H65" s="364">
        <v>485000</v>
      </c>
      <c r="I65" s="364">
        <f t="shared" si="0"/>
        <v>2425000</v>
      </c>
      <c r="J65" s="364"/>
      <c r="K65" s="365">
        <v>1</v>
      </c>
      <c r="L65" s="364">
        <f t="shared" si="1"/>
        <v>0</v>
      </c>
      <c r="M65" s="364"/>
      <c r="N65" s="364"/>
      <c r="O65" s="364">
        <f t="shared" si="6"/>
        <v>0</v>
      </c>
      <c r="P65" s="363"/>
    </row>
    <row r="66" spans="1:17" x14ac:dyDescent="0.2">
      <c r="A66" s="409"/>
      <c r="B66" s="439"/>
      <c r="C66" s="409"/>
      <c r="D66" s="409"/>
      <c r="E66" s="409"/>
      <c r="F66" s="363" t="s">
        <v>39</v>
      </c>
      <c r="G66" s="363">
        <v>2</v>
      </c>
      <c r="H66" s="364">
        <v>550000</v>
      </c>
      <c r="I66" s="364">
        <f t="shared" si="0"/>
        <v>1100000</v>
      </c>
      <c r="J66" s="364"/>
      <c r="K66" s="365">
        <v>1</v>
      </c>
      <c r="L66" s="364">
        <f t="shared" si="1"/>
        <v>0</v>
      </c>
      <c r="M66" s="364"/>
      <c r="N66" s="364"/>
      <c r="O66" s="364">
        <f t="shared" si="6"/>
        <v>0</v>
      </c>
      <c r="P66" s="363"/>
    </row>
    <row r="67" spans="1:17" x14ac:dyDescent="0.2">
      <c r="A67" s="409"/>
      <c r="B67" s="439"/>
      <c r="C67" s="409"/>
      <c r="D67" s="409"/>
      <c r="E67" s="409"/>
      <c r="F67" s="363" t="s">
        <v>71</v>
      </c>
      <c r="G67" s="363">
        <v>2</v>
      </c>
      <c r="H67" s="364">
        <v>450000</v>
      </c>
      <c r="I67" s="364">
        <f t="shared" si="0"/>
        <v>900000</v>
      </c>
      <c r="J67" s="364"/>
      <c r="K67" s="365">
        <v>1</v>
      </c>
      <c r="L67" s="364">
        <f t="shared" si="1"/>
        <v>0</v>
      </c>
      <c r="M67" s="364"/>
      <c r="N67" s="364"/>
      <c r="O67" s="364">
        <f t="shared" si="6"/>
        <v>0</v>
      </c>
      <c r="P67" s="363"/>
    </row>
    <row r="68" spans="1:17" x14ac:dyDescent="0.2">
      <c r="A68" s="409"/>
      <c r="B68" s="439"/>
      <c r="C68" s="409"/>
      <c r="D68" s="409"/>
      <c r="E68" s="409"/>
      <c r="F68" s="363" t="s">
        <v>40</v>
      </c>
      <c r="G68" s="363">
        <v>5</v>
      </c>
      <c r="H68" s="364">
        <v>455000</v>
      </c>
      <c r="I68" s="364">
        <f t="shared" si="0"/>
        <v>2275000</v>
      </c>
      <c r="J68" s="364"/>
      <c r="K68" s="365">
        <v>1</v>
      </c>
      <c r="L68" s="364">
        <f t="shared" si="1"/>
        <v>0</v>
      </c>
      <c r="M68" s="364"/>
      <c r="N68" s="364"/>
      <c r="O68" s="364">
        <f t="shared" si="6"/>
        <v>0</v>
      </c>
      <c r="P68" s="363"/>
    </row>
    <row r="69" spans="1:17" x14ac:dyDescent="0.2">
      <c r="A69" s="408"/>
      <c r="B69" s="440"/>
      <c r="C69" s="408"/>
      <c r="D69" s="408"/>
      <c r="E69" s="408"/>
      <c r="F69" s="337" t="s">
        <v>72</v>
      </c>
      <c r="G69" s="337">
        <v>5</v>
      </c>
      <c r="H69" s="338">
        <v>455000</v>
      </c>
      <c r="I69" s="338">
        <f t="shared" si="0"/>
        <v>2275000</v>
      </c>
      <c r="J69" s="338"/>
      <c r="K69" s="339">
        <v>1</v>
      </c>
      <c r="L69" s="338">
        <f t="shared" si="1"/>
        <v>0</v>
      </c>
      <c r="M69" s="338"/>
      <c r="N69" s="338"/>
      <c r="O69" s="338">
        <f t="shared" si="6"/>
        <v>0</v>
      </c>
      <c r="P69" s="337"/>
    </row>
    <row r="70" spans="1:17" x14ac:dyDescent="0.2">
      <c r="A70" s="325">
        <v>1140</v>
      </c>
      <c r="B70" s="326">
        <v>43946</v>
      </c>
      <c r="C70" s="325" t="s">
        <v>61</v>
      </c>
      <c r="D70" s="325" t="s">
        <v>61</v>
      </c>
      <c r="E70" s="325" t="s">
        <v>113</v>
      </c>
      <c r="F70" s="327" t="s">
        <v>44</v>
      </c>
      <c r="G70" s="327">
        <v>6</v>
      </c>
      <c r="H70" s="328">
        <v>485000</v>
      </c>
      <c r="I70" s="328">
        <f>G70*H70</f>
        <v>2910000</v>
      </c>
      <c r="J70" s="328"/>
      <c r="K70" s="329">
        <v>0.41</v>
      </c>
      <c r="L70" s="328">
        <f t="shared" si="1"/>
        <v>1716900.0000000002</v>
      </c>
      <c r="M70" s="328"/>
      <c r="N70" s="328">
        <f>L70</f>
        <v>1716900.0000000002</v>
      </c>
      <c r="O70" s="328"/>
      <c r="P70" s="327"/>
    </row>
    <row r="71" spans="1:17" x14ac:dyDescent="0.2">
      <c r="A71" s="411">
        <v>457</v>
      </c>
      <c r="B71" s="414">
        <v>43947</v>
      </c>
      <c r="C71" s="411" t="s">
        <v>97</v>
      </c>
      <c r="D71" s="411" t="s">
        <v>165</v>
      </c>
      <c r="E71" s="411" t="s">
        <v>127</v>
      </c>
      <c r="F71" s="332" t="s">
        <v>44</v>
      </c>
      <c r="G71" s="332">
        <v>2</v>
      </c>
      <c r="H71" s="333">
        <v>485000</v>
      </c>
      <c r="I71" s="333">
        <f t="shared" ref="I71:I77" si="7">G71*H71</f>
        <v>970000</v>
      </c>
      <c r="J71" s="333"/>
      <c r="K71" s="335">
        <v>0.41</v>
      </c>
      <c r="L71" s="328">
        <f t="shared" si="1"/>
        <v>572300.00000000012</v>
      </c>
      <c r="M71" s="333">
        <f>L71</f>
        <v>572300.00000000012</v>
      </c>
      <c r="N71" s="333"/>
      <c r="P71" s="332"/>
    </row>
    <row r="72" spans="1:17" x14ac:dyDescent="0.2">
      <c r="A72" s="412"/>
      <c r="B72" s="415"/>
      <c r="C72" s="412"/>
      <c r="D72" s="412"/>
      <c r="E72" s="412"/>
      <c r="F72" s="363" t="s">
        <v>39</v>
      </c>
      <c r="G72" s="363">
        <v>2</v>
      </c>
      <c r="H72" s="364">
        <v>550000</v>
      </c>
      <c r="I72" s="364">
        <f t="shared" si="7"/>
        <v>1100000</v>
      </c>
      <c r="J72" s="364"/>
      <c r="K72" s="365">
        <v>0.41</v>
      </c>
      <c r="L72" s="328">
        <f t="shared" si="1"/>
        <v>649000.00000000012</v>
      </c>
      <c r="M72" s="364">
        <f>L72</f>
        <v>649000.00000000012</v>
      </c>
      <c r="N72" s="364"/>
      <c r="P72" s="363"/>
    </row>
    <row r="73" spans="1:17" x14ac:dyDescent="0.2">
      <c r="A73" s="413"/>
      <c r="B73" s="416"/>
      <c r="C73" s="413"/>
      <c r="D73" s="413"/>
      <c r="E73" s="413"/>
      <c r="F73" s="337" t="s">
        <v>40</v>
      </c>
      <c r="G73" s="337">
        <v>2</v>
      </c>
      <c r="H73" s="338">
        <v>455000</v>
      </c>
      <c r="I73" s="338">
        <f t="shared" si="7"/>
        <v>910000</v>
      </c>
      <c r="J73" s="338"/>
      <c r="K73" s="339">
        <v>0.41</v>
      </c>
      <c r="L73" s="328">
        <f t="shared" si="1"/>
        <v>536900.00000000012</v>
      </c>
      <c r="M73" s="338">
        <f>L73</f>
        <v>536900.00000000012</v>
      </c>
      <c r="N73" s="338"/>
      <c r="P73" s="337"/>
    </row>
    <row r="74" spans="1:17" x14ac:dyDescent="0.2">
      <c r="A74" s="325">
        <v>458</v>
      </c>
      <c r="B74" s="326">
        <v>43947</v>
      </c>
      <c r="C74" s="325" t="s">
        <v>97</v>
      </c>
      <c r="D74" s="325" t="s">
        <v>100</v>
      </c>
      <c r="E74" s="325" t="s">
        <v>172</v>
      </c>
      <c r="F74" s="327" t="s">
        <v>37</v>
      </c>
      <c r="G74" s="327">
        <v>1</v>
      </c>
      <c r="H74" s="328">
        <v>455000</v>
      </c>
      <c r="I74" s="328">
        <f t="shared" si="7"/>
        <v>455000</v>
      </c>
      <c r="J74" s="328"/>
      <c r="K74" s="329">
        <v>0.41</v>
      </c>
      <c r="L74" s="328">
        <f t="shared" si="1"/>
        <v>268450.00000000006</v>
      </c>
      <c r="M74" s="328">
        <f>L74</f>
        <v>268450.00000000006</v>
      </c>
      <c r="N74" s="328"/>
      <c r="O74" s="328"/>
      <c r="P74" s="348" t="s">
        <v>221</v>
      </c>
    </row>
    <row r="75" spans="1:17" x14ac:dyDescent="0.2">
      <c r="A75" s="325">
        <v>459</v>
      </c>
      <c r="B75" s="326">
        <v>43947</v>
      </c>
      <c r="C75" s="325"/>
      <c r="D75" s="325" t="s">
        <v>173</v>
      </c>
      <c r="E75" s="325" t="s">
        <v>174</v>
      </c>
      <c r="F75" s="327" t="s">
        <v>37</v>
      </c>
      <c r="G75" s="327">
        <v>36</v>
      </c>
      <c r="H75" s="328">
        <v>455000</v>
      </c>
      <c r="I75" s="328">
        <f t="shared" si="7"/>
        <v>16380000</v>
      </c>
      <c r="J75" s="328"/>
      <c r="K75" s="329">
        <v>0.5</v>
      </c>
      <c r="L75" s="328">
        <f>I75*(1-K75)</f>
        <v>8190000</v>
      </c>
      <c r="M75" s="328"/>
      <c r="N75" s="328"/>
      <c r="O75" s="328">
        <f t="shared" ref="O75" si="8">L75</f>
        <v>8190000</v>
      </c>
      <c r="P75" s="327"/>
    </row>
    <row r="76" spans="1:17" x14ac:dyDescent="0.2">
      <c r="A76" s="407">
        <v>1144</v>
      </c>
      <c r="B76" s="438">
        <v>43949</v>
      </c>
      <c r="C76" s="407" t="s">
        <v>97</v>
      </c>
      <c r="D76" s="407" t="s">
        <v>179</v>
      </c>
      <c r="E76" s="407" t="s">
        <v>172</v>
      </c>
      <c r="F76" s="332" t="s">
        <v>39</v>
      </c>
      <c r="G76" s="332">
        <v>1</v>
      </c>
      <c r="H76" s="333">
        <v>550000</v>
      </c>
      <c r="I76" s="333">
        <f t="shared" si="7"/>
        <v>550000</v>
      </c>
      <c r="J76" s="333"/>
      <c r="K76" s="335">
        <v>0.41</v>
      </c>
      <c r="L76" s="333">
        <f>I76*(1-K76)</f>
        <v>324500.00000000006</v>
      </c>
      <c r="M76" s="333">
        <f>L76</f>
        <v>324500.00000000006</v>
      </c>
      <c r="N76" s="333"/>
      <c r="P76" s="332"/>
    </row>
    <row r="77" spans="1:17" x14ac:dyDescent="0.2">
      <c r="A77" s="408"/>
      <c r="B77" s="440"/>
      <c r="C77" s="408"/>
      <c r="D77" s="408"/>
      <c r="E77" s="408"/>
      <c r="F77" s="337" t="s">
        <v>40</v>
      </c>
      <c r="G77" s="337">
        <v>1</v>
      </c>
      <c r="H77" s="338">
        <v>455000</v>
      </c>
      <c r="I77" s="338">
        <f t="shared" si="7"/>
        <v>455000</v>
      </c>
      <c r="J77" s="338"/>
      <c r="K77" s="339">
        <v>0.41</v>
      </c>
      <c r="L77" s="338">
        <f>I77*(1-K77)</f>
        <v>268450.00000000006</v>
      </c>
      <c r="M77" s="338">
        <f>L77</f>
        <v>268450.00000000006</v>
      </c>
      <c r="N77" s="338"/>
      <c r="P77" s="337"/>
    </row>
    <row r="78" spans="1:17" s="371" customFormat="1" x14ac:dyDescent="0.2">
      <c r="A78" s="444" t="s">
        <v>180</v>
      </c>
      <c r="B78" s="444"/>
      <c r="C78" s="444"/>
      <c r="D78" s="444"/>
      <c r="E78" s="444"/>
      <c r="F78" s="444"/>
      <c r="G78" s="366">
        <f>SUM(G8:G77)</f>
        <v>774</v>
      </c>
      <c r="H78" s="367"/>
      <c r="I78" s="368">
        <f>SUM(I8:I77)</f>
        <v>368720000</v>
      </c>
      <c r="J78" s="369"/>
      <c r="K78" s="368"/>
      <c r="L78" s="370">
        <f>SUM(L8:L77)</f>
        <v>191737150</v>
      </c>
      <c r="M78" s="367"/>
      <c r="N78" s="367"/>
      <c r="O78" s="367"/>
      <c r="P78" s="445"/>
      <c r="Q78" s="446"/>
    </row>
    <row r="79" spans="1:17" s="371" customFormat="1" x14ac:dyDescent="0.2">
      <c r="A79" s="443" t="s">
        <v>181</v>
      </c>
      <c r="B79" s="443"/>
      <c r="C79" s="443"/>
      <c r="D79" s="443"/>
      <c r="E79" s="443"/>
      <c r="F79" s="443"/>
      <c r="G79" s="366">
        <f>G78</f>
        <v>774</v>
      </c>
      <c r="H79" s="372"/>
      <c r="I79" s="368"/>
      <c r="J79" s="372"/>
      <c r="K79" s="368"/>
      <c r="L79" s="370">
        <f>L78</f>
        <v>191737150</v>
      </c>
      <c r="M79" s="372"/>
      <c r="N79" s="372"/>
      <c r="O79" s="372"/>
      <c r="P79" s="445"/>
      <c r="Q79" s="446"/>
    </row>
    <row r="80" spans="1:17" s="371" customFormat="1" x14ac:dyDescent="0.2">
      <c r="A80" s="443" t="s">
        <v>182</v>
      </c>
      <c r="B80" s="443"/>
      <c r="C80" s="443"/>
      <c r="D80" s="443"/>
      <c r="E80" s="443"/>
      <c r="F80" s="443"/>
      <c r="G80" s="373" t="s">
        <v>60</v>
      </c>
      <c r="H80" s="373"/>
      <c r="I80" s="373"/>
      <c r="J80" s="373"/>
      <c r="K80" s="373"/>
      <c r="L80" s="370">
        <f>SUM(M8:M77)</f>
        <v>15171850.000000002</v>
      </c>
      <c r="M80" s="372"/>
      <c r="N80" s="372"/>
      <c r="O80" s="372"/>
      <c r="P80" s="374"/>
    </row>
    <row r="81" spans="1:16" s="371" customFormat="1" x14ac:dyDescent="0.2">
      <c r="A81" s="443" t="s">
        <v>183</v>
      </c>
      <c r="B81" s="443"/>
      <c r="C81" s="443"/>
      <c r="D81" s="443"/>
      <c r="E81" s="443"/>
      <c r="F81" s="443"/>
      <c r="G81" s="372"/>
      <c r="H81" s="372"/>
      <c r="I81" s="367"/>
      <c r="J81" s="372"/>
      <c r="K81" s="368"/>
      <c r="L81" s="370">
        <f>SUM(N8:N77)</f>
        <v>65407650.000000007</v>
      </c>
      <c r="M81" s="372"/>
      <c r="N81" s="372"/>
      <c r="O81" s="372"/>
      <c r="P81" s="374"/>
    </row>
    <row r="82" spans="1:16" s="371" customFormat="1" x14ac:dyDescent="0.2">
      <c r="A82" s="447" t="s">
        <v>207</v>
      </c>
      <c r="B82" s="448"/>
      <c r="C82" s="448"/>
      <c r="D82" s="448"/>
      <c r="E82" s="448"/>
      <c r="F82" s="449"/>
      <c r="G82" s="372"/>
      <c r="H82" s="372"/>
      <c r="I82" s="367"/>
      <c r="J82" s="372"/>
      <c r="K82" s="368"/>
      <c r="L82" s="370">
        <f>'Hàng khách trả'!L22</f>
        <v>65815200</v>
      </c>
      <c r="M82" s="372"/>
      <c r="N82" s="372"/>
      <c r="O82" s="372"/>
      <c r="P82" s="374"/>
    </row>
    <row r="83" spans="1:16" s="371" customFormat="1" x14ac:dyDescent="0.2">
      <c r="A83" s="443" t="s">
        <v>184</v>
      </c>
      <c r="B83" s="443"/>
      <c r="C83" s="443"/>
      <c r="D83" s="443"/>
      <c r="E83" s="443"/>
      <c r="F83" s="443"/>
      <c r="G83" s="372"/>
      <c r="H83" s="372"/>
      <c r="I83" s="367"/>
      <c r="J83" s="372"/>
      <c r="K83" s="368"/>
      <c r="L83" s="370">
        <f>SUM(O8:O77)-L82</f>
        <v>45342450</v>
      </c>
      <c r="M83" s="372"/>
      <c r="N83" s="372"/>
      <c r="O83" s="372"/>
      <c r="P83" s="374"/>
    </row>
    <row r="86" spans="1:16" s="375" customFormat="1" x14ac:dyDescent="0.2">
      <c r="C86" s="376"/>
      <c r="E86" s="377" t="s">
        <v>219</v>
      </c>
      <c r="F86" s="376"/>
      <c r="G86" s="376"/>
      <c r="H86" s="376"/>
      <c r="I86" s="376"/>
      <c r="L86" s="377" t="s">
        <v>15</v>
      </c>
    </row>
    <row r="87" spans="1:16" s="375" customFormat="1" x14ac:dyDescent="0.2">
      <c r="C87" s="378"/>
      <c r="E87" s="379"/>
      <c r="F87" s="378"/>
      <c r="G87" s="378"/>
      <c r="H87" s="378"/>
      <c r="I87" s="378"/>
      <c r="L87" s="379" t="s">
        <v>17</v>
      </c>
    </row>
    <row r="90" spans="1:16" s="380" customFormat="1" x14ac:dyDescent="0.2">
      <c r="C90" s="377"/>
      <c r="E90" s="377"/>
      <c r="F90" s="381"/>
      <c r="G90" s="381"/>
    </row>
  </sheetData>
  <autoFilter ref="A5:P83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8">
    <mergeCell ref="A81:F81"/>
    <mergeCell ref="A83:F83"/>
    <mergeCell ref="A78:F78"/>
    <mergeCell ref="P78:P79"/>
    <mergeCell ref="Q78:Q79"/>
    <mergeCell ref="A79:F79"/>
    <mergeCell ref="A80:F80"/>
    <mergeCell ref="A82:F82"/>
    <mergeCell ref="P49:P51"/>
    <mergeCell ref="A76:A77"/>
    <mergeCell ref="B76:B77"/>
    <mergeCell ref="C76:C77"/>
    <mergeCell ref="D76:D77"/>
    <mergeCell ref="E76:E77"/>
    <mergeCell ref="B61:B69"/>
    <mergeCell ref="C61:C69"/>
    <mergeCell ref="D61:D69"/>
    <mergeCell ref="E61:E69"/>
    <mergeCell ref="B59:B60"/>
    <mergeCell ref="C59:C60"/>
    <mergeCell ref="D59:D60"/>
    <mergeCell ref="E59:E60"/>
    <mergeCell ref="B49:B51"/>
    <mergeCell ref="C49:C51"/>
    <mergeCell ref="A1:E1"/>
    <mergeCell ref="A41:A44"/>
    <mergeCell ref="B41:B44"/>
    <mergeCell ref="C41:C44"/>
    <mergeCell ref="D41:D44"/>
    <mergeCell ref="E41:E44"/>
    <mergeCell ref="B37:B40"/>
    <mergeCell ref="C37:C40"/>
    <mergeCell ref="D37:D40"/>
    <mergeCell ref="E37:E40"/>
    <mergeCell ref="B12:B13"/>
    <mergeCell ref="C12:C13"/>
    <mergeCell ref="D12:D13"/>
    <mergeCell ref="B29:B32"/>
    <mergeCell ref="A3:P3"/>
    <mergeCell ref="A4:P4"/>
    <mergeCell ref="A5:A7"/>
    <mergeCell ref="B5:B7"/>
    <mergeCell ref="C5:C7"/>
    <mergeCell ref="D5:E5"/>
    <mergeCell ref="F5:L5"/>
    <mergeCell ref="M5:O5"/>
    <mergeCell ref="P5:P7"/>
    <mergeCell ref="O6:O7"/>
    <mergeCell ref="D6:D7"/>
    <mergeCell ref="H6:H7"/>
    <mergeCell ref="E6:E7"/>
    <mergeCell ref="P12:P13"/>
    <mergeCell ref="N6:N7"/>
    <mergeCell ref="E45:E46"/>
    <mergeCell ref="L6:L7"/>
    <mergeCell ref="M6:M7"/>
    <mergeCell ref="E29:E32"/>
    <mergeCell ref="E21:E27"/>
    <mergeCell ref="E12:E13"/>
    <mergeCell ref="P45:P46"/>
    <mergeCell ref="P41:P44"/>
    <mergeCell ref="I6:I7"/>
    <mergeCell ref="J6:K6"/>
    <mergeCell ref="F6:F7"/>
    <mergeCell ref="G6:G7"/>
    <mergeCell ref="D49:D51"/>
    <mergeCell ref="E49:E51"/>
    <mergeCell ref="B45:B46"/>
    <mergeCell ref="C45:C46"/>
    <mergeCell ref="D45:D46"/>
    <mergeCell ref="C29:C32"/>
    <mergeCell ref="D29:D32"/>
    <mergeCell ref="B21:B27"/>
    <mergeCell ref="C21:C27"/>
    <mergeCell ref="D21:D27"/>
    <mergeCell ref="E71:E73"/>
    <mergeCell ref="A61:A69"/>
    <mergeCell ref="A71:A73"/>
    <mergeCell ref="B71:B73"/>
    <mergeCell ref="C71:C73"/>
    <mergeCell ref="D71:D73"/>
    <mergeCell ref="A12:A13"/>
    <mergeCell ref="A37:A40"/>
    <mergeCell ref="A45:A46"/>
    <mergeCell ref="A49:A51"/>
    <mergeCell ref="A59:A60"/>
    <mergeCell ref="A21:A27"/>
    <mergeCell ref="A29:A32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F9" sqref="F9:F14"/>
    </sheetView>
  </sheetViews>
  <sheetFormatPr defaultRowHeight="15" x14ac:dyDescent="0.25"/>
  <cols>
    <col min="1" max="1" width="9.140625" style="117"/>
    <col min="2" max="2" width="12" style="117" bestFit="1" customWidth="1"/>
    <col min="3" max="3" width="9.140625" style="117"/>
    <col min="4" max="4" width="12.7109375" style="117" bestFit="1" customWidth="1"/>
    <col min="5" max="5" width="9.85546875" style="117" bestFit="1" customWidth="1"/>
    <col min="6" max="7" width="9.140625" style="117"/>
    <col min="8" max="8" width="9.28515625" style="117" bestFit="1" customWidth="1"/>
    <col min="9" max="10" width="14" style="117" bestFit="1" customWidth="1"/>
    <col min="11" max="11" width="6.42578125" style="209" customWidth="1"/>
    <col min="12" max="12" width="13.85546875" style="268" customWidth="1"/>
    <col min="13" max="16384" width="9.140625" style="117"/>
  </cols>
  <sheetData>
    <row r="1" spans="1:16" x14ac:dyDescent="0.25">
      <c r="A1" s="111" t="s">
        <v>0</v>
      </c>
    </row>
    <row r="2" spans="1:16" x14ac:dyDescent="0.25">
      <c r="A2" s="110" t="s">
        <v>2</v>
      </c>
    </row>
    <row r="3" spans="1:16" x14ac:dyDescent="0.25">
      <c r="A3" s="456" t="s">
        <v>69</v>
      </c>
      <c r="B3" s="456"/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456"/>
      <c r="N3" s="456"/>
      <c r="O3" s="456"/>
      <c r="P3" s="456"/>
    </row>
    <row r="4" spans="1:16" ht="15.75" thickBot="1" x14ac:dyDescent="0.3">
      <c r="A4" s="457" t="s">
        <v>112</v>
      </c>
      <c r="B4" s="457"/>
      <c r="C4" s="457"/>
      <c r="D4" s="457"/>
      <c r="E4" s="457"/>
      <c r="F4" s="457"/>
      <c r="G4" s="457"/>
      <c r="H4" s="457"/>
      <c r="I4" s="457"/>
      <c r="J4" s="457"/>
      <c r="K4" s="458"/>
      <c r="L4" s="457"/>
      <c r="M4" s="457"/>
      <c r="N4" s="457"/>
      <c r="O4" s="457"/>
      <c r="P4" s="457"/>
    </row>
    <row r="5" spans="1:16" ht="15.75" thickTop="1" x14ac:dyDescent="0.25">
      <c r="A5" s="459" t="s">
        <v>19</v>
      </c>
      <c r="B5" s="461" t="s">
        <v>28</v>
      </c>
      <c r="C5" s="463" t="s">
        <v>29</v>
      </c>
      <c r="D5" s="463" t="s">
        <v>50</v>
      </c>
      <c r="E5" s="463"/>
      <c r="F5" s="463"/>
      <c r="G5" s="465" t="s">
        <v>30</v>
      </c>
      <c r="H5" s="465"/>
      <c r="I5" s="465"/>
      <c r="J5" s="465"/>
      <c r="K5" s="466"/>
      <c r="L5" s="467" t="s">
        <v>31</v>
      </c>
      <c r="M5" s="465" t="s">
        <v>70</v>
      </c>
      <c r="N5" s="465"/>
      <c r="O5" s="465"/>
      <c r="P5" s="469" t="s">
        <v>21</v>
      </c>
    </row>
    <row r="6" spans="1:16" ht="57" x14ac:dyDescent="0.25">
      <c r="A6" s="460"/>
      <c r="B6" s="462"/>
      <c r="C6" s="464"/>
      <c r="D6" s="112" t="s">
        <v>51</v>
      </c>
      <c r="E6" s="116" t="s">
        <v>52</v>
      </c>
      <c r="F6" s="116" t="s">
        <v>53</v>
      </c>
      <c r="G6" s="116" t="s">
        <v>32</v>
      </c>
      <c r="H6" s="116" t="s">
        <v>33</v>
      </c>
      <c r="I6" s="115" t="s">
        <v>34</v>
      </c>
      <c r="J6" s="113" t="s">
        <v>35</v>
      </c>
      <c r="K6" s="114" t="s">
        <v>36</v>
      </c>
      <c r="L6" s="468"/>
      <c r="M6" s="116" t="s">
        <v>56</v>
      </c>
      <c r="N6" s="116" t="s">
        <v>57</v>
      </c>
      <c r="O6" s="116" t="s">
        <v>58</v>
      </c>
      <c r="P6" s="470"/>
    </row>
    <row r="7" spans="1:16" x14ac:dyDescent="0.25">
      <c r="A7" s="450">
        <v>1</v>
      </c>
      <c r="B7" s="452">
        <v>43937</v>
      </c>
      <c r="C7" s="450"/>
      <c r="D7" s="450" t="s">
        <v>99</v>
      </c>
      <c r="E7" s="450" t="s">
        <v>94</v>
      </c>
      <c r="F7" s="450"/>
      <c r="G7" s="118" t="s">
        <v>37</v>
      </c>
      <c r="H7" s="118">
        <v>12</v>
      </c>
      <c r="I7" s="119">
        <v>455000</v>
      </c>
      <c r="J7" s="119">
        <f>H7*I7</f>
        <v>5460000</v>
      </c>
      <c r="K7" s="210">
        <v>0.5</v>
      </c>
      <c r="L7" s="269">
        <f>J7*(1-K7)</f>
        <v>2730000</v>
      </c>
      <c r="M7" s="118"/>
      <c r="N7" s="118"/>
      <c r="O7" s="118"/>
      <c r="P7" s="128"/>
    </row>
    <row r="8" spans="1:16" x14ac:dyDescent="0.25">
      <c r="A8" s="451"/>
      <c r="B8" s="453"/>
      <c r="C8" s="451"/>
      <c r="D8" s="451"/>
      <c r="E8" s="451"/>
      <c r="F8" s="451"/>
      <c r="G8" s="122" t="s">
        <v>44</v>
      </c>
      <c r="H8" s="122">
        <v>2</v>
      </c>
      <c r="I8" s="123">
        <v>485000</v>
      </c>
      <c r="J8" s="123">
        <f t="shared" ref="J8:J21" si="0">H8*I8</f>
        <v>970000</v>
      </c>
      <c r="K8" s="211">
        <v>0.5</v>
      </c>
      <c r="L8" s="269">
        <f t="shared" ref="L8:L21" si="1">J8*(1-K8)</f>
        <v>485000</v>
      </c>
      <c r="M8" s="122"/>
      <c r="N8" s="122"/>
      <c r="O8" s="122"/>
      <c r="P8" s="129"/>
    </row>
    <row r="9" spans="1:16" x14ac:dyDescent="0.25">
      <c r="A9" s="450">
        <v>2</v>
      </c>
      <c r="B9" s="452">
        <v>43940</v>
      </c>
      <c r="C9" s="450"/>
      <c r="D9" s="450" t="s">
        <v>106</v>
      </c>
      <c r="E9" s="450" t="s">
        <v>104</v>
      </c>
      <c r="F9" s="450"/>
      <c r="G9" s="118" t="s">
        <v>44</v>
      </c>
      <c r="H9" s="118">
        <v>12</v>
      </c>
      <c r="I9" s="119">
        <v>485000</v>
      </c>
      <c r="J9" s="119">
        <f t="shared" si="0"/>
        <v>5820000</v>
      </c>
      <c r="K9" s="210">
        <v>0.35</v>
      </c>
      <c r="L9" s="269">
        <f t="shared" si="1"/>
        <v>3783000</v>
      </c>
      <c r="M9" s="118"/>
      <c r="N9" s="118"/>
      <c r="O9" s="118"/>
      <c r="P9" s="128"/>
    </row>
    <row r="10" spans="1:16" x14ac:dyDescent="0.25">
      <c r="A10" s="454"/>
      <c r="B10" s="455"/>
      <c r="C10" s="454"/>
      <c r="D10" s="454"/>
      <c r="E10" s="454"/>
      <c r="F10" s="454"/>
      <c r="G10" s="120" t="s">
        <v>43</v>
      </c>
      <c r="H10" s="120">
        <v>12</v>
      </c>
      <c r="I10" s="121">
        <v>485000</v>
      </c>
      <c r="J10" s="121">
        <f t="shared" si="0"/>
        <v>5820000</v>
      </c>
      <c r="K10" s="210">
        <v>0.35</v>
      </c>
      <c r="L10" s="269">
        <f t="shared" si="1"/>
        <v>3783000</v>
      </c>
      <c r="M10" s="120"/>
      <c r="N10" s="120"/>
      <c r="O10" s="120"/>
      <c r="P10" s="130"/>
    </row>
    <row r="11" spans="1:16" x14ac:dyDescent="0.25">
      <c r="A11" s="454"/>
      <c r="B11" s="455"/>
      <c r="C11" s="454"/>
      <c r="D11" s="454"/>
      <c r="E11" s="454"/>
      <c r="F11" s="454"/>
      <c r="G11" s="120" t="s">
        <v>39</v>
      </c>
      <c r="H11" s="120">
        <v>38</v>
      </c>
      <c r="I11" s="121">
        <v>550000</v>
      </c>
      <c r="J11" s="121">
        <f t="shared" si="0"/>
        <v>20900000</v>
      </c>
      <c r="K11" s="210">
        <v>0.35</v>
      </c>
      <c r="L11" s="269">
        <f t="shared" si="1"/>
        <v>13585000</v>
      </c>
      <c r="M11" s="120"/>
      <c r="N11" s="120"/>
      <c r="O11" s="120"/>
      <c r="P11" s="130"/>
    </row>
    <row r="12" spans="1:16" x14ac:dyDescent="0.25">
      <c r="A12" s="454"/>
      <c r="B12" s="455"/>
      <c r="C12" s="454"/>
      <c r="D12" s="454"/>
      <c r="E12" s="454"/>
      <c r="F12" s="454"/>
      <c r="G12" s="120" t="s">
        <v>71</v>
      </c>
      <c r="H12" s="120">
        <v>20</v>
      </c>
      <c r="I12" s="121">
        <v>450000</v>
      </c>
      <c r="J12" s="121">
        <f t="shared" si="0"/>
        <v>9000000</v>
      </c>
      <c r="K12" s="210">
        <v>0.35</v>
      </c>
      <c r="L12" s="269">
        <f t="shared" si="1"/>
        <v>5850000</v>
      </c>
      <c r="M12" s="120"/>
      <c r="N12" s="120"/>
      <c r="O12" s="120"/>
      <c r="P12" s="130"/>
    </row>
    <row r="13" spans="1:16" x14ac:dyDescent="0.25">
      <c r="A13" s="454"/>
      <c r="B13" s="455"/>
      <c r="C13" s="454"/>
      <c r="D13" s="454"/>
      <c r="E13" s="454"/>
      <c r="F13" s="454"/>
      <c r="G13" s="120" t="s">
        <v>40</v>
      </c>
      <c r="H13" s="120">
        <v>12</v>
      </c>
      <c r="I13" s="121">
        <v>455000</v>
      </c>
      <c r="J13" s="121">
        <f t="shared" si="0"/>
        <v>5460000</v>
      </c>
      <c r="K13" s="210">
        <v>0.35</v>
      </c>
      <c r="L13" s="269">
        <f t="shared" si="1"/>
        <v>3549000</v>
      </c>
      <c r="M13" s="120"/>
      <c r="N13" s="120"/>
      <c r="O13" s="120"/>
      <c r="P13" s="130"/>
    </row>
    <row r="14" spans="1:16" x14ac:dyDescent="0.25">
      <c r="A14" s="451"/>
      <c r="B14" s="453"/>
      <c r="C14" s="451"/>
      <c r="D14" s="451"/>
      <c r="E14" s="451"/>
      <c r="F14" s="451"/>
      <c r="G14" s="122" t="s">
        <v>72</v>
      </c>
      <c r="H14" s="122">
        <v>24</v>
      </c>
      <c r="I14" s="123">
        <v>455000</v>
      </c>
      <c r="J14" s="123">
        <f t="shared" si="0"/>
        <v>10920000</v>
      </c>
      <c r="K14" s="210">
        <v>0.35</v>
      </c>
      <c r="L14" s="269">
        <f t="shared" si="1"/>
        <v>7098000</v>
      </c>
      <c r="M14" s="122"/>
      <c r="N14" s="122"/>
      <c r="O14" s="122"/>
      <c r="P14" s="129"/>
    </row>
    <row r="15" spans="1:16" x14ac:dyDescent="0.25">
      <c r="A15" s="450">
        <v>3</v>
      </c>
      <c r="B15" s="452">
        <v>43940</v>
      </c>
      <c r="C15" s="450"/>
      <c r="D15" s="450" t="s">
        <v>107</v>
      </c>
      <c r="E15" s="450" t="s">
        <v>108</v>
      </c>
      <c r="F15" s="450"/>
      <c r="G15" s="118" t="s">
        <v>37</v>
      </c>
      <c r="H15" s="118">
        <v>22</v>
      </c>
      <c r="I15" s="119">
        <v>455000</v>
      </c>
      <c r="J15" s="119">
        <f t="shared" si="0"/>
        <v>10010000</v>
      </c>
      <c r="K15" s="210">
        <v>0.35</v>
      </c>
      <c r="L15" s="269">
        <f t="shared" si="1"/>
        <v>6506500</v>
      </c>
      <c r="M15" s="118"/>
      <c r="N15" s="118"/>
      <c r="O15" s="118"/>
      <c r="P15" s="128"/>
    </row>
    <row r="16" spans="1:16" x14ac:dyDescent="0.25">
      <c r="A16" s="454"/>
      <c r="B16" s="455"/>
      <c r="C16" s="454"/>
      <c r="D16" s="454"/>
      <c r="E16" s="454"/>
      <c r="F16" s="454"/>
      <c r="G16" s="120" t="s">
        <v>38</v>
      </c>
      <c r="H16" s="120">
        <v>22</v>
      </c>
      <c r="I16" s="121">
        <v>465000</v>
      </c>
      <c r="J16" s="121">
        <f t="shared" si="0"/>
        <v>10230000</v>
      </c>
      <c r="K16" s="210">
        <v>0.35</v>
      </c>
      <c r="L16" s="269">
        <f t="shared" si="1"/>
        <v>6649500</v>
      </c>
      <c r="M16" s="120"/>
      <c r="N16" s="120"/>
      <c r="O16" s="120"/>
      <c r="P16" s="130"/>
    </row>
    <row r="17" spans="1:16" x14ac:dyDescent="0.25">
      <c r="A17" s="454"/>
      <c r="B17" s="455"/>
      <c r="C17" s="454"/>
      <c r="D17" s="454"/>
      <c r="E17" s="454"/>
      <c r="F17" s="454"/>
      <c r="G17" s="120" t="s">
        <v>41</v>
      </c>
      <c r="H17" s="120">
        <v>8</v>
      </c>
      <c r="I17" s="121">
        <v>475000</v>
      </c>
      <c r="J17" s="121">
        <f t="shared" si="0"/>
        <v>3800000</v>
      </c>
      <c r="K17" s="210">
        <v>0.35</v>
      </c>
      <c r="L17" s="269">
        <f t="shared" si="1"/>
        <v>2470000</v>
      </c>
      <c r="M17" s="120"/>
      <c r="N17" s="120"/>
      <c r="O17" s="120"/>
      <c r="P17" s="130"/>
    </row>
    <row r="18" spans="1:16" x14ac:dyDescent="0.25">
      <c r="A18" s="454"/>
      <c r="B18" s="455"/>
      <c r="C18" s="454"/>
      <c r="D18" s="454"/>
      <c r="E18" s="454"/>
      <c r="F18" s="454"/>
      <c r="G18" s="120" t="s">
        <v>44</v>
      </c>
      <c r="H18" s="120">
        <v>5</v>
      </c>
      <c r="I18" s="121">
        <v>485000</v>
      </c>
      <c r="J18" s="121">
        <f t="shared" si="0"/>
        <v>2425000</v>
      </c>
      <c r="K18" s="210">
        <v>0.35</v>
      </c>
      <c r="L18" s="269">
        <f t="shared" si="1"/>
        <v>1576250</v>
      </c>
      <c r="M18" s="120"/>
      <c r="N18" s="120"/>
      <c r="O18" s="120"/>
      <c r="P18" s="130"/>
    </row>
    <row r="19" spans="1:16" x14ac:dyDescent="0.25">
      <c r="A19" s="454"/>
      <c r="B19" s="455"/>
      <c r="C19" s="454"/>
      <c r="D19" s="454"/>
      <c r="E19" s="454"/>
      <c r="F19" s="454"/>
      <c r="G19" s="120" t="s">
        <v>39</v>
      </c>
      <c r="H19" s="120">
        <v>11</v>
      </c>
      <c r="I19" s="121">
        <v>550000</v>
      </c>
      <c r="J19" s="121">
        <f t="shared" si="0"/>
        <v>6050000</v>
      </c>
      <c r="K19" s="210">
        <v>0.35</v>
      </c>
      <c r="L19" s="269">
        <f t="shared" si="1"/>
        <v>3932500</v>
      </c>
      <c r="M19" s="120"/>
      <c r="N19" s="120"/>
      <c r="O19" s="120"/>
      <c r="P19" s="130"/>
    </row>
    <row r="20" spans="1:16" x14ac:dyDescent="0.25">
      <c r="A20" s="451"/>
      <c r="B20" s="453"/>
      <c r="C20" s="451"/>
      <c r="D20" s="451"/>
      <c r="E20" s="451"/>
      <c r="F20" s="451"/>
      <c r="G20" s="122" t="s">
        <v>72</v>
      </c>
      <c r="H20" s="122">
        <v>12</v>
      </c>
      <c r="I20" s="123">
        <v>455000</v>
      </c>
      <c r="J20" s="123">
        <f t="shared" si="0"/>
        <v>5460000</v>
      </c>
      <c r="K20" s="210">
        <v>0.35</v>
      </c>
      <c r="L20" s="269">
        <f t="shared" si="1"/>
        <v>3549000</v>
      </c>
      <c r="M20" s="122"/>
      <c r="N20" s="122"/>
      <c r="O20" s="122"/>
      <c r="P20" s="129"/>
    </row>
    <row r="21" spans="1:16" ht="30" x14ac:dyDescent="0.25">
      <c r="A21" s="124">
        <v>4</v>
      </c>
      <c r="B21" s="131">
        <v>43948</v>
      </c>
      <c r="C21" s="118" t="s">
        <v>222</v>
      </c>
      <c r="D21" s="127" t="s">
        <v>176</v>
      </c>
      <c r="E21" s="118" t="s">
        <v>177</v>
      </c>
      <c r="F21" s="118"/>
      <c r="G21" s="118" t="s">
        <v>37</v>
      </c>
      <c r="H21" s="124">
        <v>1</v>
      </c>
      <c r="I21" s="125">
        <v>455000</v>
      </c>
      <c r="J21" s="119">
        <f t="shared" si="0"/>
        <v>455000</v>
      </c>
      <c r="K21" s="210">
        <v>0.41</v>
      </c>
      <c r="L21" s="269">
        <f t="shared" si="1"/>
        <v>268450.00000000006</v>
      </c>
      <c r="M21" s="118"/>
      <c r="N21" s="118"/>
      <c r="O21" s="118"/>
      <c r="P21" s="118"/>
    </row>
    <row r="22" spans="1:16" s="276" customFormat="1" ht="30" customHeight="1" x14ac:dyDescent="0.25">
      <c r="A22" s="471" t="s">
        <v>87</v>
      </c>
      <c r="B22" s="471"/>
      <c r="C22" s="471"/>
      <c r="D22" s="471"/>
      <c r="E22" s="471"/>
      <c r="F22" s="471"/>
      <c r="G22" s="272"/>
      <c r="H22" s="272">
        <f>SUM(H7:H21)</f>
        <v>213</v>
      </c>
      <c r="I22" s="273">
        <f>SUM(I7:I21)</f>
        <v>7160000</v>
      </c>
      <c r="J22" s="273">
        <f>SUM(J7:J21)</f>
        <v>102780000</v>
      </c>
      <c r="K22" s="274"/>
      <c r="L22" s="275">
        <f>SUM(L7:L21)</f>
        <v>65815200</v>
      </c>
      <c r="M22" s="272"/>
      <c r="N22" s="272"/>
      <c r="O22" s="272"/>
      <c r="P22" s="272"/>
    </row>
    <row r="23" spans="1:16" x14ac:dyDescent="0.25">
      <c r="H23" s="126"/>
      <c r="I23" s="126"/>
    </row>
    <row r="24" spans="1:16" x14ac:dyDescent="0.25">
      <c r="H24" s="126"/>
      <c r="I24" s="126"/>
    </row>
    <row r="25" spans="1:16" s="93" customFormat="1" x14ac:dyDescent="0.25">
      <c r="C25" s="95"/>
      <c r="E25" s="152" t="s">
        <v>219</v>
      </c>
      <c r="F25" s="95"/>
      <c r="G25" s="95"/>
      <c r="H25" s="95"/>
      <c r="I25" s="95"/>
      <c r="L25" s="152" t="s">
        <v>15</v>
      </c>
    </row>
    <row r="26" spans="1:16" s="93" customFormat="1" x14ac:dyDescent="0.25">
      <c r="C26" s="5"/>
      <c r="E26" s="4" t="s">
        <v>16</v>
      </c>
      <c r="F26" s="5"/>
      <c r="G26" s="5"/>
      <c r="H26" s="5"/>
      <c r="I26" s="5"/>
      <c r="L26" s="4" t="s">
        <v>17</v>
      </c>
    </row>
    <row r="27" spans="1:16" x14ac:dyDescent="0.25">
      <c r="H27" s="126"/>
      <c r="I27" s="126"/>
    </row>
    <row r="28" spans="1:16" x14ac:dyDescent="0.25">
      <c r="H28" s="126"/>
      <c r="I28" s="126"/>
    </row>
    <row r="29" spans="1:16" s="216" customFormat="1" x14ac:dyDescent="0.25">
      <c r="C29" s="152"/>
      <c r="E29" s="152"/>
      <c r="F29" s="221"/>
      <c r="G29" s="221"/>
      <c r="L29" s="280" t="s">
        <v>48</v>
      </c>
    </row>
    <row r="30" spans="1:16" x14ac:dyDescent="0.25">
      <c r="H30" s="126"/>
      <c r="I30" s="126"/>
    </row>
    <row r="31" spans="1:16" x14ac:dyDescent="0.25">
      <c r="H31" s="126"/>
      <c r="I31" s="126"/>
    </row>
    <row r="32" spans="1:16" x14ac:dyDescent="0.25">
      <c r="H32" s="126"/>
      <c r="I32" s="126"/>
    </row>
  </sheetData>
  <mergeCells count="29">
    <mergeCell ref="F7:F8"/>
    <mergeCell ref="F9:F14"/>
    <mergeCell ref="A22:F22"/>
    <mergeCell ref="B15:B20"/>
    <mergeCell ref="A15:A20"/>
    <mergeCell ref="D15:D20"/>
    <mergeCell ref="E15:E20"/>
    <mergeCell ref="C15:C20"/>
    <mergeCell ref="F15:F20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7:A8"/>
    <mergeCell ref="B7:B8"/>
    <mergeCell ref="D7:D8"/>
    <mergeCell ref="E7:E8"/>
    <mergeCell ref="A9:A14"/>
    <mergeCell ref="B9:B14"/>
    <mergeCell ref="D9:D14"/>
    <mergeCell ref="E9:E14"/>
    <mergeCell ref="C9:C14"/>
    <mergeCell ref="C7:C8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8" sqref="D28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72" t="s">
        <v>18</v>
      </c>
      <c r="B4" s="472"/>
      <c r="C4" s="472"/>
      <c r="D4" s="472"/>
      <c r="E4" s="472"/>
      <c r="F4" s="18"/>
      <c r="G4" s="18"/>
    </row>
    <row r="5" spans="1:7" x14ac:dyDescent="0.25">
      <c r="A5" s="473" t="s">
        <v>206</v>
      </c>
      <c r="B5" s="473"/>
      <c r="C5" s="473"/>
      <c r="D5" s="473"/>
      <c r="E5" s="473"/>
      <c r="F5" s="3"/>
      <c r="G5" s="3"/>
    </row>
    <row r="6" spans="1:7" s="93" customFormat="1" x14ac:dyDescent="0.25">
      <c r="A6" s="98"/>
      <c r="B6" s="98"/>
      <c r="C6" s="98"/>
      <c r="D6" s="98"/>
      <c r="E6" s="98"/>
      <c r="F6" s="95"/>
      <c r="G6" s="95"/>
    </row>
    <row r="7" spans="1:7" ht="15.75" x14ac:dyDescent="0.25">
      <c r="A7" s="96" t="s">
        <v>19</v>
      </c>
      <c r="B7" s="96" t="s">
        <v>20</v>
      </c>
      <c r="C7" s="96" t="s">
        <v>63</v>
      </c>
      <c r="D7" s="97" t="s">
        <v>62</v>
      </c>
      <c r="E7" s="96" t="s">
        <v>21</v>
      </c>
      <c r="F7" s="94"/>
      <c r="G7" s="94"/>
    </row>
    <row r="8" spans="1:7" ht="15.75" x14ac:dyDescent="0.25">
      <c r="A8" s="99">
        <v>1</v>
      </c>
      <c r="B8" s="100" t="s">
        <v>64</v>
      </c>
      <c r="C8" s="91">
        <f>'DOANH THU'!G79</f>
        <v>774</v>
      </c>
      <c r="D8" s="101">
        <f>'DOANH THU'!L79</f>
        <v>191737150</v>
      </c>
      <c r="E8" s="100"/>
      <c r="F8" s="92"/>
      <c r="G8" s="92"/>
    </row>
    <row r="9" spans="1:7" ht="15.75" x14ac:dyDescent="0.25">
      <c r="A9" s="102">
        <v>2</v>
      </c>
      <c r="B9" s="103" t="s">
        <v>65</v>
      </c>
      <c r="C9" s="103"/>
      <c r="D9" s="104">
        <f>'DOANH THU'!L80</f>
        <v>15171850.000000002</v>
      </c>
      <c r="E9" s="540">
        <f>D9+D10+D11</f>
        <v>90579500.000000015</v>
      </c>
      <c r="F9" s="92"/>
      <c r="G9" s="92"/>
    </row>
    <row r="10" spans="1:7" ht="15.75" x14ac:dyDescent="0.25">
      <c r="A10" s="102">
        <v>3</v>
      </c>
      <c r="B10" s="103" t="s">
        <v>66</v>
      </c>
      <c r="C10" s="103"/>
      <c r="D10" s="104">
        <f>'DOANH THU'!L81</f>
        <v>65407650.000000007</v>
      </c>
      <c r="E10" s="541"/>
      <c r="F10" s="92"/>
      <c r="G10" s="92"/>
    </row>
    <row r="11" spans="1:7" s="93" customFormat="1" ht="15.75" x14ac:dyDescent="0.25">
      <c r="A11" s="270"/>
      <c r="B11" s="271" t="s">
        <v>294</v>
      </c>
      <c r="C11" s="271"/>
      <c r="D11" s="539">
        <v>10000000</v>
      </c>
      <c r="E11" s="542"/>
      <c r="F11" s="92"/>
      <c r="G11" s="92"/>
    </row>
    <row r="12" spans="1:7" s="93" customFormat="1" ht="15.75" x14ac:dyDescent="0.25">
      <c r="A12" s="270"/>
      <c r="B12" s="277" t="s">
        <v>207</v>
      </c>
      <c r="C12" s="279"/>
      <c r="D12" s="278">
        <f>'Hàng khách trả'!L22</f>
        <v>65815200</v>
      </c>
      <c r="E12" s="271"/>
      <c r="F12" s="92"/>
      <c r="G12" s="92"/>
    </row>
    <row r="13" spans="1:7" s="93" customFormat="1" ht="15.75" x14ac:dyDescent="0.25">
      <c r="A13" s="105"/>
      <c r="B13" s="107" t="s">
        <v>67</v>
      </c>
      <c r="C13" s="108"/>
      <c r="D13" s="109">
        <f>D8-D9-D10-D12-D11</f>
        <v>35342450</v>
      </c>
      <c r="E13" s="106"/>
      <c r="F13" s="92"/>
      <c r="G13" s="543">
        <f>E9-C17</f>
        <v>0</v>
      </c>
    </row>
    <row r="14" spans="1:7" x14ac:dyDescent="0.25">
      <c r="A14" s="39"/>
      <c r="B14" s="39"/>
      <c r="C14" s="39"/>
      <c r="D14" s="1"/>
      <c r="E14" s="39"/>
      <c r="F14" s="3"/>
      <c r="G14" s="3"/>
    </row>
    <row r="15" spans="1:7" x14ac:dyDescent="0.25">
      <c r="A15" s="39"/>
      <c r="B15" s="39"/>
      <c r="C15" s="39"/>
      <c r="D15" s="39"/>
      <c r="E15" s="39"/>
      <c r="F15" s="3"/>
      <c r="G15" s="3"/>
    </row>
    <row r="16" spans="1:7" s="28" customFormat="1" x14ac:dyDescent="0.25">
      <c r="A16" s="19" t="s">
        <v>19</v>
      </c>
      <c r="B16" s="19" t="s">
        <v>20</v>
      </c>
      <c r="C16" s="25" t="s">
        <v>22</v>
      </c>
      <c r="D16" s="27" t="s">
        <v>23</v>
      </c>
      <c r="E16" s="25" t="s">
        <v>21</v>
      </c>
    </row>
    <row r="17" spans="1:5" x14ac:dyDescent="0.25">
      <c r="A17" s="29">
        <v>1</v>
      </c>
      <c r="B17" s="30" t="s">
        <v>24</v>
      </c>
      <c r="C17" s="31">
        <f>'THU CHI'!E166+'THU CHI'!F166</f>
        <v>90579500</v>
      </c>
      <c r="D17" s="89"/>
      <c r="E17" s="36"/>
    </row>
    <row r="18" spans="1:5" s="93" customFormat="1" x14ac:dyDescent="0.25">
      <c r="A18" s="29">
        <v>2</v>
      </c>
      <c r="B18" s="535" t="s">
        <v>293</v>
      </c>
      <c r="C18" s="536"/>
      <c r="D18" s="537">
        <f>'THU CHI'!H91</f>
        <v>3371000</v>
      </c>
      <c r="E18" s="538"/>
    </row>
    <row r="19" spans="1:5" x14ac:dyDescent="0.25">
      <c r="A19" s="29">
        <v>3</v>
      </c>
      <c r="B19" s="21" t="s">
        <v>9</v>
      </c>
      <c r="C19" s="21"/>
      <c r="D19" s="22">
        <f>'THU CHI'!H131</f>
        <v>8848900</v>
      </c>
      <c r="E19" s="37"/>
    </row>
    <row r="20" spans="1:5" x14ac:dyDescent="0.25">
      <c r="A20" s="20">
        <v>4</v>
      </c>
      <c r="B20" s="21" t="s">
        <v>11</v>
      </c>
      <c r="C20" s="21"/>
      <c r="D20" s="22">
        <f>'THU CHI'!G173+'THU CHI'!H173</f>
        <v>3450550</v>
      </c>
      <c r="E20" s="37"/>
    </row>
    <row r="21" spans="1:5" x14ac:dyDescent="0.25">
      <c r="A21" s="29">
        <v>5</v>
      </c>
      <c r="B21" s="21" t="s">
        <v>296</v>
      </c>
      <c r="C21" s="21"/>
      <c r="D21" s="22">
        <f>'THU CHI'!G85</f>
        <v>3000000</v>
      </c>
      <c r="E21" s="37"/>
    </row>
    <row r="22" spans="1:5" x14ac:dyDescent="0.25">
      <c r="A22" s="20">
        <v>6</v>
      </c>
      <c r="B22" s="21" t="s">
        <v>73</v>
      </c>
      <c r="C22" s="21"/>
      <c r="D22" s="22">
        <f>'THU CHI'!H112</f>
        <v>2217000</v>
      </c>
      <c r="E22" s="37"/>
    </row>
    <row r="23" spans="1:5" x14ac:dyDescent="0.25">
      <c r="A23" s="29">
        <v>7</v>
      </c>
      <c r="B23" s="21" t="s">
        <v>12</v>
      </c>
      <c r="C23" s="21"/>
      <c r="D23" s="22">
        <f>'THU CHI'!G184+'THU CHI'!H184</f>
        <v>12466707</v>
      </c>
      <c r="E23" s="37"/>
    </row>
    <row r="24" spans="1:5" x14ac:dyDescent="0.25">
      <c r="A24" s="20">
        <v>8</v>
      </c>
      <c r="B24" s="21" t="s">
        <v>13</v>
      </c>
      <c r="C24" s="21"/>
      <c r="D24" s="22">
        <f>'THU CHI'!H191</f>
        <v>400000</v>
      </c>
      <c r="E24" s="37"/>
    </row>
    <row r="25" spans="1:5" x14ac:dyDescent="0.25">
      <c r="A25" s="29">
        <v>9</v>
      </c>
      <c r="B25" s="23" t="s">
        <v>25</v>
      </c>
      <c r="C25" s="23"/>
      <c r="D25" s="24">
        <f>'THU CHI'!G100+'THU CHI'!H100</f>
        <v>7388182</v>
      </c>
      <c r="E25" s="38"/>
    </row>
    <row r="26" spans="1:5" ht="15.75" x14ac:dyDescent="0.25">
      <c r="A26" s="32"/>
      <c r="B26" s="33" t="s">
        <v>26</v>
      </c>
      <c r="C26" s="34">
        <f>SUM(C17:C25)</f>
        <v>90579500</v>
      </c>
      <c r="D26" s="26">
        <f>SUM(D17:D25)</f>
        <v>41142339</v>
      </c>
      <c r="E26" s="32"/>
    </row>
    <row r="27" spans="1:5" x14ac:dyDescent="0.25">
      <c r="A27" s="474" t="s">
        <v>27</v>
      </c>
      <c r="B27" s="474"/>
      <c r="C27" s="32"/>
      <c r="D27" s="26">
        <f>C26-D26</f>
        <v>49437161</v>
      </c>
      <c r="E27" s="32"/>
    </row>
    <row r="30" spans="1:5" x14ac:dyDescent="0.25">
      <c r="B30" s="2" t="s">
        <v>219</v>
      </c>
      <c r="C30" s="3"/>
      <c r="D30" s="2" t="s">
        <v>15</v>
      </c>
      <c r="E30" s="3"/>
    </row>
    <row r="31" spans="1:5" x14ac:dyDescent="0.25">
      <c r="B31" s="4" t="s">
        <v>16</v>
      </c>
      <c r="C31" s="5"/>
      <c r="D31" s="4" t="s">
        <v>17</v>
      </c>
      <c r="E31" s="5"/>
    </row>
    <row r="34" spans="2:4" s="28" customFormat="1" x14ac:dyDescent="0.25">
      <c r="B34" s="152"/>
      <c r="C34" s="152"/>
      <c r="D34" s="280" t="s">
        <v>48</v>
      </c>
    </row>
  </sheetData>
  <mergeCells count="4">
    <mergeCell ref="A4:E4"/>
    <mergeCell ref="A5:E5"/>
    <mergeCell ref="A27:B27"/>
    <mergeCell ref="E9:E11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C20"/>
    </sheetView>
  </sheetViews>
  <sheetFormatPr defaultColWidth="9.140625" defaultRowHeight="15.75" x14ac:dyDescent="0.25"/>
  <cols>
    <col min="1" max="1" width="9.42578125" style="42" bestFit="1" customWidth="1"/>
    <col min="2" max="2" width="14.28515625" style="204" bestFit="1" customWidth="1"/>
    <col min="3" max="4" width="9.140625" style="42"/>
    <col min="5" max="5" width="9.42578125" style="42" bestFit="1" customWidth="1"/>
    <col min="6" max="6" width="12.28515625" style="42" customWidth="1"/>
    <col min="7" max="7" width="14.28515625" style="42" customWidth="1"/>
    <col min="8" max="8" width="11.140625" style="42" customWidth="1"/>
    <col min="9" max="9" width="16.42578125" style="42" customWidth="1"/>
    <col min="10" max="10" width="19.7109375" style="42" customWidth="1"/>
    <col min="11" max="12" width="9.140625" style="42"/>
    <col min="13" max="13" width="11.42578125" style="42" bestFit="1" customWidth="1"/>
    <col min="14" max="16384" width="9.140625" style="42"/>
  </cols>
  <sheetData>
    <row r="1" spans="1:10" x14ac:dyDescent="0.25">
      <c r="A1" s="40" t="s">
        <v>0</v>
      </c>
      <c r="B1" s="200"/>
      <c r="C1" s="41"/>
      <c r="G1" s="43"/>
      <c r="H1" s="43"/>
      <c r="I1" s="43"/>
      <c r="J1" s="43"/>
    </row>
    <row r="2" spans="1:10" x14ac:dyDescent="0.25">
      <c r="A2" s="44" t="s">
        <v>2</v>
      </c>
      <c r="B2" s="201"/>
      <c r="C2" s="45"/>
      <c r="G2" s="17"/>
      <c r="H2" s="17"/>
      <c r="I2" s="17"/>
      <c r="J2" s="17"/>
    </row>
    <row r="3" spans="1:10" x14ac:dyDescent="0.25">
      <c r="A3" s="44"/>
      <c r="B3" s="201"/>
      <c r="C3" s="45"/>
      <c r="G3" s="17"/>
      <c r="H3" s="17"/>
      <c r="I3" s="17"/>
      <c r="J3" s="17"/>
    </row>
    <row r="4" spans="1:10" x14ac:dyDescent="0.25">
      <c r="A4" s="478" t="s">
        <v>170</v>
      </c>
      <c r="B4" s="478"/>
      <c r="C4" s="478"/>
      <c r="D4" s="478"/>
      <c r="E4" s="478"/>
      <c r="F4" s="478"/>
      <c r="G4" s="478"/>
      <c r="H4" s="478"/>
      <c r="I4" s="478"/>
      <c r="J4" s="46"/>
    </row>
    <row r="5" spans="1:10" x14ac:dyDescent="0.25">
      <c r="A5" s="47"/>
      <c r="B5" s="202"/>
      <c r="C5" s="47"/>
      <c r="D5" s="47"/>
      <c r="E5" s="47"/>
      <c r="F5" s="47"/>
      <c r="G5" s="47"/>
      <c r="H5" s="47"/>
      <c r="I5" s="47"/>
      <c r="J5" s="46"/>
    </row>
    <row r="6" spans="1:10" ht="15.75" customHeight="1" x14ac:dyDescent="0.25">
      <c r="A6" s="479" t="s">
        <v>166</v>
      </c>
      <c r="B6" s="480" t="s">
        <v>28</v>
      </c>
      <c r="C6" s="479" t="s">
        <v>29</v>
      </c>
      <c r="D6" s="481" t="s">
        <v>30</v>
      </c>
      <c r="E6" s="481"/>
      <c r="F6" s="481"/>
      <c r="G6" s="481"/>
      <c r="H6" s="482"/>
      <c r="I6" s="479" t="s">
        <v>31</v>
      </c>
      <c r="J6" s="476" t="s">
        <v>7</v>
      </c>
    </row>
    <row r="7" spans="1:10" ht="47.25" x14ac:dyDescent="0.25">
      <c r="A7" s="479"/>
      <c r="B7" s="480"/>
      <c r="C7" s="479"/>
      <c r="D7" s="48" t="s">
        <v>32</v>
      </c>
      <c r="E7" s="48" t="s">
        <v>33</v>
      </c>
      <c r="F7" s="48" t="s">
        <v>34</v>
      </c>
      <c r="G7" s="48" t="s">
        <v>35</v>
      </c>
      <c r="H7" s="49" t="s">
        <v>36</v>
      </c>
      <c r="I7" s="479"/>
      <c r="J7" s="477"/>
    </row>
    <row r="8" spans="1:10" x14ac:dyDescent="0.25">
      <c r="A8" s="198">
        <v>1136</v>
      </c>
      <c r="B8" s="203">
        <v>43944</v>
      </c>
      <c r="C8" s="198"/>
      <c r="D8" s="198" t="s">
        <v>44</v>
      </c>
      <c r="E8" s="198">
        <v>1</v>
      </c>
      <c r="F8" s="205">
        <v>485000</v>
      </c>
      <c r="G8" s="205">
        <f>F8*E8</f>
        <v>485000</v>
      </c>
      <c r="H8" s="199">
        <v>0.41</v>
      </c>
      <c r="I8" s="205">
        <f>G8*(1-H8)</f>
        <v>286150.00000000006</v>
      </c>
      <c r="J8" s="207">
        <f>I8</f>
        <v>286150.00000000006</v>
      </c>
    </row>
    <row r="9" spans="1:10" x14ac:dyDescent="0.25">
      <c r="A9" s="198">
        <v>1137</v>
      </c>
      <c r="B9" s="203">
        <v>43945</v>
      </c>
      <c r="C9" s="198"/>
      <c r="D9" s="198" t="s">
        <v>44</v>
      </c>
      <c r="E9" s="198">
        <v>1</v>
      </c>
      <c r="F9" s="205">
        <v>485000</v>
      </c>
      <c r="G9" s="205">
        <f t="shared" ref="G9:G10" si="0">F9*E9</f>
        <v>485000</v>
      </c>
      <c r="H9" s="199">
        <v>0.41</v>
      </c>
      <c r="I9" s="205">
        <f t="shared" ref="I9:I10" si="1">G9*(1-H9)</f>
        <v>286150.00000000006</v>
      </c>
      <c r="J9" s="207">
        <f>I9</f>
        <v>286150.00000000006</v>
      </c>
    </row>
    <row r="10" spans="1:10" x14ac:dyDescent="0.25">
      <c r="A10" s="50">
        <v>1140</v>
      </c>
      <c r="B10" s="90">
        <v>43946</v>
      </c>
      <c r="C10" s="54"/>
      <c r="D10" s="198" t="s">
        <v>44</v>
      </c>
      <c r="E10" s="50">
        <v>6</v>
      </c>
      <c r="F10" s="205">
        <v>485000</v>
      </c>
      <c r="G10" s="205">
        <f t="shared" si="0"/>
        <v>2910000</v>
      </c>
      <c r="H10" s="199">
        <v>0.41</v>
      </c>
      <c r="I10" s="205">
        <f t="shared" si="1"/>
        <v>1716900.0000000002</v>
      </c>
      <c r="J10" s="208">
        <f>I10</f>
        <v>1716900.0000000002</v>
      </c>
    </row>
    <row r="11" spans="1:10" x14ac:dyDescent="0.25">
      <c r="A11" s="55"/>
      <c r="B11" s="475" t="s">
        <v>45</v>
      </c>
      <c r="C11" s="475"/>
      <c r="D11" s="55"/>
      <c r="E11" s="55"/>
      <c r="F11" s="55"/>
      <c r="G11" s="57">
        <f>SUM(G8:G10)</f>
        <v>3880000</v>
      </c>
      <c r="H11" s="55"/>
      <c r="I11" s="57">
        <f>SUM(I8:I10)</f>
        <v>2289200.0000000005</v>
      </c>
      <c r="J11" s="195">
        <f>SUM(J8:J10)</f>
        <v>2289200.0000000005</v>
      </c>
    </row>
    <row r="12" spans="1:10" x14ac:dyDescent="0.25">
      <c r="A12" s="483" t="s">
        <v>46</v>
      </c>
      <c r="B12" s="484"/>
      <c r="C12" s="484"/>
      <c r="D12" s="484"/>
      <c r="E12" s="484"/>
      <c r="F12" s="484"/>
      <c r="G12" s="484"/>
      <c r="H12" s="484"/>
      <c r="I12" s="485"/>
      <c r="J12" s="206" t="s">
        <v>171</v>
      </c>
    </row>
    <row r="13" spans="1:10" x14ac:dyDescent="0.25">
      <c r="G13" s="59"/>
    </row>
    <row r="14" spans="1:10" x14ac:dyDescent="0.25">
      <c r="A14" s="486"/>
      <c r="B14" s="486"/>
      <c r="C14" s="486"/>
      <c r="E14" s="486" t="s">
        <v>15</v>
      </c>
      <c r="F14" s="486"/>
      <c r="G14" s="486"/>
      <c r="H14" s="486"/>
      <c r="I14" s="486"/>
    </row>
    <row r="19" spans="1:9" x14ac:dyDescent="0.25">
      <c r="A19" s="486"/>
      <c r="B19" s="486"/>
      <c r="C19" s="486"/>
      <c r="E19" s="486" t="s">
        <v>48</v>
      </c>
      <c r="F19" s="486"/>
      <c r="G19" s="486"/>
      <c r="H19" s="486"/>
      <c r="I19" s="486"/>
    </row>
  </sheetData>
  <mergeCells count="13">
    <mergeCell ref="A12:I12"/>
    <mergeCell ref="A14:C14"/>
    <mergeCell ref="E14:I14"/>
    <mergeCell ref="A19:C19"/>
    <mergeCell ref="E19:I19"/>
    <mergeCell ref="B11:C11"/>
    <mergeCell ref="J6:J7"/>
    <mergeCell ref="A4:I4"/>
    <mergeCell ref="A6:A7"/>
    <mergeCell ref="B6:B7"/>
    <mergeCell ref="C6:C7"/>
    <mergeCell ref="D6:H6"/>
    <mergeCell ref="I6:I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4" zoomScale="85" zoomScaleNormal="85" workbookViewId="0">
      <selection activeCell="I21" sqref="I21"/>
    </sheetView>
  </sheetViews>
  <sheetFormatPr defaultColWidth="9.140625" defaultRowHeight="15.75" x14ac:dyDescent="0.25"/>
  <cols>
    <col min="1" max="1" width="11.85546875" style="94" customWidth="1"/>
    <col min="2" max="2" width="16.28515625" style="157" customWidth="1"/>
    <col min="3" max="3" width="10.85546875" style="42" customWidth="1"/>
    <col min="4" max="4" width="11.85546875" style="42" customWidth="1"/>
    <col min="5" max="5" width="12.28515625" style="42" customWidth="1"/>
    <col min="6" max="6" width="17.28515625" style="42" customWidth="1"/>
    <col min="7" max="7" width="14.28515625" style="42" customWidth="1"/>
    <col min="8" max="8" width="20.140625" style="42" customWidth="1"/>
    <col min="9" max="9" width="19.7109375" style="42" customWidth="1"/>
    <col min="10" max="16384" width="9.140625" style="42"/>
  </cols>
  <sheetData>
    <row r="1" spans="1:9" x14ac:dyDescent="0.25">
      <c r="A1" s="495" t="s">
        <v>0</v>
      </c>
      <c r="B1" s="495"/>
      <c r="C1" s="495"/>
      <c r="D1" s="495"/>
      <c r="E1" s="495"/>
      <c r="F1" s="43"/>
      <c r="G1" s="43"/>
      <c r="H1" s="43"/>
      <c r="I1" s="43"/>
    </row>
    <row r="2" spans="1:9" x14ac:dyDescent="0.25">
      <c r="A2" s="44" t="s">
        <v>2</v>
      </c>
      <c r="B2" s="44"/>
      <c r="C2" s="44"/>
      <c r="D2" s="44"/>
      <c r="E2" s="44"/>
      <c r="F2" s="17"/>
      <c r="G2" s="17"/>
      <c r="H2" s="17"/>
      <c r="I2" s="17"/>
    </row>
    <row r="3" spans="1:9" x14ac:dyDescent="0.25">
      <c r="A3" s="45"/>
      <c r="B3" s="155"/>
      <c r="F3" s="17"/>
      <c r="G3" s="17"/>
      <c r="H3" s="17"/>
      <c r="I3" s="17"/>
    </row>
    <row r="4" spans="1:9" x14ac:dyDescent="0.25">
      <c r="A4" s="478" t="s">
        <v>167</v>
      </c>
      <c r="B4" s="478"/>
      <c r="C4" s="478"/>
      <c r="D4" s="478"/>
      <c r="E4" s="478"/>
      <c r="F4" s="478"/>
      <c r="G4" s="478"/>
      <c r="H4" s="478"/>
      <c r="I4" s="46"/>
    </row>
    <row r="5" spans="1:9" ht="16.5" thickBot="1" x14ac:dyDescent="0.3">
      <c r="A5" s="153"/>
      <c r="B5" s="156"/>
      <c r="C5" s="47"/>
      <c r="D5" s="47"/>
      <c r="E5" s="47"/>
      <c r="F5" s="47"/>
      <c r="G5" s="47"/>
      <c r="H5" s="47"/>
      <c r="I5" s="46"/>
    </row>
    <row r="6" spans="1:9" ht="15.75" customHeight="1" thickTop="1" x14ac:dyDescent="0.25">
      <c r="A6" s="496" t="s">
        <v>166</v>
      </c>
      <c r="B6" s="498" t="s">
        <v>28</v>
      </c>
      <c r="C6" s="499" t="s">
        <v>30</v>
      </c>
      <c r="D6" s="499"/>
      <c r="E6" s="499"/>
      <c r="F6" s="499"/>
      <c r="G6" s="500"/>
      <c r="H6" s="501" t="s">
        <v>31</v>
      </c>
      <c r="I6" s="487" t="s">
        <v>7</v>
      </c>
    </row>
    <row r="7" spans="1:9" ht="31.5" x14ac:dyDescent="0.25">
      <c r="A7" s="497"/>
      <c r="B7" s="480"/>
      <c r="C7" s="151" t="s">
        <v>32</v>
      </c>
      <c r="D7" s="151" t="s">
        <v>33</v>
      </c>
      <c r="E7" s="151" t="s">
        <v>34</v>
      </c>
      <c r="F7" s="151" t="s">
        <v>35</v>
      </c>
      <c r="G7" s="49" t="s">
        <v>36</v>
      </c>
      <c r="H7" s="479"/>
      <c r="I7" s="488"/>
    </row>
    <row r="8" spans="1:9" ht="16.5" thickBot="1" x14ac:dyDescent="0.3">
      <c r="A8" s="183">
        <v>318</v>
      </c>
      <c r="B8" s="158">
        <v>43920</v>
      </c>
      <c r="C8" s="159" t="s">
        <v>37</v>
      </c>
      <c r="D8" s="159">
        <v>12</v>
      </c>
      <c r="E8" s="160">
        <v>455000</v>
      </c>
      <c r="F8" s="161">
        <f>D8*E8</f>
        <v>5460000</v>
      </c>
      <c r="G8" s="162">
        <v>0.41</v>
      </c>
      <c r="H8" s="163">
        <f>F8*(1-G8)</f>
        <v>3221400.0000000005</v>
      </c>
      <c r="I8" s="184" t="s">
        <v>168</v>
      </c>
    </row>
    <row r="9" spans="1:9" ht="17.25" thickTop="1" thickBot="1" x14ac:dyDescent="0.3">
      <c r="A9" s="185">
        <v>319</v>
      </c>
      <c r="B9" s="164">
        <v>43921</v>
      </c>
      <c r="C9" s="165" t="s">
        <v>38</v>
      </c>
      <c r="D9" s="165">
        <v>2</v>
      </c>
      <c r="E9" s="166">
        <v>465000</v>
      </c>
      <c r="F9" s="167">
        <f t="shared" ref="F9:F20" si="0">D9*E9</f>
        <v>930000</v>
      </c>
      <c r="G9" s="168">
        <v>0.41</v>
      </c>
      <c r="H9" s="169">
        <f t="shared" ref="H9:H20" si="1">F9*(1-G9)</f>
        <v>548700.00000000012</v>
      </c>
      <c r="I9" s="186">
        <f t="shared" ref="I9:I15" si="2">H9</f>
        <v>548700.00000000012</v>
      </c>
    </row>
    <row r="10" spans="1:9" ht="17.25" thickTop="1" thickBot="1" x14ac:dyDescent="0.3">
      <c r="A10" s="185">
        <v>321</v>
      </c>
      <c r="B10" s="164">
        <v>43922</v>
      </c>
      <c r="C10" s="165" t="s">
        <v>37</v>
      </c>
      <c r="D10" s="165">
        <v>1</v>
      </c>
      <c r="E10" s="166">
        <v>455000</v>
      </c>
      <c r="F10" s="167">
        <f t="shared" si="0"/>
        <v>455000</v>
      </c>
      <c r="G10" s="168">
        <v>0.41</v>
      </c>
      <c r="H10" s="169">
        <f t="shared" si="1"/>
        <v>268450.00000000006</v>
      </c>
      <c r="I10" s="186">
        <f t="shared" si="2"/>
        <v>268450.00000000006</v>
      </c>
    </row>
    <row r="11" spans="1:9" ht="16.5" thickTop="1" x14ac:dyDescent="0.25">
      <c r="A11" s="489">
        <v>328</v>
      </c>
      <c r="B11" s="492">
        <v>43936</v>
      </c>
      <c r="C11" s="170" t="s">
        <v>37</v>
      </c>
      <c r="D11" s="170">
        <v>2</v>
      </c>
      <c r="E11" s="171">
        <v>455000</v>
      </c>
      <c r="F11" s="172">
        <f t="shared" si="0"/>
        <v>910000</v>
      </c>
      <c r="G11" s="173">
        <v>0.41</v>
      </c>
      <c r="H11" s="174">
        <f t="shared" si="1"/>
        <v>536900.00000000012</v>
      </c>
      <c r="I11" s="187">
        <f t="shared" si="2"/>
        <v>536900.00000000012</v>
      </c>
    </row>
    <row r="12" spans="1:9" x14ac:dyDescent="0.25">
      <c r="A12" s="490"/>
      <c r="B12" s="493"/>
      <c r="C12" s="102" t="s">
        <v>38</v>
      </c>
      <c r="D12" s="102">
        <v>2</v>
      </c>
      <c r="E12" s="51">
        <v>465000</v>
      </c>
      <c r="F12" s="104">
        <f t="shared" si="0"/>
        <v>930000</v>
      </c>
      <c r="G12" s="52">
        <v>0.41</v>
      </c>
      <c r="H12" s="154">
        <f t="shared" si="1"/>
        <v>548700.00000000012</v>
      </c>
      <c r="I12" s="188">
        <f t="shared" si="2"/>
        <v>548700.00000000012</v>
      </c>
    </row>
    <row r="13" spans="1:9" x14ac:dyDescent="0.25">
      <c r="A13" s="490"/>
      <c r="B13" s="493"/>
      <c r="C13" s="102" t="s">
        <v>41</v>
      </c>
      <c r="D13" s="102">
        <v>1</v>
      </c>
      <c r="E13" s="51">
        <v>475000</v>
      </c>
      <c r="F13" s="104">
        <f t="shared" si="0"/>
        <v>475000</v>
      </c>
      <c r="G13" s="52">
        <v>0.41</v>
      </c>
      <c r="H13" s="154">
        <f t="shared" si="1"/>
        <v>280250.00000000006</v>
      </c>
      <c r="I13" s="188">
        <f t="shared" si="2"/>
        <v>280250.00000000006</v>
      </c>
    </row>
    <row r="14" spans="1:9" ht="16.5" thickBot="1" x14ac:dyDescent="0.3">
      <c r="A14" s="491"/>
      <c r="B14" s="494"/>
      <c r="C14" s="175" t="s">
        <v>72</v>
      </c>
      <c r="D14" s="175">
        <v>1</v>
      </c>
      <c r="E14" s="176">
        <v>455000</v>
      </c>
      <c r="F14" s="177">
        <f t="shared" si="0"/>
        <v>455000</v>
      </c>
      <c r="G14" s="178">
        <v>0.41</v>
      </c>
      <c r="H14" s="179">
        <f t="shared" si="1"/>
        <v>268450.00000000006</v>
      </c>
      <c r="I14" s="189">
        <f t="shared" si="2"/>
        <v>268450.00000000006</v>
      </c>
    </row>
    <row r="15" spans="1:9" ht="17.25" thickTop="1" thickBot="1" x14ac:dyDescent="0.3">
      <c r="A15" s="185">
        <v>335</v>
      </c>
      <c r="B15" s="164">
        <v>43938</v>
      </c>
      <c r="C15" s="165" t="s">
        <v>38</v>
      </c>
      <c r="D15" s="165">
        <v>1</v>
      </c>
      <c r="E15" s="166">
        <v>465000</v>
      </c>
      <c r="F15" s="167">
        <f t="shared" si="0"/>
        <v>465000</v>
      </c>
      <c r="G15" s="168">
        <v>0.41</v>
      </c>
      <c r="H15" s="169">
        <f t="shared" si="1"/>
        <v>274350.00000000006</v>
      </c>
      <c r="I15" s="186">
        <f t="shared" si="2"/>
        <v>274350.00000000006</v>
      </c>
    </row>
    <row r="16" spans="1:9" s="287" customFormat="1" ht="16.5" customHeight="1" thickTop="1" x14ac:dyDescent="0.25">
      <c r="A16" s="503">
        <v>342</v>
      </c>
      <c r="B16" s="505">
        <v>43942</v>
      </c>
      <c r="C16" s="281" t="s">
        <v>37</v>
      </c>
      <c r="D16" s="281">
        <v>1</v>
      </c>
      <c r="E16" s="282">
        <v>455000</v>
      </c>
      <c r="F16" s="283">
        <f t="shared" ref="F16:F17" si="3">D16*E16</f>
        <v>455000</v>
      </c>
      <c r="G16" s="284">
        <v>0.41</v>
      </c>
      <c r="H16" s="285">
        <f t="shared" ref="H16:H17" si="4">F16*(1-G16)</f>
        <v>268450.00000000006</v>
      </c>
      <c r="I16" s="286">
        <f>H16</f>
        <v>268450.00000000006</v>
      </c>
    </row>
    <row r="17" spans="1:9" s="287" customFormat="1" ht="16.5" thickBot="1" x14ac:dyDescent="0.3">
      <c r="A17" s="504"/>
      <c r="B17" s="506"/>
      <c r="C17" s="288" t="s">
        <v>38</v>
      </c>
      <c r="D17" s="288">
        <v>2</v>
      </c>
      <c r="E17" s="289">
        <v>465000</v>
      </c>
      <c r="F17" s="290">
        <f t="shared" si="3"/>
        <v>930000</v>
      </c>
      <c r="G17" s="291">
        <v>0.41</v>
      </c>
      <c r="H17" s="292">
        <f t="shared" si="4"/>
        <v>548700.00000000012</v>
      </c>
      <c r="I17" s="293">
        <f>H17</f>
        <v>548700.00000000012</v>
      </c>
    </row>
    <row r="18" spans="1:9" s="53" customFormat="1" ht="17.25" thickTop="1" thickBot="1" x14ac:dyDescent="0.3">
      <c r="A18" s="190">
        <v>1132</v>
      </c>
      <c r="B18" s="180">
        <v>43942</v>
      </c>
      <c r="C18" s="181" t="s">
        <v>43</v>
      </c>
      <c r="D18" s="181">
        <v>1</v>
      </c>
      <c r="E18" s="182">
        <v>485000</v>
      </c>
      <c r="F18" s="167">
        <f t="shared" si="0"/>
        <v>485000</v>
      </c>
      <c r="G18" s="168">
        <v>0.41</v>
      </c>
      <c r="H18" s="169">
        <f t="shared" si="1"/>
        <v>286150.00000000006</v>
      </c>
      <c r="I18" s="186">
        <f>H18</f>
        <v>286150.00000000006</v>
      </c>
    </row>
    <row r="19" spans="1:9" ht="17.25" thickTop="1" thickBot="1" x14ac:dyDescent="0.3">
      <c r="A19" s="185">
        <v>348</v>
      </c>
      <c r="B19" s="164">
        <v>43944</v>
      </c>
      <c r="C19" s="165" t="s">
        <v>44</v>
      </c>
      <c r="D19" s="165">
        <v>5</v>
      </c>
      <c r="E19" s="166">
        <v>485000</v>
      </c>
      <c r="F19" s="167">
        <f t="shared" si="0"/>
        <v>2425000</v>
      </c>
      <c r="G19" s="168">
        <v>0.41</v>
      </c>
      <c r="H19" s="169">
        <f t="shared" si="1"/>
        <v>1430750.0000000002</v>
      </c>
      <c r="I19" s="186">
        <f>H19</f>
        <v>1430750.0000000002</v>
      </c>
    </row>
    <row r="20" spans="1:9" ht="17.25" thickTop="1" thickBot="1" x14ac:dyDescent="0.3">
      <c r="A20" s="185">
        <v>1135</v>
      </c>
      <c r="B20" s="164">
        <v>43944</v>
      </c>
      <c r="C20" s="165" t="s">
        <v>37</v>
      </c>
      <c r="D20" s="165">
        <v>1</v>
      </c>
      <c r="E20" s="166">
        <v>455000</v>
      </c>
      <c r="F20" s="167">
        <f t="shared" si="0"/>
        <v>455000</v>
      </c>
      <c r="G20" s="168">
        <v>0.41</v>
      </c>
      <c r="H20" s="169">
        <f t="shared" si="1"/>
        <v>268450.00000000006</v>
      </c>
      <c r="I20" s="186">
        <f>H20</f>
        <v>268450.00000000006</v>
      </c>
    </row>
    <row r="21" spans="1:9" ht="16.5" thickTop="1" x14ac:dyDescent="0.25">
      <c r="A21" s="191"/>
      <c r="B21" s="192" t="s">
        <v>45</v>
      </c>
      <c r="C21" s="56"/>
      <c r="D21" s="56">
        <f>SUM(D8:D20)</f>
        <v>32</v>
      </c>
      <c r="E21" s="56"/>
      <c r="F21" s="193">
        <f>SUM(F8:F20)</f>
        <v>14830000</v>
      </c>
      <c r="G21" s="56"/>
      <c r="H21" s="193">
        <f>SUM(H8:H20)</f>
        <v>8749700.0000000019</v>
      </c>
      <c r="I21" s="194">
        <f>SUM(I8:I20)</f>
        <v>5528300.0000000009</v>
      </c>
    </row>
    <row r="22" spans="1:9" x14ac:dyDescent="0.25">
      <c r="A22" s="481" t="s">
        <v>169</v>
      </c>
      <c r="B22" s="481"/>
      <c r="C22" s="481"/>
      <c r="D22" s="481"/>
      <c r="E22" s="481"/>
      <c r="F22" s="481"/>
      <c r="G22" s="481"/>
      <c r="H22" s="481"/>
      <c r="I22" s="195">
        <f>1088000-I16-I17</f>
        <v>270849.99999999988</v>
      </c>
    </row>
    <row r="23" spans="1:9" x14ac:dyDescent="0.25">
      <c r="A23" s="502" t="s">
        <v>46</v>
      </c>
      <c r="B23" s="502"/>
      <c r="C23" s="502"/>
      <c r="D23" s="502"/>
      <c r="E23" s="502"/>
      <c r="F23" s="502"/>
      <c r="G23" s="502"/>
      <c r="H23" s="502"/>
      <c r="I23" s="58">
        <f>H8-I22</f>
        <v>2950550.0000000005</v>
      </c>
    </row>
    <row r="24" spans="1:9" x14ac:dyDescent="0.25">
      <c r="A24" s="196"/>
      <c r="B24" s="196"/>
      <c r="C24" s="196"/>
      <c r="D24" s="196"/>
      <c r="E24" s="196"/>
      <c r="F24" s="196"/>
      <c r="G24" s="196"/>
      <c r="H24" s="196"/>
      <c r="I24" s="197"/>
    </row>
    <row r="25" spans="1:9" x14ac:dyDescent="0.25">
      <c r="A25" s="486"/>
      <c r="B25" s="486"/>
      <c r="E25" s="9"/>
      <c r="F25" s="9"/>
      <c r="G25" s="9"/>
      <c r="H25" s="9" t="s">
        <v>15</v>
      </c>
    </row>
    <row r="27" spans="1:9" x14ac:dyDescent="0.25">
      <c r="H27" s="59"/>
    </row>
    <row r="29" spans="1:9" x14ac:dyDescent="0.25">
      <c r="A29" s="486"/>
      <c r="B29" s="486"/>
      <c r="E29" s="9"/>
      <c r="F29" s="9"/>
      <c r="G29" s="9"/>
      <c r="H29" s="9" t="s">
        <v>48</v>
      </c>
    </row>
  </sheetData>
  <mergeCells count="15">
    <mergeCell ref="A22:H22"/>
    <mergeCell ref="A23:H23"/>
    <mergeCell ref="A25:B25"/>
    <mergeCell ref="A29:B29"/>
    <mergeCell ref="A16:A17"/>
    <mergeCell ref="B16:B17"/>
    <mergeCell ref="I6:I7"/>
    <mergeCell ref="A11:A14"/>
    <mergeCell ref="B11:B14"/>
    <mergeCell ref="A1:E1"/>
    <mergeCell ref="A4:H4"/>
    <mergeCell ref="A6:A7"/>
    <mergeCell ref="B6:B7"/>
    <mergeCell ref="C6:G6"/>
    <mergeCell ref="H6:H7"/>
  </mergeCells>
  <pageMargins left="0.7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N17" sqref="N17"/>
    </sheetView>
  </sheetViews>
  <sheetFormatPr defaultColWidth="9" defaultRowHeight="12.75" x14ac:dyDescent="0.25"/>
  <cols>
    <col min="1" max="1" width="3.140625" style="65" customWidth="1"/>
    <col min="2" max="2" width="14.85546875" style="65" customWidth="1"/>
    <col min="3" max="3" width="9.42578125" style="65" customWidth="1"/>
    <col min="4" max="4" width="15" style="65" customWidth="1"/>
    <col min="5" max="5" width="10" style="64" customWidth="1"/>
    <col min="6" max="6" width="15.85546875" style="65" customWidth="1"/>
    <col min="7" max="7" width="10.85546875" style="65" customWidth="1"/>
    <col min="8" max="8" width="12.140625" style="65" customWidth="1"/>
    <col min="9" max="9" width="14.7109375" style="65" customWidth="1"/>
    <col min="10" max="10" width="12.85546875" style="65" customWidth="1"/>
    <col min="11" max="11" width="6" style="65" customWidth="1"/>
    <col min="12" max="12" width="5.5703125" style="65" customWidth="1"/>
    <col min="13" max="256" width="9" style="65"/>
    <col min="257" max="257" width="5.28515625" style="65" customWidth="1"/>
    <col min="258" max="258" width="14.28515625" style="65" customWidth="1"/>
    <col min="259" max="259" width="9.7109375" style="65" customWidth="1"/>
    <col min="260" max="260" width="12.7109375" style="65" bestFit="1" customWidth="1"/>
    <col min="261" max="261" width="6" style="65" customWidth="1"/>
    <col min="262" max="262" width="12.85546875" style="65" customWidth="1"/>
    <col min="263" max="263" width="11.7109375" style="65" bestFit="1" customWidth="1"/>
    <col min="264" max="264" width="12.7109375" style="65" bestFit="1" customWidth="1"/>
    <col min="265" max="265" width="12.140625" style="65" customWidth="1"/>
    <col min="266" max="266" width="12.7109375" style="65" bestFit="1" customWidth="1"/>
    <col min="267" max="267" width="10.42578125" style="65" customWidth="1"/>
    <col min="268" max="268" width="5.140625" style="65" customWidth="1"/>
    <col min="269" max="512" width="9" style="65"/>
    <col min="513" max="513" width="5.28515625" style="65" customWidth="1"/>
    <col min="514" max="514" width="14.28515625" style="65" customWidth="1"/>
    <col min="515" max="515" width="9.7109375" style="65" customWidth="1"/>
    <col min="516" max="516" width="12.7109375" style="65" bestFit="1" customWidth="1"/>
    <col min="517" max="517" width="6" style="65" customWidth="1"/>
    <col min="518" max="518" width="12.85546875" style="65" customWidth="1"/>
    <col min="519" max="519" width="11.7109375" style="65" bestFit="1" customWidth="1"/>
    <col min="520" max="520" width="12.7109375" style="65" bestFit="1" customWidth="1"/>
    <col min="521" max="521" width="12.140625" style="65" customWidth="1"/>
    <col min="522" max="522" width="12.7109375" style="65" bestFit="1" customWidth="1"/>
    <col min="523" max="523" width="10.42578125" style="65" customWidth="1"/>
    <col min="524" max="524" width="5.140625" style="65" customWidth="1"/>
    <col min="525" max="768" width="9" style="65"/>
    <col min="769" max="769" width="5.28515625" style="65" customWidth="1"/>
    <col min="770" max="770" width="14.28515625" style="65" customWidth="1"/>
    <col min="771" max="771" width="9.7109375" style="65" customWidth="1"/>
    <col min="772" max="772" width="12.7109375" style="65" bestFit="1" customWidth="1"/>
    <col min="773" max="773" width="6" style="65" customWidth="1"/>
    <col min="774" max="774" width="12.85546875" style="65" customWidth="1"/>
    <col min="775" max="775" width="11.7109375" style="65" bestFit="1" customWidth="1"/>
    <col min="776" max="776" width="12.7109375" style="65" bestFit="1" customWidth="1"/>
    <col min="777" max="777" width="12.140625" style="65" customWidth="1"/>
    <col min="778" max="778" width="12.7109375" style="65" bestFit="1" customWidth="1"/>
    <col min="779" max="779" width="10.42578125" style="65" customWidth="1"/>
    <col min="780" max="780" width="5.140625" style="65" customWidth="1"/>
    <col min="781" max="1024" width="9" style="65"/>
    <col min="1025" max="1025" width="5.28515625" style="65" customWidth="1"/>
    <col min="1026" max="1026" width="14.28515625" style="65" customWidth="1"/>
    <col min="1027" max="1027" width="9.7109375" style="65" customWidth="1"/>
    <col min="1028" max="1028" width="12.7109375" style="65" bestFit="1" customWidth="1"/>
    <col min="1029" max="1029" width="6" style="65" customWidth="1"/>
    <col min="1030" max="1030" width="12.85546875" style="65" customWidth="1"/>
    <col min="1031" max="1031" width="11.7109375" style="65" bestFit="1" customWidth="1"/>
    <col min="1032" max="1032" width="12.7109375" style="65" bestFit="1" customWidth="1"/>
    <col min="1033" max="1033" width="12.140625" style="65" customWidth="1"/>
    <col min="1034" max="1034" width="12.7109375" style="65" bestFit="1" customWidth="1"/>
    <col min="1035" max="1035" width="10.42578125" style="65" customWidth="1"/>
    <col min="1036" max="1036" width="5.140625" style="65" customWidth="1"/>
    <col min="1037" max="1280" width="9" style="65"/>
    <col min="1281" max="1281" width="5.28515625" style="65" customWidth="1"/>
    <col min="1282" max="1282" width="14.28515625" style="65" customWidth="1"/>
    <col min="1283" max="1283" width="9.7109375" style="65" customWidth="1"/>
    <col min="1284" max="1284" width="12.7109375" style="65" bestFit="1" customWidth="1"/>
    <col min="1285" max="1285" width="6" style="65" customWidth="1"/>
    <col min="1286" max="1286" width="12.85546875" style="65" customWidth="1"/>
    <col min="1287" max="1287" width="11.7109375" style="65" bestFit="1" customWidth="1"/>
    <col min="1288" max="1288" width="12.7109375" style="65" bestFit="1" customWidth="1"/>
    <col min="1289" max="1289" width="12.140625" style="65" customWidth="1"/>
    <col min="1290" max="1290" width="12.7109375" style="65" bestFit="1" customWidth="1"/>
    <col min="1291" max="1291" width="10.42578125" style="65" customWidth="1"/>
    <col min="1292" max="1292" width="5.140625" style="65" customWidth="1"/>
    <col min="1293" max="1536" width="9" style="65"/>
    <col min="1537" max="1537" width="5.28515625" style="65" customWidth="1"/>
    <col min="1538" max="1538" width="14.28515625" style="65" customWidth="1"/>
    <col min="1539" max="1539" width="9.7109375" style="65" customWidth="1"/>
    <col min="1540" max="1540" width="12.7109375" style="65" bestFit="1" customWidth="1"/>
    <col min="1541" max="1541" width="6" style="65" customWidth="1"/>
    <col min="1542" max="1542" width="12.85546875" style="65" customWidth="1"/>
    <col min="1543" max="1543" width="11.7109375" style="65" bestFit="1" customWidth="1"/>
    <col min="1544" max="1544" width="12.7109375" style="65" bestFit="1" customWidth="1"/>
    <col min="1545" max="1545" width="12.140625" style="65" customWidth="1"/>
    <col min="1546" max="1546" width="12.7109375" style="65" bestFit="1" customWidth="1"/>
    <col min="1547" max="1547" width="10.42578125" style="65" customWidth="1"/>
    <col min="1548" max="1548" width="5.140625" style="65" customWidth="1"/>
    <col min="1549" max="1792" width="9" style="65"/>
    <col min="1793" max="1793" width="5.28515625" style="65" customWidth="1"/>
    <col min="1794" max="1794" width="14.28515625" style="65" customWidth="1"/>
    <col min="1795" max="1795" width="9.7109375" style="65" customWidth="1"/>
    <col min="1796" max="1796" width="12.7109375" style="65" bestFit="1" customWidth="1"/>
    <col min="1797" max="1797" width="6" style="65" customWidth="1"/>
    <col min="1798" max="1798" width="12.85546875" style="65" customWidth="1"/>
    <col min="1799" max="1799" width="11.7109375" style="65" bestFit="1" customWidth="1"/>
    <col min="1800" max="1800" width="12.7109375" style="65" bestFit="1" customWidth="1"/>
    <col min="1801" max="1801" width="12.140625" style="65" customWidth="1"/>
    <col min="1802" max="1802" width="12.7109375" style="65" bestFit="1" customWidth="1"/>
    <col min="1803" max="1803" width="10.42578125" style="65" customWidth="1"/>
    <col min="1804" max="1804" width="5.140625" style="65" customWidth="1"/>
    <col min="1805" max="2048" width="9" style="65"/>
    <col min="2049" max="2049" width="5.28515625" style="65" customWidth="1"/>
    <col min="2050" max="2050" width="14.28515625" style="65" customWidth="1"/>
    <col min="2051" max="2051" width="9.7109375" style="65" customWidth="1"/>
    <col min="2052" max="2052" width="12.7109375" style="65" bestFit="1" customWidth="1"/>
    <col min="2053" max="2053" width="6" style="65" customWidth="1"/>
    <col min="2054" max="2054" width="12.85546875" style="65" customWidth="1"/>
    <col min="2055" max="2055" width="11.7109375" style="65" bestFit="1" customWidth="1"/>
    <col min="2056" max="2056" width="12.7109375" style="65" bestFit="1" customWidth="1"/>
    <col min="2057" max="2057" width="12.140625" style="65" customWidth="1"/>
    <col min="2058" max="2058" width="12.7109375" style="65" bestFit="1" customWidth="1"/>
    <col min="2059" max="2059" width="10.42578125" style="65" customWidth="1"/>
    <col min="2060" max="2060" width="5.140625" style="65" customWidth="1"/>
    <col min="2061" max="2304" width="9" style="65"/>
    <col min="2305" max="2305" width="5.28515625" style="65" customWidth="1"/>
    <col min="2306" max="2306" width="14.28515625" style="65" customWidth="1"/>
    <col min="2307" max="2307" width="9.7109375" style="65" customWidth="1"/>
    <col min="2308" max="2308" width="12.7109375" style="65" bestFit="1" customWidth="1"/>
    <col min="2309" max="2309" width="6" style="65" customWidth="1"/>
    <col min="2310" max="2310" width="12.85546875" style="65" customWidth="1"/>
    <col min="2311" max="2311" width="11.7109375" style="65" bestFit="1" customWidth="1"/>
    <col min="2312" max="2312" width="12.7109375" style="65" bestFit="1" customWidth="1"/>
    <col min="2313" max="2313" width="12.140625" style="65" customWidth="1"/>
    <col min="2314" max="2314" width="12.7109375" style="65" bestFit="1" customWidth="1"/>
    <col min="2315" max="2315" width="10.42578125" style="65" customWidth="1"/>
    <col min="2316" max="2316" width="5.140625" style="65" customWidth="1"/>
    <col min="2317" max="2560" width="9" style="65"/>
    <col min="2561" max="2561" width="5.28515625" style="65" customWidth="1"/>
    <col min="2562" max="2562" width="14.28515625" style="65" customWidth="1"/>
    <col min="2563" max="2563" width="9.7109375" style="65" customWidth="1"/>
    <col min="2564" max="2564" width="12.7109375" style="65" bestFit="1" customWidth="1"/>
    <col min="2565" max="2565" width="6" style="65" customWidth="1"/>
    <col min="2566" max="2566" width="12.85546875" style="65" customWidth="1"/>
    <col min="2567" max="2567" width="11.7109375" style="65" bestFit="1" customWidth="1"/>
    <col min="2568" max="2568" width="12.7109375" style="65" bestFit="1" customWidth="1"/>
    <col min="2569" max="2569" width="12.140625" style="65" customWidth="1"/>
    <col min="2570" max="2570" width="12.7109375" style="65" bestFit="1" customWidth="1"/>
    <col min="2571" max="2571" width="10.42578125" style="65" customWidth="1"/>
    <col min="2572" max="2572" width="5.140625" style="65" customWidth="1"/>
    <col min="2573" max="2816" width="9" style="65"/>
    <col min="2817" max="2817" width="5.28515625" style="65" customWidth="1"/>
    <col min="2818" max="2818" width="14.28515625" style="65" customWidth="1"/>
    <col min="2819" max="2819" width="9.7109375" style="65" customWidth="1"/>
    <col min="2820" max="2820" width="12.7109375" style="65" bestFit="1" customWidth="1"/>
    <col min="2821" max="2821" width="6" style="65" customWidth="1"/>
    <col min="2822" max="2822" width="12.85546875" style="65" customWidth="1"/>
    <col min="2823" max="2823" width="11.7109375" style="65" bestFit="1" customWidth="1"/>
    <col min="2824" max="2824" width="12.7109375" style="65" bestFit="1" customWidth="1"/>
    <col min="2825" max="2825" width="12.140625" style="65" customWidth="1"/>
    <col min="2826" max="2826" width="12.7109375" style="65" bestFit="1" customWidth="1"/>
    <col min="2827" max="2827" width="10.42578125" style="65" customWidth="1"/>
    <col min="2828" max="2828" width="5.140625" style="65" customWidth="1"/>
    <col min="2829" max="3072" width="9" style="65"/>
    <col min="3073" max="3073" width="5.28515625" style="65" customWidth="1"/>
    <col min="3074" max="3074" width="14.28515625" style="65" customWidth="1"/>
    <col min="3075" max="3075" width="9.7109375" style="65" customWidth="1"/>
    <col min="3076" max="3076" width="12.7109375" style="65" bestFit="1" customWidth="1"/>
    <col min="3077" max="3077" width="6" style="65" customWidth="1"/>
    <col min="3078" max="3078" width="12.85546875" style="65" customWidth="1"/>
    <col min="3079" max="3079" width="11.7109375" style="65" bestFit="1" customWidth="1"/>
    <col min="3080" max="3080" width="12.7109375" style="65" bestFit="1" customWidth="1"/>
    <col min="3081" max="3081" width="12.140625" style="65" customWidth="1"/>
    <col min="3082" max="3082" width="12.7109375" style="65" bestFit="1" customWidth="1"/>
    <col min="3083" max="3083" width="10.42578125" style="65" customWidth="1"/>
    <col min="3084" max="3084" width="5.140625" style="65" customWidth="1"/>
    <col min="3085" max="3328" width="9" style="65"/>
    <col min="3329" max="3329" width="5.28515625" style="65" customWidth="1"/>
    <col min="3330" max="3330" width="14.28515625" style="65" customWidth="1"/>
    <col min="3331" max="3331" width="9.7109375" style="65" customWidth="1"/>
    <col min="3332" max="3332" width="12.7109375" style="65" bestFit="1" customWidth="1"/>
    <col min="3333" max="3333" width="6" style="65" customWidth="1"/>
    <col min="3334" max="3334" width="12.85546875" style="65" customWidth="1"/>
    <col min="3335" max="3335" width="11.7109375" style="65" bestFit="1" customWidth="1"/>
    <col min="3336" max="3336" width="12.7109375" style="65" bestFit="1" customWidth="1"/>
    <col min="3337" max="3337" width="12.140625" style="65" customWidth="1"/>
    <col min="3338" max="3338" width="12.7109375" style="65" bestFit="1" customWidth="1"/>
    <col min="3339" max="3339" width="10.42578125" style="65" customWidth="1"/>
    <col min="3340" max="3340" width="5.140625" style="65" customWidth="1"/>
    <col min="3341" max="3584" width="9" style="65"/>
    <col min="3585" max="3585" width="5.28515625" style="65" customWidth="1"/>
    <col min="3586" max="3586" width="14.28515625" style="65" customWidth="1"/>
    <col min="3587" max="3587" width="9.7109375" style="65" customWidth="1"/>
    <col min="3588" max="3588" width="12.7109375" style="65" bestFit="1" customWidth="1"/>
    <col min="3589" max="3589" width="6" style="65" customWidth="1"/>
    <col min="3590" max="3590" width="12.85546875" style="65" customWidth="1"/>
    <col min="3591" max="3591" width="11.7109375" style="65" bestFit="1" customWidth="1"/>
    <col min="3592" max="3592" width="12.7109375" style="65" bestFit="1" customWidth="1"/>
    <col min="3593" max="3593" width="12.140625" style="65" customWidth="1"/>
    <col min="3594" max="3594" width="12.7109375" style="65" bestFit="1" customWidth="1"/>
    <col min="3595" max="3595" width="10.42578125" style="65" customWidth="1"/>
    <col min="3596" max="3596" width="5.140625" style="65" customWidth="1"/>
    <col min="3597" max="3840" width="9" style="65"/>
    <col min="3841" max="3841" width="5.28515625" style="65" customWidth="1"/>
    <col min="3842" max="3842" width="14.28515625" style="65" customWidth="1"/>
    <col min="3843" max="3843" width="9.7109375" style="65" customWidth="1"/>
    <col min="3844" max="3844" width="12.7109375" style="65" bestFit="1" customWidth="1"/>
    <col min="3845" max="3845" width="6" style="65" customWidth="1"/>
    <col min="3846" max="3846" width="12.85546875" style="65" customWidth="1"/>
    <col min="3847" max="3847" width="11.7109375" style="65" bestFit="1" customWidth="1"/>
    <col min="3848" max="3848" width="12.7109375" style="65" bestFit="1" customWidth="1"/>
    <col min="3849" max="3849" width="12.140625" style="65" customWidth="1"/>
    <col min="3850" max="3850" width="12.7109375" style="65" bestFit="1" customWidth="1"/>
    <col min="3851" max="3851" width="10.42578125" style="65" customWidth="1"/>
    <col min="3852" max="3852" width="5.140625" style="65" customWidth="1"/>
    <col min="3853" max="4096" width="9" style="65"/>
    <col min="4097" max="4097" width="5.28515625" style="65" customWidth="1"/>
    <col min="4098" max="4098" width="14.28515625" style="65" customWidth="1"/>
    <col min="4099" max="4099" width="9.7109375" style="65" customWidth="1"/>
    <col min="4100" max="4100" width="12.7109375" style="65" bestFit="1" customWidth="1"/>
    <col min="4101" max="4101" width="6" style="65" customWidth="1"/>
    <col min="4102" max="4102" width="12.85546875" style="65" customWidth="1"/>
    <col min="4103" max="4103" width="11.7109375" style="65" bestFit="1" customWidth="1"/>
    <col min="4104" max="4104" width="12.7109375" style="65" bestFit="1" customWidth="1"/>
    <col min="4105" max="4105" width="12.140625" style="65" customWidth="1"/>
    <col min="4106" max="4106" width="12.7109375" style="65" bestFit="1" customWidth="1"/>
    <col min="4107" max="4107" width="10.42578125" style="65" customWidth="1"/>
    <col min="4108" max="4108" width="5.140625" style="65" customWidth="1"/>
    <col min="4109" max="4352" width="9" style="65"/>
    <col min="4353" max="4353" width="5.28515625" style="65" customWidth="1"/>
    <col min="4354" max="4354" width="14.28515625" style="65" customWidth="1"/>
    <col min="4355" max="4355" width="9.7109375" style="65" customWidth="1"/>
    <col min="4356" max="4356" width="12.7109375" style="65" bestFit="1" customWidth="1"/>
    <col min="4357" max="4357" width="6" style="65" customWidth="1"/>
    <col min="4358" max="4358" width="12.85546875" style="65" customWidth="1"/>
    <col min="4359" max="4359" width="11.7109375" style="65" bestFit="1" customWidth="1"/>
    <col min="4360" max="4360" width="12.7109375" style="65" bestFit="1" customWidth="1"/>
    <col min="4361" max="4361" width="12.140625" style="65" customWidth="1"/>
    <col min="4362" max="4362" width="12.7109375" style="65" bestFit="1" customWidth="1"/>
    <col min="4363" max="4363" width="10.42578125" style="65" customWidth="1"/>
    <col min="4364" max="4364" width="5.140625" style="65" customWidth="1"/>
    <col min="4365" max="4608" width="9" style="65"/>
    <col min="4609" max="4609" width="5.28515625" style="65" customWidth="1"/>
    <col min="4610" max="4610" width="14.28515625" style="65" customWidth="1"/>
    <col min="4611" max="4611" width="9.7109375" style="65" customWidth="1"/>
    <col min="4612" max="4612" width="12.7109375" style="65" bestFit="1" customWidth="1"/>
    <col min="4613" max="4613" width="6" style="65" customWidth="1"/>
    <col min="4614" max="4614" width="12.85546875" style="65" customWidth="1"/>
    <col min="4615" max="4615" width="11.7109375" style="65" bestFit="1" customWidth="1"/>
    <col min="4616" max="4616" width="12.7109375" style="65" bestFit="1" customWidth="1"/>
    <col min="4617" max="4617" width="12.140625" style="65" customWidth="1"/>
    <col min="4618" max="4618" width="12.7109375" style="65" bestFit="1" customWidth="1"/>
    <col min="4619" max="4619" width="10.42578125" style="65" customWidth="1"/>
    <col min="4620" max="4620" width="5.140625" style="65" customWidth="1"/>
    <col min="4621" max="4864" width="9" style="65"/>
    <col min="4865" max="4865" width="5.28515625" style="65" customWidth="1"/>
    <col min="4866" max="4866" width="14.28515625" style="65" customWidth="1"/>
    <col min="4867" max="4867" width="9.7109375" style="65" customWidth="1"/>
    <col min="4868" max="4868" width="12.7109375" style="65" bestFit="1" customWidth="1"/>
    <col min="4869" max="4869" width="6" style="65" customWidth="1"/>
    <col min="4870" max="4870" width="12.85546875" style="65" customWidth="1"/>
    <col min="4871" max="4871" width="11.7109375" style="65" bestFit="1" customWidth="1"/>
    <col min="4872" max="4872" width="12.7109375" style="65" bestFit="1" customWidth="1"/>
    <col min="4873" max="4873" width="12.140625" style="65" customWidth="1"/>
    <col min="4874" max="4874" width="12.7109375" style="65" bestFit="1" customWidth="1"/>
    <col min="4875" max="4875" width="10.42578125" style="65" customWidth="1"/>
    <col min="4876" max="4876" width="5.140625" style="65" customWidth="1"/>
    <col min="4877" max="5120" width="9" style="65"/>
    <col min="5121" max="5121" width="5.28515625" style="65" customWidth="1"/>
    <col min="5122" max="5122" width="14.28515625" style="65" customWidth="1"/>
    <col min="5123" max="5123" width="9.7109375" style="65" customWidth="1"/>
    <col min="5124" max="5124" width="12.7109375" style="65" bestFit="1" customWidth="1"/>
    <col min="5125" max="5125" width="6" style="65" customWidth="1"/>
    <col min="5126" max="5126" width="12.85546875" style="65" customWidth="1"/>
    <col min="5127" max="5127" width="11.7109375" style="65" bestFit="1" customWidth="1"/>
    <col min="5128" max="5128" width="12.7109375" style="65" bestFit="1" customWidth="1"/>
    <col min="5129" max="5129" width="12.140625" style="65" customWidth="1"/>
    <col min="5130" max="5130" width="12.7109375" style="65" bestFit="1" customWidth="1"/>
    <col min="5131" max="5131" width="10.42578125" style="65" customWidth="1"/>
    <col min="5132" max="5132" width="5.140625" style="65" customWidth="1"/>
    <col min="5133" max="5376" width="9" style="65"/>
    <col min="5377" max="5377" width="5.28515625" style="65" customWidth="1"/>
    <col min="5378" max="5378" width="14.28515625" style="65" customWidth="1"/>
    <col min="5379" max="5379" width="9.7109375" style="65" customWidth="1"/>
    <col min="5380" max="5380" width="12.7109375" style="65" bestFit="1" customWidth="1"/>
    <col min="5381" max="5381" width="6" style="65" customWidth="1"/>
    <col min="5382" max="5382" width="12.85546875" style="65" customWidth="1"/>
    <col min="5383" max="5383" width="11.7109375" style="65" bestFit="1" customWidth="1"/>
    <col min="5384" max="5384" width="12.7109375" style="65" bestFit="1" customWidth="1"/>
    <col min="5385" max="5385" width="12.140625" style="65" customWidth="1"/>
    <col min="5386" max="5386" width="12.7109375" style="65" bestFit="1" customWidth="1"/>
    <col min="5387" max="5387" width="10.42578125" style="65" customWidth="1"/>
    <col min="5388" max="5388" width="5.140625" style="65" customWidth="1"/>
    <col min="5389" max="5632" width="9" style="65"/>
    <col min="5633" max="5633" width="5.28515625" style="65" customWidth="1"/>
    <col min="5634" max="5634" width="14.28515625" style="65" customWidth="1"/>
    <col min="5635" max="5635" width="9.7109375" style="65" customWidth="1"/>
    <col min="5636" max="5636" width="12.7109375" style="65" bestFit="1" customWidth="1"/>
    <col min="5637" max="5637" width="6" style="65" customWidth="1"/>
    <col min="5638" max="5638" width="12.85546875" style="65" customWidth="1"/>
    <col min="5639" max="5639" width="11.7109375" style="65" bestFit="1" customWidth="1"/>
    <col min="5640" max="5640" width="12.7109375" style="65" bestFit="1" customWidth="1"/>
    <col min="5641" max="5641" width="12.140625" style="65" customWidth="1"/>
    <col min="5642" max="5642" width="12.7109375" style="65" bestFit="1" customWidth="1"/>
    <col min="5643" max="5643" width="10.42578125" style="65" customWidth="1"/>
    <col min="5644" max="5644" width="5.140625" style="65" customWidth="1"/>
    <col min="5645" max="5888" width="9" style="65"/>
    <col min="5889" max="5889" width="5.28515625" style="65" customWidth="1"/>
    <col min="5890" max="5890" width="14.28515625" style="65" customWidth="1"/>
    <col min="5891" max="5891" width="9.7109375" style="65" customWidth="1"/>
    <col min="5892" max="5892" width="12.7109375" style="65" bestFit="1" customWidth="1"/>
    <col min="5893" max="5893" width="6" style="65" customWidth="1"/>
    <col min="5894" max="5894" width="12.85546875" style="65" customWidth="1"/>
    <col min="5895" max="5895" width="11.7109375" style="65" bestFit="1" customWidth="1"/>
    <col min="5896" max="5896" width="12.7109375" style="65" bestFit="1" customWidth="1"/>
    <col min="5897" max="5897" width="12.140625" style="65" customWidth="1"/>
    <col min="5898" max="5898" width="12.7109375" style="65" bestFit="1" customWidth="1"/>
    <col min="5899" max="5899" width="10.42578125" style="65" customWidth="1"/>
    <col min="5900" max="5900" width="5.140625" style="65" customWidth="1"/>
    <col min="5901" max="6144" width="9" style="65"/>
    <col min="6145" max="6145" width="5.28515625" style="65" customWidth="1"/>
    <col min="6146" max="6146" width="14.28515625" style="65" customWidth="1"/>
    <col min="6147" max="6147" width="9.7109375" style="65" customWidth="1"/>
    <col min="6148" max="6148" width="12.7109375" style="65" bestFit="1" customWidth="1"/>
    <col min="6149" max="6149" width="6" style="65" customWidth="1"/>
    <col min="6150" max="6150" width="12.85546875" style="65" customWidth="1"/>
    <col min="6151" max="6151" width="11.7109375" style="65" bestFit="1" customWidth="1"/>
    <col min="6152" max="6152" width="12.7109375" style="65" bestFit="1" customWidth="1"/>
    <col min="6153" max="6153" width="12.140625" style="65" customWidth="1"/>
    <col min="6154" max="6154" width="12.7109375" style="65" bestFit="1" customWidth="1"/>
    <col min="6155" max="6155" width="10.42578125" style="65" customWidth="1"/>
    <col min="6156" max="6156" width="5.140625" style="65" customWidth="1"/>
    <col min="6157" max="6400" width="9" style="65"/>
    <col min="6401" max="6401" width="5.28515625" style="65" customWidth="1"/>
    <col min="6402" max="6402" width="14.28515625" style="65" customWidth="1"/>
    <col min="6403" max="6403" width="9.7109375" style="65" customWidth="1"/>
    <col min="6404" max="6404" width="12.7109375" style="65" bestFit="1" customWidth="1"/>
    <col min="6405" max="6405" width="6" style="65" customWidth="1"/>
    <col min="6406" max="6406" width="12.85546875" style="65" customWidth="1"/>
    <col min="6407" max="6407" width="11.7109375" style="65" bestFit="1" customWidth="1"/>
    <col min="6408" max="6408" width="12.7109375" style="65" bestFit="1" customWidth="1"/>
    <col min="6409" max="6409" width="12.140625" style="65" customWidth="1"/>
    <col min="6410" max="6410" width="12.7109375" style="65" bestFit="1" customWidth="1"/>
    <col min="6411" max="6411" width="10.42578125" style="65" customWidth="1"/>
    <col min="6412" max="6412" width="5.140625" style="65" customWidth="1"/>
    <col min="6413" max="6656" width="9" style="65"/>
    <col min="6657" max="6657" width="5.28515625" style="65" customWidth="1"/>
    <col min="6658" max="6658" width="14.28515625" style="65" customWidth="1"/>
    <col min="6659" max="6659" width="9.7109375" style="65" customWidth="1"/>
    <col min="6660" max="6660" width="12.7109375" style="65" bestFit="1" customWidth="1"/>
    <col min="6661" max="6661" width="6" style="65" customWidth="1"/>
    <col min="6662" max="6662" width="12.85546875" style="65" customWidth="1"/>
    <col min="6663" max="6663" width="11.7109375" style="65" bestFit="1" customWidth="1"/>
    <col min="6664" max="6664" width="12.7109375" style="65" bestFit="1" customWidth="1"/>
    <col min="6665" max="6665" width="12.140625" style="65" customWidth="1"/>
    <col min="6666" max="6666" width="12.7109375" style="65" bestFit="1" customWidth="1"/>
    <col min="6667" max="6667" width="10.42578125" style="65" customWidth="1"/>
    <col min="6668" max="6668" width="5.140625" style="65" customWidth="1"/>
    <col min="6669" max="6912" width="9" style="65"/>
    <col min="6913" max="6913" width="5.28515625" style="65" customWidth="1"/>
    <col min="6914" max="6914" width="14.28515625" style="65" customWidth="1"/>
    <col min="6915" max="6915" width="9.7109375" style="65" customWidth="1"/>
    <col min="6916" max="6916" width="12.7109375" style="65" bestFit="1" customWidth="1"/>
    <col min="6917" max="6917" width="6" style="65" customWidth="1"/>
    <col min="6918" max="6918" width="12.85546875" style="65" customWidth="1"/>
    <col min="6919" max="6919" width="11.7109375" style="65" bestFit="1" customWidth="1"/>
    <col min="6920" max="6920" width="12.7109375" style="65" bestFit="1" customWidth="1"/>
    <col min="6921" max="6921" width="12.140625" style="65" customWidth="1"/>
    <col min="6922" max="6922" width="12.7109375" style="65" bestFit="1" customWidth="1"/>
    <col min="6923" max="6923" width="10.42578125" style="65" customWidth="1"/>
    <col min="6924" max="6924" width="5.140625" style="65" customWidth="1"/>
    <col min="6925" max="7168" width="9" style="65"/>
    <col min="7169" max="7169" width="5.28515625" style="65" customWidth="1"/>
    <col min="7170" max="7170" width="14.28515625" style="65" customWidth="1"/>
    <col min="7171" max="7171" width="9.7109375" style="65" customWidth="1"/>
    <col min="7172" max="7172" width="12.7109375" style="65" bestFit="1" customWidth="1"/>
    <col min="7173" max="7173" width="6" style="65" customWidth="1"/>
    <col min="7174" max="7174" width="12.85546875" style="65" customWidth="1"/>
    <col min="7175" max="7175" width="11.7109375" style="65" bestFit="1" customWidth="1"/>
    <col min="7176" max="7176" width="12.7109375" style="65" bestFit="1" customWidth="1"/>
    <col min="7177" max="7177" width="12.140625" style="65" customWidth="1"/>
    <col min="7178" max="7178" width="12.7109375" style="65" bestFit="1" customWidth="1"/>
    <col min="7179" max="7179" width="10.42578125" style="65" customWidth="1"/>
    <col min="7180" max="7180" width="5.140625" style="65" customWidth="1"/>
    <col min="7181" max="7424" width="9" style="65"/>
    <col min="7425" max="7425" width="5.28515625" style="65" customWidth="1"/>
    <col min="7426" max="7426" width="14.28515625" style="65" customWidth="1"/>
    <col min="7427" max="7427" width="9.7109375" style="65" customWidth="1"/>
    <col min="7428" max="7428" width="12.7109375" style="65" bestFit="1" customWidth="1"/>
    <col min="7429" max="7429" width="6" style="65" customWidth="1"/>
    <col min="7430" max="7430" width="12.85546875" style="65" customWidth="1"/>
    <col min="7431" max="7431" width="11.7109375" style="65" bestFit="1" customWidth="1"/>
    <col min="7432" max="7432" width="12.7109375" style="65" bestFit="1" customWidth="1"/>
    <col min="7433" max="7433" width="12.140625" style="65" customWidth="1"/>
    <col min="7434" max="7434" width="12.7109375" style="65" bestFit="1" customWidth="1"/>
    <col min="7435" max="7435" width="10.42578125" style="65" customWidth="1"/>
    <col min="7436" max="7436" width="5.140625" style="65" customWidth="1"/>
    <col min="7437" max="7680" width="9" style="65"/>
    <col min="7681" max="7681" width="5.28515625" style="65" customWidth="1"/>
    <col min="7682" max="7682" width="14.28515625" style="65" customWidth="1"/>
    <col min="7683" max="7683" width="9.7109375" style="65" customWidth="1"/>
    <col min="7684" max="7684" width="12.7109375" style="65" bestFit="1" customWidth="1"/>
    <col min="7685" max="7685" width="6" style="65" customWidth="1"/>
    <col min="7686" max="7686" width="12.85546875" style="65" customWidth="1"/>
    <col min="7687" max="7687" width="11.7109375" style="65" bestFit="1" customWidth="1"/>
    <col min="7688" max="7688" width="12.7109375" style="65" bestFit="1" customWidth="1"/>
    <col min="7689" max="7689" width="12.140625" style="65" customWidth="1"/>
    <col min="7690" max="7690" width="12.7109375" style="65" bestFit="1" customWidth="1"/>
    <col min="7691" max="7691" width="10.42578125" style="65" customWidth="1"/>
    <col min="7692" max="7692" width="5.140625" style="65" customWidth="1"/>
    <col min="7693" max="7936" width="9" style="65"/>
    <col min="7937" max="7937" width="5.28515625" style="65" customWidth="1"/>
    <col min="7938" max="7938" width="14.28515625" style="65" customWidth="1"/>
    <col min="7939" max="7939" width="9.7109375" style="65" customWidth="1"/>
    <col min="7940" max="7940" width="12.7109375" style="65" bestFit="1" customWidth="1"/>
    <col min="7941" max="7941" width="6" style="65" customWidth="1"/>
    <col min="7942" max="7942" width="12.85546875" style="65" customWidth="1"/>
    <col min="7943" max="7943" width="11.7109375" style="65" bestFit="1" customWidth="1"/>
    <col min="7944" max="7944" width="12.7109375" style="65" bestFit="1" customWidth="1"/>
    <col min="7945" max="7945" width="12.140625" style="65" customWidth="1"/>
    <col min="7946" max="7946" width="12.7109375" style="65" bestFit="1" customWidth="1"/>
    <col min="7947" max="7947" width="10.42578125" style="65" customWidth="1"/>
    <col min="7948" max="7948" width="5.140625" style="65" customWidth="1"/>
    <col min="7949" max="8192" width="9" style="65"/>
    <col min="8193" max="8193" width="5.28515625" style="65" customWidth="1"/>
    <col min="8194" max="8194" width="14.28515625" style="65" customWidth="1"/>
    <col min="8195" max="8195" width="9.7109375" style="65" customWidth="1"/>
    <col min="8196" max="8196" width="12.7109375" style="65" bestFit="1" customWidth="1"/>
    <col min="8197" max="8197" width="6" style="65" customWidth="1"/>
    <col min="8198" max="8198" width="12.85546875" style="65" customWidth="1"/>
    <col min="8199" max="8199" width="11.7109375" style="65" bestFit="1" customWidth="1"/>
    <col min="8200" max="8200" width="12.7109375" style="65" bestFit="1" customWidth="1"/>
    <col min="8201" max="8201" width="12.140625" style="65" customWidth="1"/>
    <col min="8202" max="8202" width="12.7109375" style="65" bestFit="1" customWidth="1"/>
    <col min="8203" max="8203" width="10.42578125" style="65" customWidth="1"/>
    <col min="8204" max="8204" width="5.140625" style="65" customWidth="1"/>
    <col min="8205" max="8448" width="9" style="65"/>
    <col min="8449" max="8449" width="5.28515625" style="65" customWidth="1"/>
    <col min="8450" max="8450" width="14.28515625" style="65" customWidth="1"/>
    <col min="8451" max="8451" width="9.7109375" style="65" customWidth="1"/>
    <col min="8452" max="8452" width="12.7109375" style="65" bestFit="1" customWidth="1"/>
    <col min="8453" max="8453" width="6" style="65" customWidth="1"/>
    <col min="8454" max="8454" width="12.85546875" style="65" customWidth="1"/>
    <col min="8455" max="8455" width="11.7109375" style="65" bestFit="1" customWidth="1"/>
    <col min="8456" max="8456" width="12.7109375" style="65" bestFit="1" customWidth="1"/>
    <col min="8457" max="8457" width="12.140625" style="65" customWidth="1"/>
    <col min="8458" max="8458" width="12.7109375" style="65" bestFit="1" customWidth="1"/>
    <col min="8459" max="8459" width="10.42578125" style="65" customWidth="1"/>
    <col min="8460" max="8460" width="5.140625" style="65" customWidth="1"/>
    <col min="8461" max="8704" width="9" style="65"/>
    <col min="8705" max="8705" width="5.28515625" style="65" customWidth="1"/>
    <col min="8706" max="8706" width="14.28515625" style="65" customWidth="1"/>
    <col min="8707" max="8707" width="9.7109375" style="65" customWidth="1"/>
    <col min="8708" max="8708" width="12.7109375" style="65" bestFit="1" customWidth="1"/>
    <col min="8709" max="8709" width="6" style="65" customWidth="1"/>
    <col min="8710" max="8710" width="12.85546875" style="65" customWidth="1"/>
    <col min="8711" max="8711" width="11.7109375" style="65" bestFit="1" customWidth="1"/>
    <col min="8712" max="8712" width="12.7109375" style="65" bestFit="1" customWidth="1"/>
    <col min="8713" max="8713" width="12.140625" style="65" customWidth="1"/>
    <col min="8714" max="8714" width="12.7109375" style="65" bestFit="1" customWidth="1"/>
    <col min="8715" max="8715" width="10.42578125" style="65" customWidth="1"/>
    <col min="8716" max="8716" width="5.140625" style="65" customWidth="1"/>
    <col min="8717" max="8960" width="9" style="65"/>
    <col min="8961" max="8961" width="5.28515625" style="65" customWidth="1"/>
    <col min="8962" max="8962" width="14.28515625" style="65" customWidth="1"/>
    <col min="8963" max="8963" width="9.7109375" style="65" customWidth="1"/>
    <col min="8964" max="8964" width="12.7109375" style="65" bestFit="1" customWidth="1"/>
    <col min="8965" max="8965" width="6" style="65" customWidth="1"/>
    <col min="8966" max="8966" width="12.85546875" style="65" customWidth="1"/>
    <col min="8967" max="8967" width="11.7109375" style="65" bestFit="1" customWidth="1"/>
    <col min="8968" max="8968" width="12.7109375" style="65" bestFit="1" customWidth="1"/>
    <col min="8969" max="8969" width="12.140625" style="65" customWidth="1"/>
    <col min="8970" max="8970" width="12.7109375" style="65" bestFit="1" customWidth="1"/>
    <col min="8971" max="8971" width="10.42578125" style="65" customWidth="1"/>
    <col min="8972" max="8972" width="5.140625" style="65" customWidth="1"/>
    <col min="8973" max="9216" width="9" style="65"/>
    <col min="9217" max="9217" width="5.28515625" style="65" customWidth="1"/>
    <col min="9218" max="9218" width="14.28515625" style="65" customWidth="1"/>
    <col min="9219" max="9219" width="9.7109375" style="65" customWidth="1"/>
    <col min="9220" max="9220" width="12.7109375" style="65" bestFit="1" customWidth="1"/>
    <col min="9221" max="9221" width="6" style="65" customWidth="1"/>
    <col min="9222" max="9222" width="12.85546875" style="65" customWidth="1"/>
    <col min="9223" max="9223" width="11.7109375" style="65" bestFit="1" customWidth="1"/>
    <col min="9224" max="9224" width="12.7109375" style="65" bestFit="1" customWidth="1"/>
    <col min="9225" max="9225" width="12.140625" style="65" customWidth="1"/>
    <col min="9226" max="9226" width="12.7109375" style="65" bestFit="1" customWidth="1"/>
    <col min="9227" max="9227" width="10.42578125" style="65" customWidth="1"/>
    <col min="9228" max="9228" width="5.140625" style="65" customWidth="1"/>
    <col min="9229" max="9472" width="9" style="65"/>
    <col min="9473" max="9473" width="5.28515625" style="65" customWidth="1"/>
    <col min="9474" max="9474" width="14.28515625" style="65" customWidth="1"/>
    <col min="9475" max="9475" width="9.7109375" style="65" customWidth="1"/>
    <col min="9476" max="9476" width="12.7109375" style="65" bestFit="1" customWidth="1"/>
    <col min="9477" max="9477" width="6" style="65" customWidth="1"/>
    <col min="9478" max="9478" width="12.85546875" style="65" customWidth="1"/>
    <col min="9479" max="9479" width="11.7109375" style="65" bestFit="1" customWidth="1"/>
    <col min="9480" max="9480" width="12.7109375" style="65" bestFit="1" customWidth="1"/>
    <col min="9481" max="9481" width="12.140625" style="65" customWidth="1"/>
    <col min="9482" max="9482" width="12.7109375" style="65" bestFit="1" customWidth="1"/>
    <col min="9483" max="9483" width="10.42578125" style="65" customWidth="1"/>
    <col min="9484" max="9484" width="5.140625" style="65" customWidth="1"/>
    <col min="9485" max="9728" width="9" style="65"/>
    <col min="9729" max="9729" width="5.28515625" style="65" customWidth="1"/>
    <col min="9730" max="9730" width="14.28515625" style="65" customWidth="1"/>
    <col min="9731" max="9731" width="9.7109375" style="65" customWidth="1"/>
    <col min="9732" max="9732" width="12.7109375" style="65" bestFit="1" customWidth="1"/>
    <col min="9733" max="9733" width="6" style="65" customWidth="1"/>
    <col min="9734" max="9734" width="12.85546875" style="65" customWidth="1"/>
    <col min="9735" max="9735" width="11.7109375" style="65" bestFit="1" customWidth="1"/>
    <col min="9736" max="9736" width="12.7109375" style="65" bestFit="1" customWidth="1"/>
    <col min="9737" max="9737" width="12.140625" style="65" customWidth="1"/>
    <col min="9738" max="9738" width="12.7109375" style="65" bestFit="1" customWidth="1"/>
    <col min="9739" max="9739" width="10.42578125" style="65" customWidth="1"/>
    <col min="9740" max="9740" width="5.140625" style="65" customWidth="1"/>
    <col min="9741" max="9984" width="9" style="65"/>
    <col min="9985" max="9985" width="5.28515625" style="65" customWidth="1"/>
    <col min="9986" max="9986" width="14.28515625" style="65" customWidth="1"/>
    <col min="9987" max="9987" width="9.7109375" style="65" customWidth="1"/>
    <col min="9988" max="9988" width="12.7109375" style="65" bestFit="1" customWidth="1"/>
    <col min="9989" max="9989" width="6" style="65" customWidth="1"/>
    <col min="9990" max="9990" width="12.85546875" style="65" customWidth="1"/>
    <col min="9991" max="9991" width="11.7109375" style="65" bestFit="1" customWidth="1"/>
    <col min="9992" max="9992" width="12.7109375" style="65" bestFit="1" customWidth="1"/>
    <col min="9993" max="9993" width="12.140625" style="65" customWidth="1"/>
    <col min="9994" max="9994" width="12.7109375" style="65" bestFit="1" customWidth="1"/>
    <col min="9995" max="9995" width="10.42578125" style="65" customWidth="1"/>
    <col min="9996" max="9996" width="5.140625" style="65" customWidth="1"/>
    <col min="9997" max="10240" width="9" style="65"/>
    <col min="10241" max="10241" width="5.28515625" style="65" customWidth="1"/>
    <col min="10242" max="10242" width="14.28515625" style="65" customWidth="1"/>
    <col min="10243" max="10243" width="9.7109375" style="65" customWidth="1"/>
    <col min="10244" max="10244" width="12.7109375" style="65" bestFit="1" customWidth="1"/>
    <col min="10245" max="10245" width="6" style="65" customWidth="1"/>
    <col min="10246" max="10246" width="12.85546875" style="65" customWidth="1"/>
    <col min="10247" max="10247" width="11.7109375" style="65" bestFit="1" customWidth="1"/>
    <col min="10248" max="10248" width="12.7109375" style="65" bestFit="1" customWidth="1"/>
    <col min="10249" max="10249" width="12.140625" style="65" customWidth="1"/>
    <col min="10250" max="10250" width="12.7109375" style="65" bestFit="1" customWidth="1"/>
    <col min="10251" max="10251" width="10.42578125" style="65" customWidth="1"/>
    <col min="10252" max="10252" width="5.140625" style="65" customWidth="1"/>
    <col min="10253" max="10496" width="9" style="65"/>
    <col min="10497" max="10497" width="5.28515625" style="65" customWidth="1"/>
    <col min="10498" max="10498" width="14.28515625" style="65" customWidth="1"/>
    <col min="10499" max="10499" width="9.7109375" style="65" customWidth="1"/>
    <col min="10500" max="10500" width="12.7109375" style="65" bestFit="1" customWidth="1"/>
    <col min="10501" max="10501" width="6" style="65" customWidth="1"/>
    <col min="10502" max="10502" width="12.85546875" style="65" customWidth="1"/>
    <col min="10503" max="10503" width="11.7109375" style="65" bestFit="1" customWidth="1"/>
    <col min="10504" max="10504" width="12.7109375" style="65" bestFit="1" customWidth="1"/>
    <col min="10505" max="10505" width="12.140625" style="65" customWidth="1"/>
    <col min="10506" max="10506" width="12.7109375" style="65" bestFit="1" customWidth="1"/>
    <col min="10507" max="10507" width="10.42578125" style="65" customWidth="1"/>
    <col min="10508" max="10508" width="5.140625" style="65" customWidth="1"/>
    <col min="10509" max="10752" width="9" style="65"/>
    <col min="10753" max="10753" width="5.28515625" style="65" customWidth="1"/>
    <col min="10754" max="10754" width="14.28515625" style="65" customWidth="1"/>
    <col min="10755" max="10755" width="9.7109375" style="65" customWidth="1"/>
    <col min="10756" max="10756" width="12.7109375" style="65" bestFit="1" customWidth="1"/>
    <col min="10757" max="10757" width="6" style="65" customWidth="1"/>
    <col min="10758" max="10758" width="12.85546875" style="65" customWidth="1"/>
    <col min="10759" max="10759" width="11.7109375" style="65" bestFit="1" customWidth="1"/>
    <col min="10760" max="10760" width="12.7109375" style="65" bestFit="1" customWidth="1"/>
    <col min="10761" max="10761" width="12.140625" style="65" customWidth="1"/>
    <col min="10762" max="10762" width="12.7109375" style="65" bestFit="1" customWidth="1"/>
    <col min="10763" max="10763" width="10.42578125" style="65" customWidth="1"/>
    <col min="10764" max="10764" width="5.140625" style="65" customWidth="1"/>
    <col min="10765" max="11008" width="9" style="65"/>
    <col min="11009" max="11009" width="5.28515625" style="65" customWidth="1"/>
    <col min="11010" max="11010" width="14.28515625" style="65" customWidth="1"/>
    <col min="11011" max="11011" width="9.7109375" style="65" customWidth="1"/>
    <col min="11012" max="11012" width="12.7109375" style="65" bestFit="1" customWidth="1"/>
    <col min="11013" max="11013" width="6" style="65" customWidth="1"/>
    <col min="11014" max="11014" width="12.85546875" style="65" customWidth="1"/>
    <col min="11015" max="11015" width="11.7109375" style="65" bestFit="1" customWidth="1"/>
    <col min="11016" max="11016" width="12.7109375" style="65" bestFit="1" customWidth="1"/>
    <col min="11017" max="11017" width="12.140625" style="65" customWidth="1"/>
    <col min="11018" max="11018" width="12.7109375" style="65" bestFit="1" customWidth="1"/>
    <col min="11019" max="11019" width="10.42578125" style="65" customWidth="1"/>
    <col min="11020" max="11020" width="5.140625" style="65" customWidth="1"/>
    <col min="11021" max="11264" width="9" style="65"/>
    <col min="11265" max="11265" width="5.28515625" style="65" customWidth="1"/>
    <col min="11266" max="11266" width="14.28515625" style="65" customWidth="1"/>
    <col min="11267" max="11267" width="9.7109375" style="65" customWidth="1"/>
    <col min="11268" max="11268" width="12.7109375" style="65" bestFit="1" customWidth="1"/>
    <col min="11269" max="11269" width="6" style="65" customWidth="1"/>
    <col min="11270" max="11270" width="12.85546875" style="65" customWidth="1"/>
    <col min="11271" max="11271" width="11.7109375" style="65" bestFit="1" customWidth="1"/>
    <col min="11272" max="11272" width="12.7109375" style="65" bestFit="1" customWidth="1"/>
    <col min="11273" max="11273" width="12.140625" style="65" customWidth="1"/>
    <col min="11274" max="11274" width="12.7109375" style="65" bestFit="1" customWidth="1"/>
    <col min="11275" max="11275" width="10.42578125" style="65" customWidth="1"/>
    <col min="11276" max="11276" width="5.140625" style="65" customWidth="1"/>
    <col min="11277" max="11520" width="9" style="65"/>
    <col min="11521" max="11521" width="5.28515625" style="65" customWidth="1"/>
    <col min="11522" max="11522" width="14.28515625" style="65" customWidth="1"/>
    <col min="11523" max="11523" width="9.7109375" style="65" customWidth="1"/>
    <col min="11524" max="11524" width="12.7109375" style="65" bestFit="1" customWidth="1"/>
    <col min="11525" max="11525" width="6" style="65" customWidth="1"/>
    <col min="11526" max="11526" width="12.85546875" style="65" customWidth="1"/>
    <col min="11527" max="11527" width="11.7109375" style="65" bestFit="1" customWidth="1"/>
    <col min="11528" max="11528" width="12.7109375" style="65" bestFit="1" customWidth="1"/>
    <col min="11529" max="11529" width="12.140625" style="65" customWidth="1"/>
    <col min="11530" max="11530" width="12.7109375" style="65" bestFit="1" customWidth="1"/>
    <col min="11531" max="11531" width="10.42578125" style="65" customWidth="1"/>
    <col min="11532" max="11532" width="5.140625" style="65" customWidth="1"/>
    <col min="11533" max="11776" width="9" style="65"/>
    <col min="11777" max="11777" width="5.28515625" style="65" customWidth="1"/>
    <col min="11778" max="11778" width="14.28515625" style="65" customWidth="1"/>
    <col min="11779" max="11779" width="9.7109375" style="65" customWidth="1"/>
    <col min="11780" max="11780" width="12.7109375" style="65" bestFit="1" customWidth="1"/>
    <col min="11781" max="11781" width="6" style="65" customWidth="1"/>
    <col min="11782" max="11782" width="12.85546875" style="65" customWidth="1"/>
    <col min="11783" max="11783" width="11.7109375" style="65" bestFit="1" customWidth="1"/>
    <col min="11784" max="11784" width="12.7109375" style="65" bestFit="1" customWidth="1"/>
    <col min="11785" max="11785" width="12.140625" style="65" customWidth="1"/>
    <col min="11786" max="11786" width="12.7109375" style="65" bestFit="1" customWidth="1"/>
    <col min="11787" max="11787" width="10.42578125" style="65" customWidth="1"/>
    <col min="11788" max="11788" width="5.140625" style="65" customWidth="1"/>
    <col min="11789" max="12032" width="9" style="65"/>
    <col min="12033" max="12033" width="5.28515625" style="65" customWidth="1"/>
    <col min="12034" max="12034" width="14.28515625" style="65" customWidth="1"/>
    <col min="12035" max="12035" width="9.7109375" style="65" customWidth="1"/>
    <col min="12036" max="12036" width="12.7109375" style="65" bestFit="1" customWidth="1"/>
    <col min="12037" max="12037" width="6" style="65" customWidth="1"/>
    <col min="12038" max="12038" width="12.85546875" style="65" customWidth="1"/>
    <col min="12039" max="12039" width="11.7109375" style="65" bestFit="1" customWidth="1"/>
    <col min="12040" max="12040" width="12.7109375" style="65" bestFit="1" customWidth="1"/>
    <col min="12041" max="12041" width="12.140625" style="65" customWidth="1"/>
    <col min="12042" max="12042" width="12.7109375" style="65" bestFit="1" customWidth="1"/>
    <col min="12043" max="12043" width="10.42578125" style="65" customWidth="1"/>
    <col min="12044" max="12044" width="5.140625" style="65" customWidth="1"/>
    <col min="12045" max="12288" width="9" style="65"/>
    <col min="12289" max="12289" width="5.28515625" style="65" customWidth="1"/>
    <col min="12290" max="12290" width="14.28515625" style="65" customWidth="1"/>
    <col min="12291" max="12291" width="9.7109375" style="65" customWidth="1"/>
    <col min="12292" max="12292" width="12.7109375" style="65" bestFit="1" customWidth="1"/>
    <col min="12293" max="12293" width="6" style="65" customWidth="1"/>
    <col min="12294" max="12294" width="12.85546875" style="65" customWidth="1"/>
    <col min="12295" max="12295" width="11.7109375" style="65" bestFit="1" customWidth="1"/>
    <col min="12296" max="12296" width="12.7109375" style="65" bestFit="1" customWidth="1"/>
    <col min="12297" max="12297" width="12.140625" style="65" customWidth="1"/>
    <col min="12298" max="12298" width="12.7109375" style="65" bestFit="1" customWidth="1"/>
    <col min="12299" max="12299" width="10.42578125" style="65" customWidth="1"/>
    <col min="12300" max="12300" width="5.140625" style="65" customWidth="1"/>
    <col min="12301" max="12544" width="9" style="65"/>
    <col min="12545" max="12545" width="5.28515625" style="65" customWidth="1"/>
    <col min="12546" max="12546" width="14.28515625" style="65" customWidth="1"/>
    <col min="12547" max="12547" width="9.7109375" style="65" customWidth="1"/>
    <col min="12548" max="12548" width="12.7109375" style="65" bestFit="1" customWidth="1"/>
    <col min="12549" max="12549" width="6" style="65" customWidth="1"/>
    <col min="12550" max="12550" width="12.85546875" style="65" customWidth="1"/>
    <col min="12551" max="12551" width="11.7109375" style="65" bestFit="1" customWidth="1"/>
    <col min="12552" max="12552" width="12.7109375" style="65" bestFit="1" customWidth="1"/>
    <col min="12553" max="12553" width="12.140625" style="65" customWidth="1"/>
    <col min="12554" max="12554" width="12.7109375" style="65" bestFit="1" customWidth="1"/>
    <col min="12555" max="12555" width="10.42578125" style="65" customWidth="1"/>
    <col min="12556" max="12556" width="5.140625" style="65" customWidth="1"/>
    <col min="12557" max="12800" width="9" style="65"/>
    <col min="12801" max="12801" width="5.28515625" style="65" customWidth="1"/>
    <col min="12802" max="12802" width="14.28515625" style="65" customWidth="1"/>
    <col min="12803" max="12803" width="9.7109375" style="65" customWidth="1"/>
    <col min="12804" max="12804" width="12.7109375" style="65" bestFit="1" customWidth="1"/>
    <col min="12805" max="12805" width="6" style="65" customWidth="1"/>
    <col min="12806" max="12806" width="12.85546875" style="65" customWidth="1"/>
    <col min="12807" max="12807" width="11.7109375" style="65" bestFit="1" customWidth="1"/>
    <col min="12808" max="12808" width="12.7109375" style="65" bestFit="1" customWidth="1"/>
    <col min="12809" max="12809" width="12.140625" style="65" customWidth="1"/>
    <col min="12810" max="12810" width="12.7109375" style="65" bestFit="1" customWidth="1"/>
    <col min="12811" max="12811" width="10.42578125" style="65" customWidth="1"/>
    <col min="12812" max="12812" width="5.140625" style="65" customWidth="1"/>
    <col min="12813" max="13056" width="9" style="65"/>
    <col min="13057" max="13057" width="5.28515625" style="65" customWidth="1"/>
    <col min="13058" max="13058" width="14.28515625" style="65" customWidth="1"/>
    <col min="13059" max="13059" width="9.7109375" style="65" customWidth="1"/>
    <col min="13060" max="13060" width="12.7109375" style="65" bestFit="1" customWidth="1"/>
    <col min="13061" max="13061" width="6" style="65" customWidth="1"/>
    <col min="13062" max="13062" width="12.85546875" style="65" customWidth="1"/>
    <col min="13063" max="13063" width="11.7109375" style="65" bestFit="1" customWidth="1"/>
    <col min="13064" max="13064" width="12.7109375" style="65" bestFit="1" customWidth="1"/>
    <col min="13065" max="13065" width="12.140625" style="65" customWidth="1"/>
    <col min="13066" max="13066" width="12.7109375" style="65" bestFit="1" customWidth="1"/>
    <col min="13067" max="13067" width="10.42578125" style="65" customWidth="1"/>
    <col min="13068" max="13068" width="5.140625" style="65" customWidth="1"/>
    <col min="13069" max="13312" width="9" style="65"/>
    <col min="13313" max="13313" width="5.28515625" style="65" customWidth="1"/>
    <col min="13314" max="13314" width="14.28515625" style="65" customWidth="1"/>
    <col min="13315" max="13315" width="9.7109375" style="65" customWidth="1"/>
    <col min="13316" max="13316" width="12.7109375" style="65" bestFit="1" customWidth="1"/>
    <col min="13317" max="13317" width="6" style="65" customWidth="1"/>
    <col min="13318" max="13318" width="12.85546875" style="65" customWidth="1"/>
    <col min="13319" max="13319" width="11.7109375" style="65" bestFit="1" customWidth="1"/>
    <col min="13320" max="13320" width="12.7109375" style="65" bestFit="1" customWidth="1"/>
    <col min="13321" max="13321" width="12.140625" style="65" customWidth="1"/>
    <col min="13322" max="13322" width="12.7109375" style="65" bestFit="1" customWidth="1"/>
    <col min="13323" max="13323" width="10.42578125" style="65" customWidth="1"/>
    <col min="13324" max="13324" width="5.140625" style="65" customWidth="1"/>
    <col min="13325" max="13568" width="9" style="65"/>
    <col min="13569" max="13569" width="5.28515625" style="65" customWidth="1"/>
    <col min="13570" max="13570" width="14.28515625" style="65" customWidth="1"/>
    <col min="13571" max="13571" width="9.7109375" style="65" customWidth="1"/>
    <col min="13572" max="13572" width="12.7109375" style="65" bestFit="1" customWidth="1"/>
    <col min="13573" max="13573" width="6" style="65" customWidth="1"/>
    <col min="13574" max="13574" width="12.85546875" style="65" customWidth="1"/>
    <col min="13575" max="13575" width="11.7109375" style="65" bestFit="1" customWidth="1"/>
    <col min="13576" max="13576" width="12.7109375" style="65" bestFit="1" customWidth="1"/>
    <col min="13577" max="13577" width="12.140625" style="65" customWidth="1"/>
    <col min="13578" max="13578" width="12.7109375" style="65" bestFit="1" customWidth="1"/>
    <col min="13579" max="13579" width="10.42578125" style="65" customWidth="1"/>
    <col min="13580" max="13580" width="5.140625" style="65" customWidth="1"/>
    <col min="13581" max="13824" width="9" style="65"/>
    <col min="13825" max="13825" width="5.28515625" style="65" customWidth="1"/>
    <col min="13826" max="13826" width="14.28515625" style="65" customWidth="1"/>
    <col min="13827" max="13827" width="9.7109375" style="65" customWidth="1"/>
    <col min="13828" max="13828" width="12.7109375" style="65" bestFit="1" customWidth="1"/>
    <col min="13829" max="13829" width="6" style="65" customWidth="1"/>
    <col min="13830" max="13830" width="12.85546875" style="65" customWidth="1"/>
    <col min="13831" max="13831" width="11.7109375" style="65" bestFit="1" customWidth="1"/>
    <col min="13832" max="13832" width="12.7109375" style="65" bestFit="1" customWidth="1"/>
    <col min="13833" max="13833" width="12.140625" style="65" customWidth="1"/>
    <col min="13834" max="13834" width="12.7109375" style="65" bestFit="1" customWidth="1"/>
    <col min="13835" max="13835" width="10.42578125" style="65" customWidth="1"/>
    <col min="13836" max="13836" width="5.140625" style="65" customWidth="1"/>
    <col min="13837" max="14080" width="9" style="65"/>
    <col min="14081" max="14081" width="5.28515625" style="65" customWidth="1"/>
    <col min="14082" max="14082" width="14.28515625" style="65" customWidth="1"/>
    <col min="14083" max="14083" width="9.7109375" style="65" customWidth="1"/>
    <col min="14084" max="14084" width="12.7109375" style="65" bestFit="1" customWidth="1"/>
    <col min="14085" max="14085" width="6" style="65" customWidth="1"/>
    <col min="14086" max="14086" width="12.85546875" style="65" customWidth="1"/>
    <col min="14087" max="14087" width="11.7109375" style="65" bestFit="1" customWidth="1"/>
    <col min="14088" max="14088" width="12.7109375" style="65" bestFit="1" customWidth="1"/>
    <col min="14089" max="14089" width="12.140625" style="65" customWidth="1"/>
    <col min="14090" max="14090" width="12.7109375" style="65" bestFit="1" customWidth="1"/>
    <col min="14091" max="14091" width="10.42578125" style="65" customWidth="1"/>
    <col min="14092" max="14092" width="5.140625" style="65" customWidth="1"/>
    <col min="14093" max="14336" width="9" style="65"/>
    <col min="14337" max="14337" width="5.28515625" style="65" customWidth="1"/>
    <col min="14338" max="14338" width="14.28515625" style="65" customWidth="1"/>
    <col min="14339" max="14339" width="9.7109375" style="65" customWidth="1"/>
    <col min="14340" max="14340" width="12.7109375" style="65" bestFit="1" customWidth="1"/>
    <col min="14341" max="14341" width="6" style="65" customWidth="1"/>
    <col min="14342" max="14342" width="12.85546875" style="65" customWidth="1"/>
    <col min="14343" max="14343" width="11.7109375" style="65" bestFit="1" customWidth="1"/>
    <col min="14344" max="14344" width="12.7109375" style="65" bestFit="1" customWidth="1"/>
    <col min="14345" max="14345" width="12.140625" style="65" customWidth="1"/>
    <col min="14346" max="14346" width="12.7109375" style="65" bestFit="1" customWidth="1"/>
    <col min="14347" max="14347" width="10.42578125" style="65" customWidth="1"/>
    <col min="14348" max="14348" width="5.140625" style="65" customWidth="1"/>
    <col min="14349" max="14592" width="9" style="65"/>
    <col min="14593" max="14593" width="5.28515625" style="65" customWidth="1"/>
    <col min="14594" max="14594" width="14.28515625" style="65" customWidth="1"/>
    <col min="14595" max="14595" width="9.7109375" style="65" customWidth="1"/>
    <col min="14596" max="14596" width="12.7109375" style="65" bestFit="1" customWidth="1"/>
    <col min="14597" max="14597" width="6" style="65" customWidth="1"/>
    <col min="14598" max="14598" width="12.85546875" style="65" customWidth="1"/>
    <col min="14599" max="14599" width="11.7109375" style="65" bestFit="1" customWidth="1"/>
    <col min="14600" max="14600" width="12.7109375" style="65" bestFit="1" customWidth="1"/>
    <col min="14601" max="14601" width="12.140625" style="65" customWidth="1"/>
    <col min="14602" max="14602" width="12.7109375" style="65" bestFit="1" customWidth="1"/>
    <col min="14603" max="14603" width="10.42578125" style="65" customWidth="1"/>
    <col min="14604" max="14604" width="5.140625" style="65" customWidth="1"/>
    <col min="14605" max="14848" width="9" style="65"/>
    <col min="14849" max="14849" width="5.28515625" style="65" customWidth="1"/>
    <col min="14850" max="14850" width="14.28515625" style="65" customWidth="1"/>
    <col min="14851" max="14851" width="9.7109375" style="65" customWidth="1"/>
    <col min="14852" max="14852" width="12.7109375" style="65" bestFit="1" customWidth="1"/>
    <col min="14853" max="14853" width="6" style="65" customWidth="1"/>
    <col min="14854" max="14854" width="12.85546875" style="65" customWidth="1"/>
    <col min="14855" max="14855" width="11.7109375" style="65" bestFit="1" customWidth="1"/>
    <col min="14856" max="14856" width="12.7109375" style="65" bestFit="1" customWidth="1"/>
    <col min="14857" max="14857" width="12.140625" style="65" customWidth="1"/>
    <col min="14858" max="14858" width="12.7109375" style="65" bestFit="1" customWidth="1"/>
    <col min="14859" max="14859" width="10.42578125" style="65" customWidth="1"/>
    <col min="14860" max="14860" width="5.140625" style="65" customWidth="1"/>
    <col min="14861" max="15104" width="9" style="65"/>
    <col min="15105" max="15105" width="5.28515625" style="65" customWidth="1"/>
    <col min="15106" max="15106" width="14.28515625" style="65" customWidth="1"/>
    <col min="15107" max="15107" width="9.7109375" style="65" customWidth="1"/>
    <col min="15108" max="15108" width="12.7109375" style="65" bestFit="1" customWidth="1"/>
    <col min="15109" max="15109" width="6" style="65" customWidth="1"/>
    <col min="15110" max="15110" width="12.85546875" style="65" customWidth="1"/>
    <col min="15111" max="15111" width="11.7109375" style="65" bestFit="1" customWidth="1"/>
    <col min="15112" max="15112" width="12.7109375" style="65" bestFit="1" customWidth="1"/>
    <col min="15113" max="15113" width="12.140625" style="65" customWidth="1"/>
    <col min="15114" max="15114" width="12.7109375" style="65" bestFit="1" customWidth="1"/>
    <col min="15115" max="15115" width="10.42578125" style="65" customWidth="1"/>
    <col min="15116" max="15116" width="5.140625" style="65" customWidth="1"/>
    <col min="15117" max="15360" width="9" style="65"/>
    <col min="15361" max="15361" width="5.28515625" style="65" customWidth="1"/>
    <col min="15362" max="15362" width="14.28515625" style="65" customWidth="1"/>
    <col min="15363" max="15363" width="9.7109375" style="65" customWidth="1"/>
    <col min="15364" max="15364" width="12.7109375" style="65" bestFit="1" customWidth="1"/>
    <col min="15365" max="15365" width="6" style="65" customWidth="1"/>
    <col min="15366" max="15366" width="12.85546875" style="65" customWidth="1"/>
    <col min="15367" max="15367" width="11.7109375" style="65" bestFit="1" customWidth="1"/>
    <col min="15368" max="15368" width="12.7109375" style="65" bestFit="1" customWidth="1"/>
    <col min="15369" max="15369" width="12.140625" style="65" customWidth="1"/>
    <col min="15370" max="15370" width="12.7109375" style="65" bestFit="1" customWidth="1"/>
    <col min="15371" max="15371" width="10.42578125" style="65" customWidth="1"/>
    <col min="15372" max="15372" width="5.140625" style="65" customWidth="1"/>
    <col min="15373" max="15616" width="9" style="65"/>
    <col min="15617" max="15617" width="5.28515625" style="65" customWidth="1"/>
    <col min="15618" max="15618" width="14.28515625" style="65" customWidth="1"/>
    <col min="15619" max="15619" width="9.7109375" style="65" customWidth="1"/>
    <col min="15620" max="15620" width="12.7109375" style="65" bestFit="1" customWidth="1"/>
    <col min="15621" max="15621" width="6" style="65" customWidth="1"/>
    <col min="15622" max="15622" width="12.85546875" style="65" customWidth="1"/>
    <col min="15623" max="15623" width="11.7109375" style="65" bestFit="1" customWidth="1"/>
    <col min="15624" max="15624" width="12.7109375" style="65" bestFit="1" customWidth="1"/>
    <col min="15625" max="15625" width="12.140625" style="65" customWidth="1"/>
    <col min="15626" max="15626" width="12.7109375" style="65" bestFit="1" customWidth="1"/>
    <col min="15627" max="15627" width="10.42578125" style="65" customWidth="1"/>
    <col min="15628" max="15628" width="5.140625" style="65" customWidth="1"/>
    <col min="15629" max="15872" width="9" style="65"/>
    <col min="15873" max="15873" width="5.28515625" style="65" customWidth="1"/>
    <col min="15874" max="15874" width="14.28515625" style="65" customWidth="1"/>
    <col min="15875" max="15875" width="9.7109375" style="65" customWidth="1"/>
    <col min="15876" max="15876" width="12.7109375" style="65" bestFit="1" customWidth="1"/>
    <col min="15877" max="15877" width="6" style="65" customWidth="1"/>
    <col min="15878" max="15878" width="12.85546875" style="65" customWidth="1"/>
    <col min="15879" max="15879" width="11.7109375" style="65" bestFit="1" customWidth="1"/>
    <col min="15880" max="15880" width="12.7109375" style="65" bestFit="1" customWidth="1"/>
    <col min="15881" max="15881" width="12.140625" style="65" customWidth="1"/>
    <col min="15882" max="15882" width="12.7109375" style="65" bestFit="1" customWidth="1"/>
    <col min="15883" max="15883" width="10.42578125" style="65" customWidth="1"/>
    <col min="15884" max="15884" width="5.140625" style="65" customWidth="1"/>
    <col min="15885" max="16128" width="9" style="65"/>
    <col min="16129" max="16129" width="5.28515625" style="65" customWidth="1"/>
    <col min="16130" max="16130" width="14.28515625" style="65" customWidth="1"/>
    <col min="16131" max="16131" width="9.7109375" style="65" customWidth="1"/>
    <col min="16132" max="16132" width="12.7109375" style="65" bestFit="1" customWidth="1"/>
    <col min="16133" max="16133" width="6" style="65" customWidth="1"/>
    <col min="16134" max="16134" width="12.85546875" style="65" customWidth="1"/>
    <col min="16135" max="16135" width="11.7109375" style="65" bestFit="1" customWidth="1"/>
    <col min="16136" max="16136" width="12.7109375" style="65" bestFit="1" customWidth="1"/>
    <col min="16137" max="16137" width="12.140625" style="65" customWidth="1"/>
    <col min="16138" max="16138" width="12.7109375" style="65" bestFit="1" customWidth="1"/>
    <col min="16139" max="16139" width="10.42578125" style="65" customWidth="1"/>
    <col min="16140" max="16140" width="5.140625" style="65" customWidth="1"/>
    <col min="16141" max="16384" width="9" style="65"/>
  </cols>
  <sheetData>
    <row r="1" spans="1:12" s="60" customFormat="1" ht="14.25" x14ac:dyDescent="0.2">
      <c r="A1" s="516" t="s">
        <v>0</v>
      </c>
      <c r="B1" s="516"/>
      <c r="C1" s="516"/>
      <c r="D1" s="516"/>
      <c r="E1" s="132"/>
      <c r="F1" s="517" t="s">
        <v>1</v>
      </c>
      <c r="G1" s="517"/>
      <c r="H1" s="517"/>
      <c r="I1" s="517"/>
      <c r="J1" s="517"/>
      <c r="K1" s="517"/>
    </row>
    <row r="2" spans="1:12" s="60" customFormat="1" ht="14.25" x14ac:dyDescent="0.2">
      <c r="A2" s="518" t="s">
        <v>2</v>
      </c>
      <c r="B2" s="518"/>
      <c r="C2" s="518"/>
      <c r="D2" s="518"/>
      <c r="E2" s="132"/>
      <c r="F2" s="519" t="s">
        <v>3</v>
      </c>
      <c r="G2" s="519"/>
      <c r="H2" s="519"/>
      <c r="I2" s="519"/>
      <c r="J2" s="519"/>
      <c r="K2" s="519"/>
    </row>
    <row r="3" spans="1:12" s="60" customFormat="1" ht="14.25" x14ac:dyDescent="0.2">
      <c r="A3" s="61"/>
      <c r="B3" s="61"/>
      <c r="C3" s="61"/>
      <c r="E3" s="133"/>
      <c r="F3" s="133"/>
      <c r="G3" s="62"/>
      <c r="H3" s="133"/>
      <c r="I3" s="133"/>
    </row>
    <row r="4" spans="1:12" s="63" customFormat="1" ht="26.25" x14ac:dyDescent="0.25">
      <c r="A4" s="520" t="s">
        <v>135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</row>
    <row r="5" spans="1:12" s="64" customFormat="1" x14ac:dyDescent="0.25">
      <c r="A5" s="507" t="s">
        <v>137</v>
      </c>
      <c r="B5" s="507"/>
      <c r="C5" s="507"/>
      <c r="D5" s="507"/>
      <c r="E5" s="507"/>
      <c r="F5" s="507"/>
      <c r="G5" s="507"/>
      <c r="H5" s="507"/>
      <c r="I5" s="507"/>
      <c r="J5" s="507"/>
      <c r="K5" s="507"/>
      <c r="L5" s="507"/>
    </row>
    <row r="6" spans="1:12" x14ac:dyDescent="0.25">
      <c r="J6" s="508" t="s">
        <v>136</v>
      </c>
      <c r="K6" s="508"/>
      <c r="L6" s="508"/>
    </row>
    <row r="7" spans="1:12" ht="38.25" x14ac:dyDescent="0.25">
      <c r="A7" s="66" t="s">
        <v>19</v>
      </c>
      <c r="B7" s="67" t="s">
        <v>138</v>
      </c>
      <c r="C7" s="67" t="s">
        <v>139</v>
      </c>
      <c r="D7" s="67" t="s">
        <v>140</v>
      </c>
      <c r="E7" s="145" t="s">
        <v>141</v>
      </c>
      <c r="F7" s="66" t="s">
        <v>142</v>
      </c>
      <c r="G7" s="66" t="s">
        <v>143</v>
      </c>
      <c r="H7" s="66" t="s">
        <v>144</v>
      </c>
      <c r="I7" s="66" t="s">
        <v>163</v>
      </c>
      <c r="J7" s="66" t="s">
        <v>145</v>
      </c>
      <c r="K7" s="68" t="s">
        <v>146</v>
      </c>
      <c r="L7" s="66" t="s">
        <v>21</v>
      </c>
    </row>
    <row r="8" spans="1:12" ht="25.5" x14ac:dyDescent="0.25">
      <c r="A8" s="69"/>
      <c r="B8" s="70"/>
      <c r="C8" s="71"/>
      <c r="D8" s="71"/>
      <c r="E8" s="73" t="s">
        <v>164</v>
      </c>
      <c r="F8" s="73" t="s">
        <v>147</v>
      </c>
      <c r="G8" s="73" t="s">
        <v>148</v>
      </c>
      <c r="H8" s="73" t="s">
        <v>149</v>
      </c>
      <c r="I8" s="73" t="s">
        <v>150</v>
      </c>
      <c r="J8" s="74" t="s">
        <v>151</v>
      </c>
      <c r="K8" s="71"/>
      <c r="L8" s="72"/>
    </row>
    <row r="9" spans="1:12" x14ac:dyDescent="0.25">
      <c r="A9" s="509" t="s">
        <v>152</v>
      </c>
      <c r="B9" s="510"/>
      <c r="C9" s="71"/>
      <c r="D9" s="71"/>
      <c r="E9" s="73"/>
      <c r="F9" s="72"/>
      <c r="G9" s="72"/>
      <c r="H9" s="72"/>
      <c r="I9" s="72"/>
      <c r="J9" s="71"/>
      <c r="K9" s="71"/>
      <c r="L9" s="72"/>
    </row>
    <row r="10" spans="1:12" x14ac:dyDescent="0.25">
      <c r="A10" s="75">
        <v>1</v>
      </c>
      <c r="B10" s="75" t="s">
        <v>48</v>
      </c>
      <c r="C10" s="76" t="s">
        <v>153</v>
      </c>
      <c r="D10" s="77">
        <v>15000000</v>
      </c>
      <c r="E10" s="147">
        <f>16*60%+10</f>
        <v>19.600000000000001</v>
      </c>
      <c r="F10" s="77">
        <f>D10/26*E10</f>
        <v>11307692.307692308</v>
      </c>
      <c r="G10" s="78"/>
      <c r="H10" s="78"/>
      <c r="I10" s="78">
        <v>30000000</v>
      </c>
      <c r="J10" s="78">
        <f>F10-G10-H10+I10</f>
        <v>41307692.307692304</v>
      </c>
      <c r="K10" s="78"/>
      <c r="L10" s="75"/>
    </row>
    <row r="11" spans="1:12" ht="38.25" x14ac:dyDescent="0.25">
      <c r="A11" s="75">
        <v>2</v>
      </c>
      <c r="B11" s="75" t="s">
        <v>154</v>
      </c>
      <c r="C11" s="76" t="s">
        <v>155</v>
      </c>
      <c r="D11" s="77">
        <v>10000000</v>
      </c>
      <c r="E11" s="147">
        <f t="shared" ref="E11:E17" si="0">16*60%+10</f>
        <v>19.600000000000001</v>
      </c>
      <c r="F11" s="77">
        <f>D11/26*E11</f>
        <v>7538461.538461539</v>
      </c>
      <c r="G11" s="78"/>
      <c r="H11" s="78"/>
      <c r="I11" s="78">
        <v>638461</v>
      </c>
      <c r="J11" s="78">
        <f>F11-G11-H11+I11</f>
        <v>8176922.538461539</v>
      </c>
      <c r="K11" s="78"/>
      <c r="L11" s="75"/>
    </row>
    <row r="12" spans="1:12" ht="51" x14ac:dyDescent="0.25">
      <c r="A12" s="75">
        <v>3</v>
      </c>
      <c r="B12" s="75" t="s">
        <v>156</v>
      </c>
      <c r="C12" s="76" t="s">
        <v>157</v>
      </c>
      <c r="D12" s="77">
        <v>6000000</v>
      </c>
      <c r="E12" s="147">
        <f t="shared" si="0"/>
        <v>19.600000000000001</v>
      </c>
      <c r="F12" s="77">
        <f>D12/26*E12</f>
        <v>4523076.9230769239</v>
      </c>
      <c r="G12" s="78"/>
      <c r="H12" s="78"/>
      <c r="I12" s="78">
        <v>18846154</v>
      </c>
      <c r="J12" s="78">
        <f>F12-G12-H12+I12</f>
        <v>23369230.923076924</v>
      </c>
      <c r="K12" s="78"/>
      <c r="L12" s="75"/>
    </row>
    <row r="13" spans="1:12" ht="25.5" x14ac:dyDescent="0.25">
      <c r="A13" s="80">
        <v>4</v>
      </c>
      <c r="B13" s="80" t="s">
        <v>47</v>
      </c>
      <c r="C13" s="81" t="s">
        <v>158</v>
      </c>
      <c r="D13" s="82">
        <v>6000000</v>
      </c>
      <c r="E13" s="148">
        <f t="shared" si="0"/>
        <v>19.600000000000001</v>
      </c>
      <c r="F13" s="82">
        <f>D13/26*E13</f>
        <v>4523076.9230769239</v>
      </c>
      <c r="G13" s="83"/>
      <c r="H13" s="83">
        <v>500000</v>
      </c>
      <c r="I13" s="83">
        <v>4141550</v>
      </c>
      <c r="J13" s="83">
        <f>F13-G13-H13+I13</f>
        <v>8164626.9230769239</v>
      </c>
      <c r="K13" s="83"/>
      <c r="L13" s="80"/>
    </row>
    <row r="14" spans="1:12" s="88" customFormat="1" ht="14.25" x14ac:dyDescent="0.25">
      <c r="A14" s="513" t="s">
        <v>45</v>
      </c>
      <c r="B14" s="514"/>
      <c r="C14" s="515"/>
      <c r="D14" s="141">
        <f>SUM(D10:D13)</f>
        <v>37000000</v>
      </c>
      <c r="E14" s="149"/>
      <c r="F14" s="141">
        <f>SUM(F10:F13)</f>
        <v>27892307.692307696</v>
      </c>
      <c r="G14" s="142"/>
      <c r="H14" s="142">
        <f>SUM(H10:H13)</f>
        <v>500000</v>
      </c>
      <c r="I14" s="142">
        <f t="shared" ref="I14:J14" si="1">SUM(I10:I13)</f>
        <v>53626165</v>
      </c>
      <c r="J14" s="142">
        <f t="shared" si="1"/>
        <v>81018472.692307696</v>
      </c>
      <c r="K14" s="142"/>
      <c r="L14" s="143"/>
    </row>
    <row r="15" spans="1:12" s="79" customFormat="1" x14ac:dyDescent="0.25">
      <c r="A15" s="511" t="s">
        <v>159</v>
      </c>
      <c r="B15" s="512"/>
      <c r="C15" s="135"/>
      <c r="D15" s="136"/>
      <c r="E15" s="150">
        <f t="shared" si="0"/>
        <v>19.600000000000001</v>
      </c>
      <c r="F15" s="138"/>
      <c r="G15" s="139"/>
      <c r="H15" s="139"/>
      <c r="I15" s="139"/>
      <c r="J15" s="137"/>
      <c r="K15" s="139"/>
      <c r="L15" s="140"/>
    </row>
    <row r="16" spans="1:12" ht="38.25" x14ac:dyDescent="0.25">
      <c r="A16" s="80">
        <v>1</v>
      </c>
      <c r="B16" s="80" t="s">
        <v>160</v>
      </c>
      <c r="C16" s="81" t="s">
        <v>155</v>
      </c>
      <c r="D16" s="82">
        <v>10000000</v>
      </c>
      <c r="E16" s="147">
        <f t="shared" si="0"/>
        <v>19.600000000000001</v>
      </c>
      <c r="F16" s="77">
        <f>D16/26*E16</f>
        <v>7538461.538461539</v>
      </c>
      <c r="G16" s="83"/>
      <c r="H16" s="83"/>
      <c r="I16" s="83"/>
      <c r="J16" s="78">
        <f>F16-G16-H16+I16</f>
        <v>7538461.538461539</v>
      </c>
      <c r="K16" s="83"/>
      <c r="L16" s="80"/>
    </row>
    <row r="17" spans="1:12" ht="25.5" x14ac:dyDescent="0.25">
      <c r="A17" s="84">
        <v>2</v>
      </c>
      <c r="B17" s="84" t="s">
        <v>161</v>
      </c>
      <c r="C17" s="85" t="s">
        <v>162</v>
      </c>
      <c r="D17" s="86">
        <v>5000000</v>
      </c>
      <c r="E17" s="147">
        <f t="shared" si="0"/>
        <v>19.600000000000001</v>
      </c>
      <c r="F17" s="86">
        <f>D17/26*E17</f>
        <v>3769230.7692307695</v>
      </c>
      <c r="G17" s="87">
        <f>'Tiền hàng Tâm'!I23</f>
        <v>2950550.0000000005</v>
      </c>
      <c r="H17" s="87"/>
      <c r="I17" s="87">
        <v>2685077</v>
      </c>
      <c r="J17" s="87">
        <f>F17-G17-H17+I17</f>
        <v>3503757.769230769</v>
      </c>
      <c r="K17" s="87"/>
      <c r="L17" s="84"/>
    </row>
    <row r="18" spans="1:12" s="88" customFormat="1" ht="14.25" x14ac:dyDescent="0.25">
      <c r="A18" s="513" t="s">
        <v>45</v>
      </c>
      <c r="B18" s="514"/>
      <c r="C18" s="515"/>
      <c r="D18" s="144">
        <f>SUM(D16:D17)</f>
        <v>15000000</v>
      </c>
      <c r="E18" s="146"/>
      <c r="F18" s="144">
        <f>SUM(F16:F17)</f>
        <v>11307692.307692308</v>
      </c>
      <c r="G18" s="143"/>
      <c r="H18" s="144">
        <f>SUM(H16:H17)</f>
        <v>0</v>
      </c>
      <c r="I18" s="144">
        <f t="shared" ref="I18:J18" si="2">SUM(I16:I17)</f>
        <v>2685077</v>
      </c>
      <c r="J18" s="144">
        <f t="shared" si="2"/>
        <v>11042219.307692308</v>
      </c>
      <c r="K18" s="143"/>
      <c r="L18" s="143"/>
    </row>
    <row r="20" spans="1:12" s="88" customFormat="1" ht="14.25" x14ac:dyDescent="0.25">
      <c r="B20" s="456"/>
      <c r="C20" s="456"/>
      <c r="D20" s="456"/>
      <c r="E20" s="134"/>
      <c r="H20" s="456"/>
      <c r="I20" s="456"/>
      <c r="J20" s="456"/>
      <c r="K20" s="456"/>
    </row>
    <row r="21" spans="1:12" s="93" customFormat="1" ht="15" x14ac:dyDescent="0.25">
      <c r="B21" s="152" t="s">
        <v>219</v>
      </c>
      <c r="C21" s="95"/>
      <c r="E21" s="95"/>
      <c r="F21" s="95"/>
      <c r="G21" s="95"/>
      <c r="H21" s="152" t="s">
        <v>15</v>
      </c>
      <c r="I21" s="95"/>
    </row>
    <row r="22" spans="1:12" s="93" customFormat="1" ht="15" x14ac:dyDescent="0.25">
      <c r="B22" s="4" t="s">
        <v>16</v>
      </c>
      <c r="C22" s="5"/>
      <c r="E22" s="5"/>
      <c r="F22" s="5"/>
      <c r="G22" s="5"/>
      <c r="H22" s="4" t="s">
        <v>17</v>
      </c>
      <c r="I22" s="5"/>
    </row>
    <row r="25" spans="1:12" s="216" customFormat="1" ht="15" x14ac:dyDescent="0.25">
      <c r="B25" s="152"/>
      <c r="C25" s="152"/>
      <c r="F25" s="221"/>
      <c r="G25" s="221"/>
      <c r="H25" s="280" t="s">
        <v>48</v>
      </c>
    </row>
  </sheetData>
  <mergeCells count="13">
    <mergeCell ref="A1:D1"/>
    <mergeCell ref="F1:K1"/>
    <mergeCell ref="A2:D2"/>
    <mergeCell ref="F2:K2"/>
    <mergeCell ref="A4:L4"/>
    <mergeCell ref="A5:L5"/>
    <mergeCell ref="J6:L6"/>
    <mergeCell ref="A9:B9"/>
    <mergeCell ref="A15:B15"/>
    <mergeCell ref="B20:D20"/>
    <mergeCell ref="H20:K20"/>
    <mergeCell ref="A18:C18"/>
    <mergeCell ref="A14:C14"/>
  </mergeCells>
  <pageMargins left="0.37" right="0.28000000000000003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17" sqref="A17:XFD17"/>
    </sheetView>
  </sheetViews>
  <sheetFormatPr defaultColWidth="9.140625" defaultRowHeight="15.75" x14ac:dyDescent="0.25"/>
  <cols>
    <col min="1" max="1" width="7" style="94" customWidth="1"/>
    <col min="2" max="2" width="14.140625" style="157" customWidth="1"/>
    <col min="3" max="3" width="10.85546875" style="42" customWidth="1"/>
    <col min="4" max="4" width="11.85546875" style="42" customWidth="1"/>
    <col min="5" max="5" width="12.28515625" style="42" customWidth="1"/>
    <col min="6" max="6" width="17.28515625" style="42" customWidth="1"/>
    <col min="7" max="7" width="14.28515625" style="42" customWidth="1"/>
    <col min="8" max="8" width="19.28515625" style="42" customWidth="1"/>
    <col min="9" max="9" width="19.7109375" style="42" customWidth="1"/>
    <col min="10" max="10" width="12.42578125" style="42" bestFit="1" customWidth="1"/>
    <col min="11" max="11" width="11.42578125" style="42" bestFit="1" customWidth="1"/>
    <col min="12" max="16384" width="9.140625" style="42"/>
  </cols>
  <sheetData>
    <row r="1" spans="1:11" x14ac:dyDescent="0.25">
      <c r="A1" s="495" t="s">
        <v>0</v>
      </c>
      <c r="B1" s="495"/>
      <c r="C1" s="495"/>
      <c r="D1" s="495"/>
      <c r="E1" s="495"/>
      <c r="F1" s="43"/>
      <c r="G1" s="43"/>
      <c r="H1" s="43"/>
      <c r="I1" s="43"/>
    </row>
    <row r="2" spans="1:11" x14ac:dyDescent="0.25">
      <c r="A2" s="44" t="s">
        <v>2</v>
      </c>
      <c r="B2" s="44"/>
      <c r="C2" s="44"/>
      <c r="D2" s="44"/>
      <c r="E2" s="44"/>
      <c r="F2" s="94"/>
      <c r="G2" s="94"/>
      <c r="H2" s="94"/>
      <c r="I2" s="94"/>
    </row>
    <row r="3" spans="1:11" x14ac:dyDescent="0.25">
      <c r="A3" s="45"/>
      <c r="B3" s="155"/>
      <c r="F3" s="94"/>
      <c r="G3" s="94"/>
      <c r="H3" s="94"/>
      <c r="I3" s="94"/>
    </row>
    <row r="4" spans="1:11" x14ac:dyDescent="0.25">
      <c r="A4" s="478" t="s">
        <v>216</v>
      </c>
      <c r="B4" s="478"/>
      <c r="C4" s="478"/>
      <c r="D4" s="478"/>
      <c r="E4" s="478"/>
      <c r="F4" s="478"/>
      <c r="G4" s="478"/>
      <c r="H4" s="478"/>
      <c r="I4" s="46"/>
    </row>
    <row r="5" spans="1:11" x14ac:dyDescent="0.25">
      <c r="A5" s="153"/>
      <c r="B5" s="156"/>
      <c r="C5" s="294"/>
      <c r="D5" s="294"/>
      <c r="E5" s="294"/>
      <c r="F5" s="294"/>
      <c r="G5" s="294"/>
      <c r="H5" s="294"/>
      <c r="I5" s="46"/>
    </row>
    <row r="6" spans="1:11" ht="15.75" customHeight="1" x14ac:dyDescent="0.25">
      <c r="A6" s="479" t="s">
        <v>166</v>
      </c>
      <c r="B6" s="480" t="s">
        <v>28</v>
      </c>
      <c r="C6" s="481" t="s">
        <v>30</v>
      </c>
      <c r="D6" s="481"/>
      <c r="E6" s="481"/>
      <c r="F6" s="481"/>
      <c r="G6" s="482"/>
      <c r="H6" s="479" t="s">
        <v>31</v>
      </c>
      <c r="I6" s="476" t="s">
        <v>7</v>
      </c>
    </row>
    <row r="7" spans="1:11" ht="31.5" x14ac:dyDescent="0.25">
      <c r="A7" s="479"/>
      <c r="B7" s="480"/>
      <c r="C7" s="295" t="s">
        <v>32</v>
      </c>
      <c r="D7" s="295" t="s">
        <v>33</v>
      </c>
      <c r="E7" s="295" t="s">
        <v>34</v>
      </c>
      <c r="F7" s="295" t="s">
        <v>35</v>
      </c>
      <c r="G7" s="49" t="s">
        <v>36</v>
      </c>
      <c r="H7" s="479"/>
      <c r="I7" s="477"/>
    </row>
    <row r="8" spans="1:11" x14ac:dyDescent="0.25">
      <c r="A8" s="313">
        <v>331</v>
      </c>
      <c r="B8" s="90">
        <v>43937</v>
      </c>
      <c r="C8" s="50" t="s">
        <v>37</v>
      </c>
      <c r="D8" s="50">
        <v>24</v>
      </c>
      <c r="E8" s="299">
        <v>455000</v>
      </c>
      <c r="F8" s="300">
        <f>D8*E8</f>
        <v>10920000</v>
      </c>
      <c r="G8" s="301">
        <v>0.41</v>
      </c>
      <c r="H8" s="302">
        <f>F8*(1-G8)</f>
        <v>6442800.0000000009</v>
      </c>
      <c r="I8" s="308"/>
      <c r="J8" s="59"/>
    </row>
    <row r="9" spans="1:11" x14ac:dyDescent="0.25">
      <c r="A9" s="526">
        <v>452</v>
      </c>
      <c r="B9" s="529">
        <v>43942</v>
      </c>
      <c r="C9" s="99" t="s">
        <v>37</v>
      </c>
      <c r="D9" s="99">
        <v>24</v>
      </c>
      <c r="E9" s="296">
        <v>455000</v>
      </c>
      <c r="F9" s="101">
        <f>D9*E9</f>
        <v>10920000</v>
      </c>
      <c r="G9" s="297">
        <v>0.41</v>
      </c>
      <c r="H9" s="298">
        <f>F9*(1-G9)</f>
        <v>6442800.0000000009</v>
      </c>
      <c r="I9" s="309"/>
    </row>
    <row r="10" spans="1:11" x14ac:dyDescent="0.25">
      <c r="A10" s="527"/>
      <c r="B10" s="530"/>
      <c r="C10" s="102" t="s">
        <v>40</v>
      </c>
      <c r="D10" s="102">
        <v>12</v>
      </c>
      <c r="E10" s="51">
        <v>455000</v>
      </c>
      <c r="F10" s="104">
        <f>E10*D10</f>
        <v>5460000</v>
      </c>
      <c r="G10" s="52">
        <v>0.41</v>
      </c>
      <c r="H10" s="154">
        <f>F10*(1-G10)</f>
        <v>3221400.0000000005</v>
      </c>
      <c r="I10" s="310"/>
    </row>
    <row r="11" spans="1:11" x14ac:dyDescent="0.25">
      <c r="A11" s="528"/>
      <c r="B11" s="531"/>
      <c r="C11" s="303" t="s">
        <v>72</v>
      </c>
      <c r="D11" s="303">
        <v>12</v>
      </c>
      <c r="E11" s="304">
        <v>455000</v>
      </c>
      <c r="F11" s="305">
        <f>E11*D11</f>
        <v>5460000</v>
      </c>
      <c r="G11" s="306">
        <v>0.41</v>
      </c>
      <c r="H11" s="307">
        <f>F11*(1-G11)</f>
        <v>3221400.0000000005</v>
      </c>
      <c r="I11" s="311"/>
      <c r="K11" s="59"/>
    </row>
    <row r="12" spans="1:11" x14ac:dyDescent="0.25">
      <c r="A12" s="314"/>
      <c r="B12" s="192" t="s">
        <v>45</v>
      </c>
      <c r="C12" s="56"/>
      <c r="D12" s="56">
        <f>SUM(D8:D11)</f>
        <v>72</v>
      </c>
      <c r="E12" s="56"/>
      <c r="F12" s="193">
        <f>SUM(F8:F11)</f>
        <v>32760000</v>
      </c>
      <c r="G12" s="56"/>
      <c r="H12" s="193">
        <f>SUM(H8:H11)</f>
        <v>19328400.000000004</v>
      </c>
      <c r="I12" s="312"/>
    </row>
    <row r="13" spans="1:11" x14ac:dyDescent="0.25">
      <c r="A13" s="521" t="s">
        <v>213</v>
      </c>
      <c r="B13" s="521"/>
      <c r="C13" s="521"/>
      <c r="D13" s="521"/>
      <c r="E13" s="521"/>
      <c r="F13" s="521"/>
      <c r="G13" s="521"/>
      <c r="H13" s="521"/>
      <c r="I13" s="195">
        <f>H12</f>
        <v>19328400.000000004</v>
      </c>
    </row>
    <row r="14" spans="1:11" x14ac:dyDescent="0.25">
      <c r="A14" s="521" t="s">
        <v>211</v>
      </c>
      <c r="B14" s="521"/>
      <c r="C14" s="521"/>
      <c r="D14" s="521"/>
      <c r="E14" s="521"/>
      <c r="F14" s="521"/>
      <c r="G14" s="521"/>
      <c r="H14" s="521"/>
      <c r="I14" s="195">
        <v>23794300</v>
      </c>
    </row>
    <row r="15" spans="1:11" x14ac:dyDescent="0.25">
      <c r="A15" s="532" t="s">
        <v>210</v>
      </c>
      <c r="B15" s="533"/>
      <c r="C15" s="533"/>
      <c r="D15" s="533"/>
      <c r="E15" s="533"/>
      <c r="F15" s="533"/>
      <c r="G15" s="533"/>
      <c r="H15" s="534"/>
      <c r="I15" s="195">
        <v>10000000</v>
      </c>
    </row>
    <row r="16" spans="1:11" x14ac:dyDescent="0.25">
      <c r="A16" s="532" t="s">
        <v>212</v>
      </c>
      <c r="B16" s="533"/>
      <c r="C16" s="533"/>
      <c r="D16" s="533"/>
      <c r="E16" s="533"/>
      <c r="F16" s="533"/>
      <c r="G16" s="533"/>
      <c r="H16" s="534"/>
      <c r="I16" s="195">
        <f>'Bảng lương'!J16</f>
        <v>7538461.538461539</v>
      </c>
    </row>
    <row r="17" spans="1:9" x14ac:dyDescent="0.25">
      <c r="A17" s="523" t="s">
        <v>208</v>
      </c>
      <c r="B17" s="524"/>
      <c r="C17" s="524"/>
      <c r="D17" s="524"/>
      <c r="E17" s="524"/>
      <c r="F17" s="524"/>
      <c r="G17" s="524"/>
      <c r="H17" s="525"/>
      <c r="I17" s="58">
        <f>I13+I14-I15-I16</f>
        <v>25584238.46153846</v>
      </c>
    </row>
    <row r="18" spans="1:9" x14ac:dyDescent="0.25">
      <c r="A18" s="196"/>
      <c r="B18" s="196"/>
      <c r="C18" s="196"/>
      <c r="D18" s="196"/>
      <c r="E18" s="196"/>
      <c r="F18" s="196"/>
      <c r="G18" s="196"/>
      <c r="H18" s="196"/>
      <c r="I18" s="197"/>
    </row>
    <row r="19" spans="1:9" x14ac:dyDescent="0.25">
      <c r="A19" s="486"/>
      <c r="B19" s="486"/>
      <c r="F19" s="9" t="s">
        <v>209</v>
      </c>
      <c r="G19" s="9"/>
      <c r="I19" s="9" t="s">
        <v>15</v>
      </c>
    </row>
    <row r="21" spans="1:9" x14ac:dyDescent="0.25">
      <c r="H21" s="59"/>
    </row>
    <row r="23" spans="1:9" x14ac:dyDescent="0.25">
      <c r="A23" s="486"/>
      <c r="B23" s="486"/>
      <c r="E23" s="9"/>
      <c r="F23" s="9"/>
      <c r="G23" s="9"/>
      <c r="H23" s="9"/>
    </row>
    <row r="26" spans="1:9" ht="46.5" customHeight="1" x14ac:dyDescent="0.25">
      <c r="A26" s="522" t="s">
        <v>214</v>
      </c>
      <c r="B26" s="522"/>
      <c r="C26" s="522"/>
      <c r="D26" s="522"/>
      <c r="E26" s="522"/>
      <c r="F26" s="522"/>
      <c r="G26" s="522"/>
      <c r="H26" s="522"/>
      <c r="I26" s="522"/>
    </row>
  </sheetData>
  <mergeCells count="17">
    <mergeCell ref="A26:I26"/>
    <mergeCell ref="A17:H17"/>
    <mergeCell ref="A19:B19"/>
    <mergeCell ref="A23:B23"/>
    <mergeCell ref="A9:A11"/>
    <mergeCell ref="B9:B11"/>
    <mergeCell ref="A16:H16"/>
    <mergeCell ref="A15:H15"/>
    <mergeCell ref="A13:H13"/>
    <mergeCell ref="I6:I7"/>
    <mergeCell ref="A14:H14"/>
    <mergeCell ref="A1:E1"/>
    <mergeCell ref="A4:H4"/>
    <mergeCell ref="A6:A7"/>
    <mergeCell ref="B6:B7"/>
    <mergeCell ref="C6:G6"/>
    <mergeCell ref="H6:H7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Hằng</vt:lpstr>
      <vt:lpstr>Tiền hàng Tâm</vt:lpstr>
      <vt:lpstr>Bảng lương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2020-08-27T10:49:21Z</dcterms:modified>
</cp:coreProperties>
</file>