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9930" yWindow="375" windowWidth="9345" windowHeight="8010" activeTab="5"/>
  </bookViews>
  <sheets>
    <sheet name="THU CHI" sheetId="1" r:id="rId1"/>
    <sheet name="DOANH SỐ" sheetId="2" r:id="rId2"/>
    <sheet name="BÁO CÁO" sheetId="3" r:id="rId3"/>
    <sheet name="Tiền hàng Hằng" sheetId="6" r:id="rId4"/>
    <sheet name="Tiền hàng Tâm" sheetId="4" r:id="rId5"/>
    <sheet name="Bảng lương" sheetId="5" r:id="rId6"/>
    <sheet name="Hàng khách trả" sheetId="8" r:id="rId7"/>
  </sheets>
  <definedNames>
    <definedName name="_xlnm._FilterDatabase" localSheetId="0" hidden="1">'THU CHI'!$A$6:$I$97</definedName>
  </definedNames>
  <calcPr calcId="144525"/>
</workbook>
</file>

<file path=xl/calcChain.xml><?xml version="1.0" encoding="utf-8"?>
<calcChain xmlns="http://schemas.openxmlformats.org/spreadsheetml/2006/main">
  <c r="J16" i="5" l="1"/>
  <c r="J10" i="5" l="1"/>
  <c r="G39" i="4" l="1"/>
  <c r="L19" i="8" l="1"/>
  <c r="L20" i="8"/>
  <c r="L21" i="8"/>
  <c r="L22" i="8"/>
  <c r="L7" i="8"/>
  <c r="L16" i="8"/>
  <c r="L23" i="8"/>
  <c r="L8" i="8"/>
  <c r="L9" i="8"/>
  <c r="L10" i="8"/>
  <c r="L11" i="8"/>
  <c r="L12" i="8"/>
  <c r="L13" i="8"/>
  <c r="L14" i="8"/>
  <c r="L15" i="8"/>
  <c r="I24" i="8"/>
  <c r="H24" i="8"/>
  <c r="J23" i="8"/>
  <c r="J18" i="8"/>
  <c r="J24" i="8" s="1"/>
  <c r="J17" i="8"/>
  <c r="L17" i="8" s="1"/>
  <c r="L18" i="8" l="1"/>
  <c r="L24" i="8" s="1"/>
  <c r="D12" i="3" s="1"/>
  <c r="J11" i="5"/>
  <c r="J12" i="5"/>
  <c r="F12" i="5"/>
  <c r="F144" i="1" l="1"/>
  <c r="G94" i="2"/>
  <c r="C8" i="3" s="1"/>
  <c r="G95" i="2" l="1"/>
  <c r="I93" i="2"/>
  <c r="L93" i="2" s="1"/>
  <c r="O93" i="2" s="1"/>
  <c r="I92" i="2"/>
  <c r="J40" i="4"/>
  <c r="J39" i="4"/>
  <c r="I39" i="4"/>
  <c r="D19" i="3"/>
  <c r="I205" i="1"/>
  <c r="I155" i="1"/>
  <c r="I229" i="1"/>
  <c r="G13" i="5"/>
  <c r="G8" i="6"/>
  <c r="I8" i="6" s="1"/>
  <c r="F16" i="5"/>
  <c r="F15" i="5"/>
  <c r="J15" i="5" s="1"/>
  <c r="F13" i="5"/>
  <c r="H11" i="5"/>
  <c r="F11" i="5"/>
  <c r="F10" i="5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O91" i="2" s="1"/>
  <c r="I90" i="2"/>
  <c r="L90" i="2" s="1"/>
  <c r="O90" i="2" s="1"/>
  <c r="I89" i="2"/>
  <c r="L89" i="2" s="1"/>
  <c r="M89" i="2" s="1"/>
  <c r="L96" i="2" s="1"/>
  <c r="D9" i="3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O75" i="2" s="1"/>
  <c r="I74" i="2"/>
  <c r="L74" i="2" s="1"/>
  <c r="O74" i="2" s="1"/>
  <c r="I73" i="2"/>
  <c r="L73" i="2" s="1"/>
  <c r="O73" i="2" s="1"/>
  <c r="I72" i="2"/>
  <c r="L72" i="2" s="1"/>
  <c r="O72" i="2" s="1"/>
  <c r="I71" i="2"/>
  <c r="L71" i="2" s="1"/>
  <c r="O71" i="2" s="1"/>
  <c r="I70" i="2"/>
  <c r="L70" i="2" s="1"/>
  <c r="O70" i="2" s="1"/>
  <c r="I69" i="2"/>
  <c r="L69" i="2" s="1"/>
  <c r="O69" i="2" s="1"/>
  <c r="I68" i="2"/>
  <c r="L68" i="2" s="1"/>
  <c r="O68" i="2" s="1"/>
  <c r="I67" i="2"/>
  <c r="L67" i="2" s="1"/>
  <c r="O67" i="2" s="1"/>
  <c r="I66" i="2"/>
  <c r="L66" i="2" s="1"/>
  <c r="O66" i="2" s="1"/>
  <c r="I65" i="2"/>
  <c r="L65" i="2" s="1"/>
  <c r="O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O61" i="2" s="1"/>
  <c r="I60" i="2"/>
  <c r="L60" i="2" s="1"/>
  <c r="O60" i="2" s="1"/>
  <c r="I59" i="2"/>
  <c r="L59" i="2" s="1"/>
  <c r="O59" i="2" s="1"/>
  <c r="I58" i="2"/>
  <c r="L58" i="2" s="1"/>
  <c r="O58" i="2" s="1"/>
  <c r="I57" i="2"/>
  <c r="L57" i="2" s="1"/>
  <c r="N57" i="2" s="1"/>
  <c r="I56" i="2"/>
  <c r="L56" i="2" s="1"/>
  <c r="N56" i="2" s="1"/>
  <c r="I55" i="2"/>
  <c r="L55" i="2" s="1"/>
  <c r="O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O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D11" i="3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I31" i="4"/>
  <c r="G31" i="4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L9" i="2" l="1"/>
  <c r="N9" i="2" s="1"/>
  <c r="L97" i="2" s="1"/>
  <c r="D10" i="3" s="1"/>
  <c r="I94" i="2"/>
  <c r="O92" i="2"/>
  <c r="L98" i="2" s="1"/>
  <c r="J13" i="5"/>
  <c r="G9" i="6"/>
  <c r="I8" i="4"/>
  <c r="G16" i="5" s="1"/>
  <c r="L94" i="2" l="1"/>
  <c r="I9" i="6"/>
  <c r="J10" i="6" s="1"/>
  <c r="L95" i="2" l="1"/>
  <c r="D8" i="3"/>
  <c r="D22" i="3"/>
  <c r="D24" i="3"/>
  <c r="C17" i="3"/>
  <c r="I144" i="1"/>
  <c r="D17" i="3" s="1"/>
  <c r="C25" i="3" l="1"/>
  <c r="I211" i="1" l="1"/>
  <c r="I194" i="1"/>
  <c r="I162" i="1"/>
  <c r="E144" i="1"/>
  <c r="G144" i="1"/>
  <c r="H144" i="1"/>
  <c r="D144" i="1"/>
  <c r="I129" i="1"/>
  <c r="D18" i="3" s="1"/>
  <c r="I97" i="1"/>
  <c r="D25" i="3" l="1"/>
  <c r="D26" i="3" s="1"/>
  <c r="E97" i="1"/>
  <c r="F97" i="1"/>
  <c r="G97" i="1"/>
  <c r="H97" i="1"/>
  <c r="D97" i="1"/>
  <c r="D13" i="3" l="1"/>
</calcChain>
</file>

<file path=xl/sharedStrings.xml><?xml version="1.0" encoding="utf-8"?>
<sst xmlns="http://schemas.openxmlformats.org/spreadsheetml/2006/main" count="921" uniqueCount="253">
  <si>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</si>
  <si>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</si>
  <si>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</si>
  <si>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</si>
  <si>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</si>
  <si>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</si>
  <si>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</si>
  <si>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</si>
  <si>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</si>
  <si>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 xml:space="preserve">BIDV </t>
  </si>
  <si>
    <t>ACB</t>
  </si>
  <si>
    <t>Anh lâm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</si>
  <si>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</si>
  <si>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</si>
  <si>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</si>
  <si>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</si>
  <si>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</si>
  <si>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</si>
  <si>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</si>
  <si>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</si>
  <si>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</si>
  <si>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</si>
  <si>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</si>
  <si>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</si>
  <si>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</si>
  <si>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</si>
  <si>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</si>
  <si>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</si>
  <si>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</si>
  <si>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</si>
  <si>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</si>
  <si>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</si>
  <si>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</si>
  <si>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</si>
  <si>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</si>
  <si>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</si>
  <si>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</si>
  <si>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</si>
  <si>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</si>
  <si>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</si>
  <si>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</si>
  <si>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</si>
  <si>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</si>
  <si>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</si>
  <si>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</si>
  <si>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</si>
  <si>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</si>
  <si>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</si>
  <si>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</si>
  <si>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</si>
  <si>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</si>
  <si>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</si>
  <si>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</si>
  <si>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</si>
  <si>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</si>
  <si>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</si>
  <si>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</si>
  <si>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</si>
  <si>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</si>
  <si>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</si>
  <si>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</si>
  <si>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</si>
  <si>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</si>
  <si>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</si>
  <si>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</si>
  <si>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</si>
  <si>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</si>
  <si>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</si>
  <si>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</si>
  <si>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</si>
  <si>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BẢNG TỔNG HỢP THU CHI THÁNG3/2020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</si>
  <si>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</si>
  <si>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</si>
  <si>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</si>
  <si>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</si>
  <si>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</si>
  <si>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</si>
  <si>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</si>
  <si>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</si>
  <si>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</si>
  <si>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</si>
  <si>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</si>
  <si>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Phương Yên Châu thanh toán tiền hàng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</si>
  <si>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</si>
  <si>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</si>
  <si>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</si>
  <si>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</si>
  <si>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</si>
  <si>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</si>
  <si>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</si>
  <si>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</si>
  <si>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</si>
  <si>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</si>
  <si>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</si>
  <si>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</si>
  <si>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</si>
  <si>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</si>
  <si>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</si>
  <si>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</si>
  <si>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</si>
  <si>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</si>
  <si>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</si>
  <si>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</si>
  <si>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</si>
  <si>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</si>
  <si>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</si>
  <si>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</si>
  <si>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</si>
  <si>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</si>
  <si>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</si>
  <si>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</si>
  <si>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</si>
  <si>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</si>
  <si>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</si>
  <si>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</si>
  <si>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</si>
  <si>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</si>
  <si>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</si>
  <si>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</si>
  <si>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</si>
  <si>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</si>
  <si>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</si>
  <si>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</si>
  <si>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</si>
  <si>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</si>
  <si>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</si>
  <si>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</si>
  <si>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</si>
  <si>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</si>
  <si>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</si>
  <si>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</si>
  <si>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</si>
  <si>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</si>
  <si>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</si>
  <si>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</si>
  <si>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</si>
  <si>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</si>
  <si>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</si>
  <si>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</si>
  <si>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</si>
  <si>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</si>
  <si>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</si>
  <si>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</si>
  <si>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</si>
  <si>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</si>
  <si>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</si>
  <si>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</si>
  <si>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</si>
  <si>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</si>
  <si>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</si>
  <si>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</si>
  <si>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</si>
  <si>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</si>
  <si>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</si>
  <si>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</si>
  <si>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</si>
  <si>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</si>
  <si>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</si>
  <si>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</si>
  <si>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</si>
  <si>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</si>
  <si>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</si>
  <si>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</si>
  <si>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</si>
  <si>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</si>
  <si>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</si>
  <si>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giảm giá</t>
  </si>
  <si>
    <t>Tâm Vp</t>
  </si>
  <si>
    <t>Thủy Vi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</si>
  <si>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</si>
  <si>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</si>
  <si>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</si>
  <si>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</si>
  <si>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</si>
  <si>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</si>
  <si>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</si>
  <si>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</si>
  <si>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</si>
  <si>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</si>
  <si>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</si>
  <si>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</si>
  <si>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</si>
  <si>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</si>
  <si>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</si>
  <si>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</si>
  <si>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</si>
  <si>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</si>
  <si>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</si>
  <si>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</si>
  <si>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</si>
  <si>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</si>
  <si>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</si>
  <si>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</si>
  <si>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</si>
  <si>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</si>
  <si>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</si>
  <si>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</si>
  <si>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</si>
  <si>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</si>
  <si>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</si>
  <si>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</si>
  <si>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</si>
  <si>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</si>
  <si>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</si>
  <si>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</si>
  <si>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</si>
  <si>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</si>
  <si>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</si>
  <si>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</si>
  <si>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</si>
  <si>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</si>
  <si>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</si>
  <si>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</si>
  <si>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>V.Sơn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</si>
  <si>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</si>
  <si>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</si>
  <si>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</si>
  <si>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</si>
  <si>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</si>
  <si>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</si>
  <si>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</si>
  <si>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</si>
  <si>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</si>
  <si>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</si>
  <si>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</si>
  <si>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</si>
  <si>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</si>
  <si>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</si>
  <si>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</si>
  <si>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</si>
  <si>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</si>
  <si>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</si>
  <si>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</si>
  <si>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Trả nợ chị Hà bằng hàng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</si>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</sst>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i/>
      <sz val="11"/>
      <color theme="1" tint="-0.499984740745262"/>
      <name val="Times New Roman"/>
      <family val="1"/>
      <charset val="163"/>
    </font>
    <font>
      <b/>
      <sz val="10"/>
      <color theme="1" tint="-0.499984740745262"/>
      <name val="Times New Roman"/>
      <family val="1"/>
      <charset val="163"/>
    </font>
    <font>
      <sz val="10"/>
      <color theme="1" tint="-0.499984740745262"/>
      <name val="Times New Roman"/>
      <family val="1"/>
      <charset val="163"/>
    </font>
    <font>
      <sz val="12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70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2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25" fillId="4" borderId="0" xfId="0" applyFont="1" applyFill="1" applyAlignment="1">
      <alignment vertical="center"/>
    </xf>
    <xf numFmtId="166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9" fontId="26" fillId="4" borderId="0" xfId="2" applyFont="1" applyFill="1" applyAlignment="1">
      <alignment horizontal="center" vertical="center"/>
    </xf>
    <xf numFmtId="167" fontId="26" fillId="4" borderId="0" xfId="1" applyNumberFormat="1" applyFont="1" applyFill="1" applyAlignment="1">
      <alignment horizontal="center" vertical="center"/>
    </xf>
    <xf numFmtId="167" fontId="25" fillId="4" borderId="0" xfId="1" applyNumberFormat="1" applyFont="1" applyFill="1" applyAlignment="1">
      <alignment horizontal="center" vertical="center"/>
    </xf>
    <xf numFmtId="167" fontId="26" fillId="4" borderId="0" xfId="1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167" fontId="27" fillId="4" borderId="0" xfId="1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8" fillId="4" borderId="10" xfId="0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vertical="center"/>
    </xf>
    <xf numFmtId="165" fontId="29" fillId="4" borderId="4" xfId="1" applyNumberFormat="1" applyFont="1" applyFill="1" applyBorder="1" applyAlignment="1">
      <alignment vertical="center"/>
    </xf>
    <xf numFmtId="9" fontId="29" fillId="4" borderId="4" xfId="0" applyNumberFormat="1" applyFont="1" applyFill="1" applyBorder="1" applyAlignment="1">
      <alignment vertical="center"/>
    </xf>
    <xf numFmtId="167" fontId="29" fillId="4" borderId="4" xfId="1" applyNumberFormat="1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165" fontId="29" fillId="4" borderId="2" xfId="1" applyNumberFormat="1" applyFont="1" applyFill="1" applyBorder="1" applyAlignment="1">
      <alignment vertical="center"/>
    </xf>
    <xf numFmtId="9" fontId="29" fillId="4" borderId="2" xfId="0" applyNumberFormat="1" applyFont="1" applyFill="1" applyBorder="1" applyAlignment="1">
      <alignment vertical="center"/>
    </xf>
    <xf numFmtId="167" fontId="29" fillId="4" borderId="2" xfId="1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vertical="center"/>
    </xf>
    <xf numFmtId="165" fontId="29" fillId="4" borderId="5" xfId="1" applyNumberFormat="1" applyFont="1" applyFill="1" applyBorder="1" applyAlignment="1">
      <alignment vertical="center"/>
    </xf>
    <xf numFmtId="9" fontId="29" fillId="4" borderId="5" xfId="0" applyNumberFormat="1" applyFont="1" applyFill="1" applyBorder="1" applyAlignment="1">
      <alignment vertical="center"/>
    </xf>
    <xf numFmtId="167" fontId="29" fillId="4" borderId="5" xfId="1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9" fontId="29" fillId="4" borderId="12" xfId="0" applyNumberFormat="1" applyFont="1" applyFill="1" applyBorder="1" applyAlignment="1">
      <alignment vertical="center"/>
    </xf>
    <xf numFmtId="167" fontId="29" fillId="4" borderId="12" xfId="1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9" fontId="29" fillId="4" borderId="3" xfId="0" applyNumberFormat="1" applyFont="1" applyFill="1" applyBorder="1" applyAlignment="1">
      <alignment vertical="center"/>
    </xf>
    <xf numFmtId="167" fontId="29" fillId="4" borderId="3" xfId="1" applyNumberFormat="1" applyFont="1" applyFill="1" applyBorder="1" applyAlignment="1">
      <alignment vertical="center"/>
    </xf>
    <xf numFmtId="167" fontId="29" fillId="4" borderId="13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9" fontId="29" fillId="4" borderId="1" xfId="0" applyNumberFormat="1" applyFont="1" applyFill="1" applyBorder="1" applyAlignment="1">
      <alignment vertical="center"/>
    </xf>
    <xf numFmtId="167" fontId="29" fillId="4" borderId="1" xfId="1" applyNumberFormat="1" applyFont="1" applyFill="1" applyBorder="1" applyAlignment="1">
      <alignment vertical="center"/>
    </xf>
    <xf numFmtId="167" fontId="29" fillId="4" borderId="14" xfId="1" applyNumberFormat="1" applyFont="1" applyFill="1" applyBorder="1" applyAlignment="1">
      <alignment vertical="center"/>
    </xf>
    <xf numFmtId="167" fontId="29" fillId="4" borderId="15" xfId="1" applyNumberFormat="1" applyFont="1" applyFill="1" applyBorder="1" applyAlignment="1">
      <alignment vertical="center"/>
    </xf>
    <xf numFmtId="167" fontId="29" fillId="4" borderId="16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vertical="center"/>
    </xf>
    <xf numFmtId="165" fontId="29" fillId="4" borderId="11" xfId="1" applyNumberFormat="1" applyFont="1" applyFill="1" applyBorder="1" applyAlignment="1">
      <alignment vertical="center"/>
    </xf>
    <xf numFmtId="165" fontId="29" fillId="4" borderId="13" xfId="1" applyNumberFormat="1" applyFont="1" applyFill="1" applyBorder="1" applyAlignment="1">
      <alignment vertical="center"/>
    </xf>
    <xf numFmtId="9" fontId="29" fillId="4" borderId="11" xfId="0" applyNumberFormat="1" applyFont="1" applyFill="1" applyBorder="1" applyAlignment="1">
      <alignment vertical="center"/>
    </xf>
    <xf numFmtId="167" fontId="29" fillId="4" borderId="11" xfId="1" applyNumberFormat="1" applyFont="1" applyFill="1" applyBorder="1" applyAlignment="1">
      <alignment vertical="center"/>
    </xf>
    <xf numFmtId="167" fontId="29" fillId="4" borderId="0" xfId="0" applyNumberFormat="1" applyFont="1" applyFill="1" applyAlignment="1">
      <alignment vertical="center"/>
    </xf>
    <xf numFmtId="165" fontId="29" fillId="4" borderId="1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 wrapText="1"/>
    </xf>
    <xf numFmtId="167" fontId="29" fillId="4" borderId="17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vertical="center" wrapText="1"/>
    </xf>
    <xf numFmtId="167" fontId="29" fillId="4" borderId="6" xfId="1" applyNumberFormat="1" applyFont="1" applyFill="1" applyBorder="1" applyAlignment="1">
      <alignment vertical="center"/>
    </xf>
    <xf numFmtId="0" fontId="29" fillId="4" borderId="10" xfId="0" applyFont="1" applyFill="1" applyBorder="1" applyAlignment="1">
      <alignment vertical="center"/>
    </xf>
    <xf numFmtId="166" fontId="29" fillId="4" borderId="10" xfId="0" applyNumberFormat="1" applyFont="1" applyFill="1" applyBorder="1" applyAlignment="1">
      <alignment vertical="center"/>
    </xf>
    <xf numFmtId="165" fontId="29" fillId="4" borderId="10" xfId="1" applyNumberFormat="1" applyFont="1" applyFill="1" applyBorder="1" applyAlignment="1">
      <alignment vertical="center"/>
    </xf>
    <xf numFmtId="9" fontId="29" fillId="4" borderId="10" xfId="0" applyNumberFormat="1" applyFont="1" applyFill="1" applyBorder="1" applyAlignment="1">
      <alignment vertical="center"/>
    </xf>
    <xf numFmtId="167" fontId="29" fillId="4" borderId="10" xfId="1" applyNumberFormat="1" applyFont="1" applyFill="1" applyBorder="1" applyAlignment="1">
      <alignment vertical="center"/>
    </xf>
    <xf numFmtId="166" fontId="29" fillId="4" borderId="1" xfId="0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vertical="center"/>
    </xf>
    <xf numFmtId="165" fontId="30" fillId="0" borderId="0" xfId="0" applyNumberFormat="1" applyFont="1" applyAlignment="1">
      <alignment vertical="center"/>
    </xf>
    <xf numFmtId="0" fontId="29" fillId="4" borderId="21" xfId="0" applyFont="1" applyFill="1" applyBorder="1" applyAlignment="1">
      <alignment vertical="center"/>
    </xf>
    <xf numFmtId="0" fontId="29" fillId="4" borderId="22" xfId="0" applyFont="1" applyFill="1" applyBorder="1" applyAlignment="1">
      <alignment vertical="center"/>
    </xf>
    <xf numFmtId="167" fontId="29" fillId="4" borderId="4" xfId="0" applyNumberFormat="1" applyFont="1" applyFill="1" applyBorder="1" applyAlignment="1">
      <alignment vertical="center"/>
    </xf>
    <xf numFmtId="167" fontId="29" fillId="4" borderId="2" xfId="0" applyNumberFormat="1" applyFont="1" applyFill="1" applyBorder="1" applyAlignment="1">
      <alignment vertical="center"/>
    </xf>
    <xf numFmtId="167" fontId="29" fillId="4" borderId="5" xfId="0" applyNumberFormat="1" applyFont="1" applyFill="1" applyBorder="1" applyAlignment="1">
      <alignment vertical="center"/>
    </xf>
    <xf numFmtId="167" fontId="29" fillId="4" borderId="11" xfId="0" applyNumberFormat="1" applyFont="1" applyFill="1" applyBorder="1" applyAlignment="1">
      <alignment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167" fontId="29" fillId="4" borderId="2" xfId="1" applyNumberFormat="1" applyFont="1" applyFill="1" applyBorder="1" applyAlignment="1">
      <alignment vertical="center" wrapText="1"/>
    </xf>
    <xf numFmtId="0" fontId="29" fillId="4" borderId="3" xfId="0" applyFont="1" applyFill="1" applyBorder="1" applyAlignment="1">
      <alignment horizontal="center" vertical="center"/>
    </xf>
    <xf numFmtId="165" fontId="29" fillId="4" borderId="3" xfId="1" applyNumberFormat="1" applyFont="1" applyFill="1" applyBorder="1" applyAlignment="1">
      <alignment vertical="center"/>
    </xf>
    <xf numFmtId="165" fontId="29" fillId="4" borderId="4" xfId="0" applyNumberFormat="1" applyFont="1" applyFill="1" applyBorder="1" applyAlignment="1">
      <alignment vertical="center"/>
    </xf>
    <xf numFmtId="0" fontId="29" fillId="4" borderId="13" xfId="0" applyFont="1" applyFill="1" applyBorder="1" applyAlignment="1">
      <alignment horizontal="center" vertical="center"/>
    </xf>
    <xf numFmtId="165" fontId="29" fillId="4" borderId="5" xfId="0" applyNumberFormat="1" applyFont="1" applyFill="1" applyBorder="1" applyAlignment="1">
      <alignment vertical="center"/>
    </xf>
    <xf numFmtId="165" fontId="29" fillId="4" borderId="1" xfId="0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1" fontId="31" fillId="4" borderId="1" xfId="0" applyNumberFormat="1" applyFont="1" applyFill="1" applyBorder="1"/>
    <xf numFmtId="165" fontId="31" fillId="4" borderId="1" xfId="3" applyNumberFormat="1" applyFont="1" applyFill="1" applyBorder="1"/>
    <xf numFmtId="165" fontId="31" fillId="4" borderId="1" xfId="0" applyNumberFormat="1" applyFont="1" applyFill="1" applyBorder="1"/>
    <xf numFmtId="0" fontId="31" fillId="4" borderId="1" xfId="0" applyFont="1" applyFill="1" applyBorder="1" applyAlignment="1">
      <alignment horizontal="center"/>
    </xf>
    <xf numFmtId="167" fontId="31" fillId="4" borderId="1" xfId="0" applyNumberFormat="1" applyFont="1" applyFill="1" applyBorder="1"/>
    <xf numFmtId="0" fontId="31" fillId="4" borderId="0" xfId="0" applyFont="1" applyFill="1" applyAlignment="1">
      <alignment vertical="center"/>
    </xf>
    <xf numFmtId="0" fontId="31" fillId="4" borderId="1" xfId="0" applyFont="1" applyFill="1" applyBorder="1"/>
    <xf numFmtId="0" fontId="31" fillId="4" borderId="1" xfId="0" applyFont="1" applyFill="1" applyBorder="1" applyAlignment="1"/>
    <xf numFmtId="166" fontId="26" fillId="4" borderId="0" xfId="0" applyNumberFormat="1" applyFont="1" applyFill="1" applyAlignment="1">
      <alignment vertical="center" wrapText="1"/>
    </xf>
    <xf numFmtId="167" fontId="26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3" fillId="0" borderId="1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166" fontId="29" fillId="4" borderId="10" xfId="0" applyNumberFormat="1" applyFont="1" applyFill="1" applyBorder="1" applyAlignment="1">
      <alignment horizontal="center" vertical="center"/>
    </xf>
    <xf numFmtId="166" fontId="29" fillId="4" borderId="13" xfId="0" applyNumberFormat="1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9" fillId="4" borderId="2" xfId="0" applyFont="1" applyFill="1" applyBorder="1" applyAlignment="1">
      <alignment horizontal="center" vertical="center"/>
    </xf>
    <xf numFmtId="166" fontId="29" fillId="4" borderId="4" xfId="0" applyNumberFormat="1" applyFont="1" applyFill="1" applyBorder="1" applyAlignment="1">
      <alignment horizontal="center" vertical="center"/>
    </xf>
    <xf numFmtId="166" fontId="29" fillId="4" borderId="2" xfId="0" applyNumberFormat="1" applyFont="1" applyFill="1" applyBorder="1" applyAlignment="1">
      <alignment horizontal="center" vertical="center"/>
    </xf>
    <xf numFmtId="166" fontId="29" fillId="4" borderId="5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66" fontId="29" fillId="4" borderId="1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9" fontId="25" fillId="4" borderId="0" xfId="2" applyFont="1" applyFill="1" applyAlignment="1">
      <alignment horizontal="center" vertical="center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166" fontId="28" fillId="4" borderId="10" xfId="0" applyNumberFormat="1" applyFont="1" applyFill="1" applyBorder="1" applyAlignment="1">
      <alignment horizontal="center" vertical="center" wrapText="1"/>
    </xf>
    <xf numFmtId="166" fontId="28" fillId="4" borderId="13" xfId="0" applyNumberFormat="1" applyFont="1" applyFill="1" applyBorder="1" applyAlignment="1">
      <alignment horizontal="center" vertical="center" wrapText="1"/>
    </xf>
    <xf numFmtId="166" fontId="28" fillId="4" borderId="1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167" fontId="28" fillId="4" borderId="1" xfId="1" applyNumberFormat="1" applyFont="1" applyFill="1" applyBorder="1" applyAlignment="1">
      <alignment horizontal="center" vertical="center"/>
    </xf>
    <xf numFmtId="9" fontId="28" fillId="4" borderId="1" xfId="2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9" fontId="28" fillId="4" borderId="11" xfId="2" applyFont="1" applyFill="1" applyBorder="1" applyAlignment="1">
      <alignment horizontal="center" vertical="center" wrapText="1"/>
    </xf>
    <xf numFmtId="167" fontId="28" fillId="4" borderId="10" xfId="1" applyNumberFormat="1" applyFont="1" applyFill="1" applyBorder="1" applyAlignment="1">
      <alignment horizontal="center" vertical="center" wrapText="1"/>
    </xf>
    <xf numFmtId="167" fontId="28" fillId="4" borderId="11" xfId="1" applyNumberFormat="1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horizontal="center" vertical="center" wrapText="1"/>
    </xf>
    <xf numFmtId="167" fontId="29" fillId="4" borderId="6" xfId="1" applyNumberFormat="1" applyFont="1" applyFill="1" applyBorder="1" applyAlignment="1">
      <alignment horizontal="center" vertical="center" wrapText="1"/>
    </xf>
    <xf numFmtId="167" fontId="29" fillId="4" borderId="7" xfId="1" applyNumberFormat="1" applyFont="1" applyFill="1" applyBorder="1" applyAlignment="1">
      <alignment horizontal="center" vertical="center" wrapText="1"/>
    </xf>
    <xf numFmtId="167" fontId="26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137" zoomScale="85" zoomScaleNormal="85" workbookViewId="0">
      <selection activeCell="C153" sqref="C153"/>
    </sheetView>
  </sheetViews>
  <sheetFormatPr defaultColWidth="9.140625" defaultRowHeight="15" x14ac:dyDescent="0.25"/>
  <cols>
    <col min="1" max="1" width="11.42578125" style="6" customWidth="1"/>
    <col min="2" max="2" width="18.7109375" style="6" bestFit="1" customWidth="1"/>
    <col min="3" max="3" width="37.42578125" style="6" bestFit="1" customWidth="1"/>
    <col min="4" max="4" width="8.42578125" style="6" bestFit="1" customWidth="1"/>
    <col min="5" max="5" width="7.140625" style="6" bestFit="1" customWidth="1"/>
    <col min="6" max="6" width="14.28515625" style="6" customWidth="1"/>
    <col min="7" max="7" width="8.42578125" style="6" bestFit="1" customWidth="1"/>
    <col min="8" max="8" width="7.140625" style="6" bestFit="1" customWidth="1"/>
    <col min="9" max="9" width="15.7109375" style="6" bestFit="1" customWidth="1"/>
    <col min="10" max="10" width="9.140625" style="6"/>
    <col min="11" max="11" width="14" style="6" bestFit="1" customWidth="1"/>
    <col min="12" max="16384" width="9.140625" style="6"/>
  </cols>
  <sheetData>
    <row r="1" spans="1:18" x14ac:dyDescent="0.25">
      <c r="A1" s="3" t="s">
        <v>0</v>
      </c>
      <c r="B1" s="3"/>
      <c r="C1" s="4"/>
      <c r="D1" s="5"/>
      <c r="E1" s="5"/>
      <c r="F1" s="49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7" t="s">
        <v>2</v>
      </c>
      <c r="B2" s="7"/>
      <c r="C2" s="8"/>
      <c r="D2" s="9"/>
      <c r="E2" s="9"/>
      <c r="F2" s="12" t="s">
        <v>3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7"/>
      <c r="B3" s="7"/>
      <c r="C3" s="8"/>
      <c r="D3" s="9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377" t="s">
        <v>70</v>
      </c>
      <c r="B4" s="377"/>
      <c r="C4" s="377"/>
      <c r="D4" s="377"/>
      <c r="E4" s="377"/>
      <c r="F4" s="377"/>
      <c r="G4" s="377"/>
      <c r="H4" s="377"/>
      <c r="I4" s="377"/>
      <c r="J4" s="10"/>
      <c r="K4" s="10"/>
      <c r="L4" s="10"/>
      <c r="M4" s="10"/>
      <c r="N4" s="10"/>
      <c r="O4" s="10"/>
      <c r="P4" s="10"/>
      <c r="Q4" s="10"/>
      <c r="R4" s="10"/>
    </row>
    <row r="5" spans="1:18" s="12" customFormat="1" x14ac:dyDescent="0.25">
      <c r="A5" s="11"/>
      <c r="B5" s="11"/>
      <c r="D5" s="13"/>
      <c r="E5" s="13"/>
      <c r="F5" s="13"/>
      <c r="G5" s="13"/>
      <c r="H5" s="13"/>
      <c r="I5" s="13"/>
    </row>
    <row r="6" spans="1:18" s="12" customFormat="1" x14ac:dyDescent="0.25">
      <c r="A6" s="368" t="s">
        <v>4</v>
      </c>
      <c r="B6" s="368" t="s">
        <v>5</v>
      </c>
      <c r="C6" s="370" t="s">
        <v>6</v>
      </c>
      <c r="D6" s="372" t="s">
        <v>7</v>
      </c>
      <c r="E6" s="372"/>
      <c r="F6" s="372"/>
      <c r="G6" s="372" t="s">
        <v>8</v>
      </c>
      <c r="H6" s="372"/>
      <c r="I6" s="372"/>
    </row>
    <row r="7" spans="1:18" s="12" customFormat="1" x14ac:dyDescent="0.25">
      <c r="A7" s="369"/>
      <c r="B7" s="369"/>
      <c r="C7" s="371"/>
      <c r="D7" s="14" t="s">
        <v>9</v>
      </c>
      <c r="E7" s="14" t="s">
        <v>10</v>
      </c>
      <c r="F7" s="14" t="s">
        <v>11</v>
      </c>
      <c r="G7" s="14" t="s">
        <v>9</v>
      </c>
      <c r="H7" s="14" t="s">
        <v>10</v>
      </c>
      <c r="I7" s="14" t="s">
        <v>11</v>
      </c>
    </row>
    <row r="8" spans="1:18" x14ac:dyDescent="0.25">
      <c r="A8" s="15">
        <v>43774</v>
      </c>
      <c r="B8" s="16" t="s">
        <v>51</v>
      </c>
      <c r="C8" s="17" t="s">
        <v>12</v>
      </c>
      <c r="D8" s="16"/>
      <c r="E8" s="16"/>
      <c r="F8" s="18"/>
      <c r="G8" s="16"/>
      <c r="H8" s="16"/>
      <c r="I8" s="18">
        <v>7750000</v>
      </c>
    </row>
    <row r="9" spans="1:18" x14ac:dyDescent="0.25">
      <c r="A9" s="15">
        <v>43867</v>
      </c>
      <c r="B9" s="16" t="s">
        <v>52</v>
      </c>
      <c r="C9" s="17" t="s">
        <v>13</v>
      </c>
      <c r="D9" s="16"/>
      <c r="E9" s="16"/>
      <c r="F9" s="18"/>
      <c r="G9" s="16"/>
      <c r="H9" s="16"/>
      <c r="I9" s="18">
        <v>433000</v>
      </c>
    </row>
    <row r="10" spans="1:18" x14ac:dyDescent="0.25">
      <c r="A10" s="15">
        <v>43867</v>
      </c>
      <c r="B10" s="16" t="s">
        <v>52</v>
      </c>
      <c r="C10" s="17" t="s">
        <v>14</v>
      </c>
      <c r="D10" s="16"/>
      <c r="E10" s="16"/>
      <c r="F10" s="18"/>
      <c r="G10" s="16"/>
      <c r="H10" s="16"/>
      <c r="I10" s="18">
        <v>1100000</v>
      </c>
    </row>
    <row r="11" spans="1:18" x14ac:dyDescent="0.25">
      <c r="A11" s="15">
        <v>43870</v>
      </c>
      <c r="B11" s="16" t="s">
        <v>52</v>
      </c>
      <c r="C11" s="17" t="s">
        <v>13</v>
      </c>
      <c r="D11" s="16"/>
      <c r="E11" s="16"/>
      <c r="F11" s="18"/>
      <c r="G11" s="16"/>
      <c r="H11" s="16"/>
      <c r="I11" s="18">
        <v>3560000</v>
      </c>
    </row>
    <row r="12" spans="1:18" x14ac:dyDescent="0.25">
      <c r="A12" s="15">
        <v>43886</v>
      </c>
      <c r="B12" s="16" t="s">
        <v>53</v>
      </c>
      <c r="C12" s="17" t="s">
        <v>15</v>
      </c>
      <c r="D12" s="16"/>
      <c r="E12" s="16"/>
      <c r="F12" s="18"/>
      <c r="G12" s="16"/>
      <c r="H12" s="16"/>
      <c r="I12" s="18">
        <v>60000</v>
      </c>
    </row>
    <row r="13" spans="1:18" x14ac:dyDescent="0.25">
      <c r="A13" s="15">
        <v>43886</v>
      </c>
      <c r="B13" s="16" t="s">
        <v>53</v>
      </c>
      <c r="C13" s="17" t="s">
        <v>15</v>
      </c>
      <c r="D13" s="16"/>
      <c r="E13" s="16"/>
      <c r="F13" s="18"/>
      <c r="G13" s="16"/>
      <c r="H13" s="16"/>
      <c r="I13" s="18">
        <v>40000</v>
      </c>
    </row>
    <row r="14" spans="1:18" x14ac:dyDescent="0.25">
      <c r="A14" s="15">
        <v>43891</v>
      </c>
      <c r="B14" s="16" t="s">
        <v>52</v>
      </c>
      <c r="C14" s="17" t="s">
        <v>13</v>
      </c>
      <c r="D14" s="16"/>
      <c r="E14" s="16"/>
      <c r="F14" s="18"/>
      <c r="G14" s="16"/>
      <c r="H14" s="16"/>
      <c r="I14" s="18">
        <v>6500000</v>
      </c>
    </row>
    <row r="15" spans="1:18" x14ac:dyDescent="0.25">
      <c r="A15" s="15">
        <v>43892</v>
      </c>
      <c r="B15" s="16" t="s">
        <v>52</v>
      </c>
      <c r="C15" s="17" t="s">
        <v>13</v>
      </c>
      <c r="D15" s="16"/>
      <c r="E15" s="16"/>
      <c r="F15" s="18"/>
      <c r="G15" s="16"/>
      <c r="H15" s="16"/>
      <c r="I15" s="19">
        <v>118000</v>
      </c>
    </row>
    <row r="16" spans="1:18" x14ac:dyDescent="0.25">
      <c r="A16" s="15">
        <v>43893</v>
      </c>
      <c r="B16" s="16" t="s">
        <v>54</v>
      </c>
      <c r="C16" s="17" t="s">
        <v>16</v>
      </c>
      <c r="D16" s="16"/>
      <c r="E16" s="16"/>
      <c r="F16" s="18"/>
      <c r="G16" s="16"/>
      <c r="H16" s="16"/>
      <c r="I16" s="19">
        <v>1153846</v>
      </c>
    </row>
    <row r="17" spans="1:9" x14ac:dyDescent="0.25">
      <c r="A17" s="15">
        <v>43893</v>
      </c>
      <c r="B17" s="16" t="s">
        <v>54</v>
      </c>
      <c r="C17" s="17" t="s">
        <v>17</v>
      </c>
      <c r="D17" s="16"/>
      <c r="E17" s="16"/>
      <c r="F17" s="18"/>
      <c r="G17" s="16"/>
      <c r="H17" s="16"/>
      <c r="I17" s="19">
        <v>846154</v>
      </c>
    </row>
    <row r="18" spans="1:9" x14ac:dyDescent="0.25">
      <c r="A18" s="15">
        <v>43893</v>
      </c>
      <c r="B18" s="16" t="s">
        <v>52</v>
      </c>
      <c r="C18" s="17" t="s">
        <v>13</v>
      </c>
      <c r="D18" s="16"/>
      <c r="E18" s="16"/>
      <c r="F18" s="18"/>
      <c r="G18" s="16"/>
      <c r="H18" s="16"/>
      <c r="I18" s="19">
        <v>426000</v>
      </c>
    </row>
    <row r="19" spans="1:9" x14ac:dyDescent="0.25">
      <c r="A19" s="15">
        <v>43894</v>
      </c>
      <c r="B19" s="16" t="s">
        <v>53</v>
      </c>
      <c r="C19" s="17" t="s">
        <v>15</v>
      </c>
      <c r="D19" s="16"/>
      <c r="E19" s="16"/>
      <c r="F19" s="18"/>
      <c r="G19" s="16"/>
      <c r="H19" s="16"/>
      <c r="I19" s="19">
        <v>40000</v>
      </c>
    </row>
    <row r="20" spans="1:9" x14ac:dyDescent="0.25">
      <c r="A20" s="15">
        <v>43894</v>
      </c>
      <c r="B20" s="16" t="s">
        <v>51</v>
      </c>
      <c r="C20" s="17" t="s">
        <v>18</v>
      </c>
      <c r="D20" s="16"/>
      <c r="E20" s="16"/>
      <c r="F20" s="18"/>
      <c r="G20" s="16"/>
      <c r="H20" s="16"/>
      <c r="I20" s="19">
        <v>11200000</v>
      </c>
    </row>
    <row r="21" spans="1:9" x14ac:dyDescent="0.25">
      <c r="A21" s="15">
        <v>43895</v>
      </c>
      <c r="B21" s="16" t="s">
        <v>53</v>
      </c>
      <c r="C21" s="20" t="s">
        <v>19</v>
      </c>
      <c r="D21" s="16"/>
      <c r="E21" s="16"/>
      <c r="F21" s="18"/>
      <c r="G21" s="16"/>
      <c r="H21" s="16"/>
      <c r="I21" s="19">
        <v>1013359.59879</v>
      </c>
    </row>
    <row r="22" spans="1:9" x14ac:dyDescent="0.25">
      <c r="A22" s="15">
        <v>43895</v>
      </c>
      <c r="B22" s="16" t="s">
        <v>52</v>
      </c>
      <c r="C22" s="17" t="s">
        <v>14</v>
      </c>
      <c r="D22" s="16"/>
      <c r="E22" s="16"/>
      <c r="F22" s="18"/>
      <c r="G22" s="16"/>
      <c r="H22" s="16"/>
      <c r="I22" s="19">
        <v>500000</v>
      </c>
    </row>
    <row r="23" spans="1:9" x14ac:dyDescent="0.25">
      <c r="A23" s="15">
        <v>43895</v>
      </c>
      <c r="B23" s="16" t="s">
        <v>52</v>
      </c>
      <c r="C23" s="17" t="s">
        <v>13</v>
      </c>
      <c r="D23" s="16"/>
      <c r="E23" s="16"/>
      <c r="F23" s="18"/>
      <c r="G23" s="16"/>
      <c r="H23" s="16"/>
      <c r="I23" s="19">
        <v>1273000</v>
      </c>
    </row>
    <row r="24" spans="1:9" x14ac:dyDescent="0.25">
      <c r="A24" s="15">
        <v>43895</v>
      </c>
      <c r="B24" s="16" t="s">
        <v>52</v>
      </c>
      <c r="C24" s="17" t="s">
        <v>20</v>
      </c>
      <c r="D24" s="16"/>
      <c r="E24" s="16"/>
      <c r="F24" s="18"/>
      <c r="G24" s="16"/>
      <c r="H24" s="16"/>
      <c r="I24" s="19">
        <v>1761800</v>
      </c>
    </row>
    <row r="25" spans="1:9" x14ac:dyDescent="0.25">
      <c r="A25" s="15">
        <v>43895</v>
      </c>
      <c r="B25" s="16" t="s">
        <v>53</v>
      </c>
      <c r="C25" s="17" t="s">
        <v>15</v>
      </c>
      <c r="D25" s="16" t="s">
        <v>141</v>
      </c>
      <c r="E25" s="16"/>
      <c r="F25" s="18"/>
      <c r="G25" s="16"/>
      <c r="H25" s="16"/>
      <c r="I25" s="19">
        <v>35000</v>
      </c>
    </row>
    <row r="26" spans="1:9" x14ac:dyDescent="0.25">
      <c r="A26" s="15">
        <v>43895</v>
      </c>
      <c r="B26" s="16" t="s">
        <v>52</v>
      </c>
      <c r="C26" s="17" t="s">
        <v>13</v>
      </c>
      <c r="D26" s="16"/>
      <c r="E26" s="16"/>
      <c r="F26" s="18"/>
      <c r="G26" s="16"/>
      <c r="H26" s="16"/>
      <c r="I26" s="19">
        <v>60000</v>
      </c>
    </row>
    <row r="27" spans="1:9" x14ac:dyDescent="0.25">
      <c r="A27" s="15">
        <v>43897</v>
      </c>
      <c r="B27" s="16" t="s">
        <v>53</v>
      </c>
      <c r="C27" s="17" t="s">
        <v>15</v>
      </c>
      <c r="D27" s="16"/>
      <c r="E27" s="16"/>
      <c r="F27" s="18"/>
      <c r="G27" s="16"/>
      <c r="H27" s="16"/>
      <c r="I27" s="19">
        <v>40000</v>
      </c>
    </row>
    <row r="28" spans="1:9" x14ac:dyDescent="0.25">
      <c r="A28" s="15">
        <v>43898</v>
      </c>
      <c r="B28" s="16" t="s">
        <v>53</v>
      </c>
      <c r="C28" s="17" t="s">
        <v>21</v>
      </c>
      <c r="D28" s="16"/>
      <c r="E28" s="16"/>
      <c r="F28" s="18"/>
      <c r="G28" s="16"/>
      <c r="H28" s="16"/>
      <c r="I28" s="19">
        <v>950000</v>
      </c>
    </row>
    <row r="29" spans="1:9" x14ac:dyDescent="0.25">
      <c r="A29" s="15">
        <v>43898</v>
      </c>
      <c r="B29" s="16" t="s">
        <v>53</v>
      </c>
      <c r="C29" s="17" t="s">
        <v>15</v>
      </c>
      <c r="D29" s="16"/>
      <c r="E29" s="16"/>
      <c r="F29" s="18"/>
      <c r="G29" s="16"/>
      <c r="H29" s="16"/>
      <c r="I29" s="19">
        <v>35000</v>
      </c>
    </row>
    <row r="30" spans="1:9" x14ac:dyDescent="0.25">
      <c r="A30" s="15">
        <v>43898</v>
      </c>
      <c r="B30" s="16" t="s">
        <v>53</v>
      </c>
      <c r="C30" s="17" t="s">
        <v>15</v>
      </c>
      <c r="D30" s="16"/>
      <c r="E30" s="16"/>
      <c r="F30" s="18"/>
      <c r="G30" s="16"/>
      <c r="H30" s="16"/>
      <c r="I30" s="19">
        <v>65000</v>
      </c>
    </row>
    <row r="31" spans="1:9" x14ac:dyDescent="0.25">
      <c r="A31" s="15">
        <v>43898</v>
      </c>
      <c r="B31" s="16" t="s">
        <v>53</v>
      </c>
      <c r="C31" s="17" t="s">
        <v>15</v>
      </c>
      <c r="D31" s="16"/>
      <c r="E31" s="16"/>
      <c r="F31" s="18"/>
      <c r="G31" s="16"/>
      <c r="H31" s="16"/>
      <c r="I31" s="19">
        <v>40000</v>
      </c>
    </row>
    <row r="32" spans="1:9" x14ac:dyDescent="0.25">
      <c r="A32" s="15">
        <v>43899</v>
      </c>
      <c r="B32" s="16" t="s">
        <v>52</v>
      </c>
      <c r="C32" s="21" t="s">
        <v>13</v>
      </c>
      <c r="D32" s="16"/>
      <c r="E32" s="16"/>
      <c r="F32" s="18"/>
      <c r="G32" s="16"/>
      <c r="H32" s="16"/>
      <c r="I32" s="19">
        <v>300000</v>
      </c>
    </row>
    <row r="33" spans="1:9" x14ac:dyDescent="0.25">
      <c r="A33" s="15">
        <v>43900</v>
      </c>
      <c r="B33" s="16" t="s">
        <v>52</v>
      </c>
      <c r="C33" s="21" t="s">
        <v>14</v>
      </c>
      <c r="D33" s="16"/>
      <c r="E33" s="16"/>
      <c r="F33" s="18"/>
      <c r="G33" s="16"/>
      <c r="H33" s="16"/>
      <c r="I33" s="19">
        <v>450000.1</v>
      </c>
    </row>
    <row r="34" spans="1:9" x14ac:dyDescent="0.25">
      <c r="A34" s="15">
        <v>43900</v>
      </c>
      <c r="B34" s="16" t="s">
        <v>54</v>
      </c>
      <c r="C34" s="21" t="s">
        <v>22</v>
      </c>
      <c r="D34" s="16"/>
      <c r="E34" s="16"/>
      <c r="F34" s="18"/>
      <c r="G34" s="16"/>
      <c r="H34" s="16"/>
      <c r="I34" s="19">
        <v>8000000</v>
      </c>
    </row>
    <row r="35" spans="1:9" x14ac:dyDescent="0.25">
      <c r="A35" s="15">
        <v>43900</v>
      </c>
      <c r="B35" s="16" t="s">
        <v>52</v>
      </c>
      <c r="C35" s="17" t="s">
        <v>23</v>
      </c>
      <c r="D35" s="16"/>
      <c r="E35" s="16"/>
      <c r="F35" s="18"/>
      <c r="G35" s="16"/>
      <c r="H35" s="16"/>
      <c r="I35" s="19">
        <v>2255600</v>
      </c>
    </row>
    <row r="36" spans="1:9" x14ac:dyDescent="0.25">
      <c r="A36" s="15">
        <v>43901</v>
      </c>
      <c r="B36" s="16" t="s">
        <v>53</v>
      </c>
      <c r="C36" s="17" t="s">
        <v>15</v>
      </c>
      <c r="D36" s="16"/>
      <c r="E36" s="16"/>
      <c r="F36" s="18"/>
      <c r="G36" s="16"/>
      <c r="H36" s="16"/>
      <c r="I36" s="19">
        <v>15000</v>
      </c>
    </row>
    <row r="37" spans="1:9" x14ac:dyDescent="0.25">
      <c r="A37" s="15">
        <v>43901</v>
      </c>
      <c r="B37" s="16" t="s">
        <v>55</v>
      </c>
      <c r="C37" s="17" t="s">
        <v>24</v>
      </c>
      <c r="D37" s="16"/>
      <c r="E37" s="16"/>
      <c r="F37" s="18"/>
      <c r="G37" s="16"/>
      <c r="H37" s="16"/>
      <c r="I37" s="19">
        <v>3000000</v>
      </c>
    </row>
    <row r="38" spans="1:9" x14ac:dyDescent="0.25">
      <c r="A38" s="15">
        <v>43901</v>
      </c>
      <c r="B38" s="16" t="s">
        <v>54</v>
      </c>
      <c r="C38" s="17" t="s">
        <v>25</v>
      </c>
      <c r="D38" s="16"/>
      <c r="E38" s="16"/>
      <c r="F38" s="18"/>
      <c r="G38" s="16"/>
      <c r="H38" s="16"/>
      <c r="I38" s="19">
        <v>11000000</v>
      </c>
    </row>
    <row r="39" spans="1:9" x14ac:dyDescent="0.25">
      <c r="A39" s="15">
        <v>43901</v>
      </c>
      <c r="B39" s="16" t="s">
        <v>56</v>
      </c>
      <c r="C39" s="17" t="s">
        <v>26</v>
      </c>
      <c r="D39" s="16"/>
      <c r="E39" s="16"/>
      <c r="F39" s="18"/>
      <c r="G39" s="16"/>
      <c r="H39" s="16"/>
      <c r="I39" s="19">
        <v>200000</v>
      </c>
    </row>
    <row r="40" spans="1:9" x14ac:dyDescent="0.25">
      <c r="A40" s="15">
        <v>43901</v>
      </c>
      <c r="B40" s="16" t="s">
        <v>51</v>
      </c>
      <c r="C40" s="17" t="s">
        <v>27</v>
      </c>
      <c r="D40" s="16"/>
      <c r="E40" s="16"/>
      <c r="F40" s="18"/>
      <c r="G40" s="16"/>
      <c r="H40" s="16"/>
      <c r="I40" s="19">
        <v>3740000</v>
      </c>
    </row>
    <row r="41" spans="1:9" x14ac:dyDescent="0.25">
      <c r="A41" s="15">
        <v>43901</v>
      </c>
      <c r="B41" s="16" t="s">
        <v>52</v>
      </c>
      <c r="C41" s="17" t="s">
        <v>28</v>
      </c>
      <c r="D41" s="16"/>
      <c r="E41" s="16"/>
      <c r="F41" s="18"/>
      <c r="G41" s="16"/>
      <c r="H41" s="16"/>
      <c r="I41" s="19">
        <v>2750000</v>
      </c>
    </row>
    <row r="42" spans="1:9" x14ac:dyDescent="0.25">
      <c r="A42" s="15">
        <v>44138</v>
      </c>
      <c r="B42" s="16" t="s">
        <v>57</v>
      </c>
      <c r="C42" s="17" t="s">
        <v>29</v>
      </c>
      <c r="D42" s="16"/>
      <c r="E42" s="16"/>
      <c r="F42" s="18"/>
      <c r="G42" s="16"/>
      <c r="H42" s="16"/>
      <c r="I42" s="19">
        <v>9450000</v>
      </c>
    </row>
    <row r="43" spans="1:9" x14ac:dyDescent="0.25">
      <c r="A43" s="15">
        <v>43902</v>
      </c>
      <c r="B43" s="16" t="s">
        <v>58</v>
      </c>
      <c r="C43" s="17" t="s">
        <v>30</v>
      </c>
      <c r="D43" s="16"/>
      <c r="E43" s="16"/>
      <c r="F43" s="18"/>
      <c r="G43" s="16"/>
      <c r="H43" s="16"/>
      <c r="I43" s="19">
        <v>9000000</v>
      </c>
    </row>
    <row r="44" spans="1:9" x14ac:dyDescent="0.25">
      <c r="A44" s="15">
        <v>43902</v>
      </c>
      <c r="B44" s="16" t="s">
        <v>52</v>
      </c>
      <c r="C44" s="17" t="s">
        <v>13</v>
      </c>
      <c r="D44" s="16"/>
      <c r="E44" s="16"/>
      <c r="F44" s="18"/>
      <c r="G44" s="16"/>
      <c r="H44" s="16"/>
      <c r="I44" s="19">
        <v>195000</v>
      </c>
    </row>
    <row r="45" spans="1:9" x14ac:dyDescent="0.25">
      <c r="A45" s="15">
        <v>43902</v>
      </c>
      <c r="B45" s="16" t="s">
        <v>52</v>
      </c>
      <c r="C45" s="17" t="s">
        <v>13</v>
      </c>
      <c r="D45" s="16"/>
      <c r="E45" s="16"/>
      <c r="F45" s="18"/>
      <c r="G45" s="16"/>
      <c r="H45" s="16"/>
      <c r="I45" s="19">
        <v>487000</v>
      </c>
    </row>
    <row r="46" spans="1:9" x14ac:dyDescent="0.25">
      <c r="A46" s="15">
        <v>43902</v>
      </c>
      <c r="B46" s="16" t="s">
        <v>53</v>
      </c>
      <c r="C46" s="17" t="s">
        <v>19</v>
      </c>
      <c r="D46" s="16"/>
      <c r="E46" s="16"/>
      <c r="F46" s="18"/>
      <c r="G46" s="16"/>
      <c r="H46" s="16"/>
      <c r="I46" s="19">
        <v>516240</v>
      </c>
    </row>
    <row r="47" spans="1:9" x14ac:dyDescent="0.25">
      <c r="A47" s="15">
        <v>43903</v>
      </c>
      <c r="B47" s="16" t="s">
        <v>57</v>
      </c>
      <c r="C47" s="17" t="s">
        <v>31</v>
      </c>
      <c r="D47" s="16"/>
      <c r="E47" s="16"/>
      <c r="F47" s="18">
        <v>11874000</v>
      </c>
      <c r="G47" s="16"/>
      <c r="H47" s="16"/>
      <c r="I47" s="19">
        <v>0</v>
      </c>
    </row>
    <row r="48" spans="1:9" x14ac:dyDescent="0.25">
      <c r="A48" s="15">
        <v>43903</v>
      </c>
      <c r="B48" s="16" t="s">
        <v>57</v>
      </c>
      <c r="C48" s="17" t="s">
        <v>32</v>
      </c>
      <c r="D48" s="16"/>
      <c r="E48" s="16"/>
      <c r="F48" s="18">
        <v>9480000</v>
      </c>
      <c r="G48" s="16"/>
      <c r="H48" s="16"/>
      <c r="I48" s="19">
        <v>0</v>
      </c>
    </row>
    <row r="49" spans="1:9" x14ac:dyDescent="0.25">
      <c r="A49" s="15">
        <v>43903</v>
      </c>
      <c r="B49" s="16" t="s">
        <v>52</v>
      </c>
      <c r="C49" s="17" t="s">
        <v>14</v>
      </c>
      <c r="D49" s="16"/>
      <c r="E49" s="16"/>
      <c r="F49" s="18"/>
      <c r="G49" s="16"/>
      <c r="H49" s="16"/>
      <c r="I49" s="19">
        <v>450000</v>
      </c>
    </row>
    <row r="50" spans="1:9" x14ac:dyDescent="0.25">
      <c r="A50" s="15">
        <v>43903</v>
      </c>
      <c r="B50" s="16" t="s">
        <v>52</v>
      </c>
      <c r="C50" s="17" t="s">
        <v>13</v>
      </c>
      <c r="D50" s="16"/>
      <c r="E50" s="16"/>
      <c r="F50" s="18"/>
      <c r="G50" s="16"/>
      <c r="H50" s="16"/>
      <c r="I50" s="19">
        <v>532000</v>
      </c>
    </row>
    <row r="51" spans="1:9" x14ac:dyDescent="0.25">
      <c r="A51" s="15">
        <v>43903</v>
      </c>
      <c r="B51" s="16" t="s">
        <v>52</v>
      </c>
      <c r="C51" s="17" t="s">
        <v>13</v>
      </c>
      <c r="D51" s="16"/>
      <c r="E51" s="16"/>
      <c r="F51" s="18"/>
      <c r="G51" s="16"/>
      <c r="H51" s="16"/>
      <c r="I51" s="19">
        <v>150000</v>
      </c>
    </row>
    <row r="52" spans="1:9" x14ac:dyDescent="0.25">
      <c r="A52" s="15">
        <v>43904</v>
      </c>
      <c r="B52" s="16" t="s">
        <v>52</v>
      </c>
      <c r="C52" s="17" t="s">
        <v>14</v>
      </c>
      <c r="D52" s="16"/>
      <c r="E52" s="16"/>
      <c r="F52" s="18"/>
      <c r="G52" s="16"/>
      <c r="H52" s="16"/>
      <c r="I52" s="19">
        <v>399999.6</v>
      </c>
    </row>
    <row r="53" spans="1:9" x14ac:dyDescent="0.25">
      <c r="A53" s="15">
        <v>43904</v>
      </c>
      <c r="B53" s="16" t="s">
        <v>52</v>
      </c>
      <c r="C53" s="17" t="s">
        <v>14</v>
      </c>
      <c r="D53" s="16"/>
      <c r="E53" s="16"/>
      <c r="F53" s="18"/>
      <c r="G53" s="16"/>
      <c r="H53" s="16"/>
      <c r="I53" s="19">
        <v>450000.1</v>
      </c>
    </row>
    <row r="54" spans="1:9" x14ac:dyDescent="0.25">
      <c r="A54" s="15">
        <v>43905</v>
      </c>
      <c r="B54" s="16" t="s">
        <v>52</v>
      </c>
      <c r="C54" s="17" t="s">
        <v>13</v>
      </c>
      <c r="D54" s="16"/>
      <c r="E54" s="16"/>
      <c r="F54" s="18"/>
      <c r="G54" s="16"/>
      <c r="H54" s="16"/>
      <c r="I54" s="19">
        <v>982000</v>
      </c>
    </row>
    <row r="55" spans="1:9" x14ac:dyDescent="0.25">
      <c r="A55" s="15">
        <v>43906</v>
      </c>
      <c r="B55" s="16" t="s">
        <v>52</v>
      </c>
      <c r="C55" s="17" t="s">
        <v>13</v>
      </c>
      <c r="D55" s="16"/>
      <c r="E55" s="16"/>
      <c r="F55" s="18"/>
      <c r="G55" s="16"/>
      <c r="H55" s="16"/>
      <c r="I55" s="19">
        <v>196000</v>
      </c>
    </row>
    <row r="56" spans="1:9" x14ac:dyDescent="0.25">
      <c r="A56" s="15">
        <v>43906</v>
      </c>
      <c r="B56" s="16" t="s">
        <v>52</v>
      </c>
      <c r="C56" s="17" t="s">
        <v>13</v>
      </c>
      <c r="D56" s="16"/>
      <c r="E56" s="16"/>
      <c r="F56" s="18"/>
      <c r="G56" s="16"/>
      <c r="H56" s="16"/>
      <c r="I56" s="19">
        <v>28000</v>
      </c>
    </row>
    <row r="57" spans="1:9" x14ac:dyDescent="0.25">
      <c r="A57" s="15">
        <v>43906</v>
      </c>
      <c r="B57" s="16" t="s">
        <v>52</v>
      </c>
      <c r="C57" s="17" t="s">
        <v>14</v>
      </c>
      <c r="D57" s="16"/>
      <c r="E57" s="16"/>
      <c r="F57" s="18"/>
      <c r="G57" s="16"/>
      <c r="H57" s="16"/>
      <c r="I57" s="19">
        <v>480000</v>
      </c>
    </row>
    <row r="58" spans="1:9" x14ac:dyDescent="0.25">
      <c r="A58" s="15">
        <v>43906</v>
      </c>
      <c r="B58" s="16" t="s">
        <v>52</v>
      </c>
      <c r="C58" s="17" t="s">
        <v>13</v>
      </c>
      <c r="D58" s="16"/>
      <c r="E58" s="16"/>
      <c r="F58" s="18"/>
      <c r="G58" s="16"/>
      <c r="H58" s="16"/>
      <c r="I58" s="19">
        <v>25000</v>
      </c>
    </row>
    <row r="59" spans="1:9" x14ac:dyDescent="0.25">
      <c r="A59" s="15">
        <v>43906</v>
      </c>
      <c r="B59" s="16" t="s">
        <v>53</v>
      </c>
      <c r="C59" s="17" t="s">
        <v>33</v>
      </c>
      <c r="D59" s="16"/>
      <c r="E59" s="16"/>
      <c r="F59" s="18"/>
      <c r="G59" s="16"/>
      <c r="H59" s="16"/>
      <c r="I59" s="19">
        <v>245000</v>
      </c>
    </row>
    <row r="60" spans="1:9" x14ac:dyDescent="0.25">
      <c r="A60" s="15">
        <v>43906</v>
      </c>
      <c r="B60" s="16" t="s">
        <v>53</v>
      </c>
      <c r="C60" s="17" t="s">
        <v>15</v>
      </c>
      <c r="D60" s="16"/>
      <c r="E60" s="16"/>
      <c r="F60" s="18"/>
      <c r="G60" s="16"/>
      <c r="H60" s="16"/>
      <c r="I60" s="19">
        <v>60000</v>
      </c>
    </row>
    <row r="61" spans="1:9" x14ac:dyDescent="0.25">
      <c r="A61" s="15">
        <v>43906</v>
      </c>
      <c r="B61" s="16" t="s">
        <v>53</v>
      </c>
      <c r="C61" s="17" t="s">
        <v>15</v>
      </c>
      <c r="D61" s="16"/>
      <c r="E61" s="16"/>
      <c r="F61" s="18"/>
      <c r="G61" s="16"/>
      <c r="H61" s="16"/>
      <c r="I61" s="19">
        <v>90000</v>
      </c>
    </row>
    <row r="62" spans="1:9" x14ac:dyDescent="0.25">
      <c r="A62" s="15">
        <v>43906</v>
      </c>
      <c r="B62" s="16" t="s">
        <v>53</v>
      </c>
      <c r="C62" s="17" t="s">
        <v>15</v>
      </c>
      <c r="D62" s="16"/>
      <c r="E62" s="16"/>
      <c r="F62" s="18"/>
      <c r="G62" s="16"/>
      <c r="H62" s="16"/>
      <c r="I62" s="19">
        <v>75000</v>
      </c>
    </row>
    <row r="63" spans="1:9" x14ac:dyDescent="0.25">
      <c r="A63" s="15">
        <v>43906</v>
      </c>
      <c r="B63" s="16" t="s">
        <v>53</v>
      </c>
      <c r="C63" s="17" t="s">
        <v>15</v>
      </c>
      <c r="D63" s="16"/>
      <c r="E63" s="16"/>
      <c r="F63" s="18"/>
      <c r="G63" s="16"/>
      <c r="H63" s="16"/>
      <c r="I63" s="19">
        <v>30000</v>
      </c>
    </row>
    <row r="64" spans="1:9" x14ac:dyDescent="0.25">
      <c r="A64" s="15">
        <v>43908</v>
      </c>
      <c r="B64" s="16" t="s">
        <v>57</v>
      </c>
      <c r="C64" s="17" t="s">
        <v>34</v>
      </c>
      <c r="D64" s="16"/>
      <c r="E64" s="16"/>
      <c r="F64" s="18">
        <v>7000000</v>
      </c>
      <c r="G64" s="16"/>
      <c r="H64" s="16"/>
      <c r="I64" s="19">
        <v>0</v>
      </c>
    </row>
    <row r="65" spans="1:9" x14ac:dyDescent="0.25">
      <c r="A65" s="15">
        <v>43908</v>
      </c>
      <c r="B65" s="16" t="s">
        <v>55</v>
      </c>
      <c r="C65" s="17" t="s">
        <v>50</v>
      </c>
      <c r="D65" s="16"/>
      <c r="E65" s="16"/>
      <c r="F65" s="18"/>
      <c r="G65" s="16"/>
      <c r="H65" s="16"/>
      <c r="I65" s="19">
        <v>1000000</v>
      </c>
    </row>
    <row r="66" spans="1:9" x14ac:dyDescent="0.25">
      <c r="A66" s="15">
        <v>43909</v>
      </c>
      <c r="B66" s="16" t="s">
        <v>51</v>
      </c>
      <c r="C66" s="17" t="s">
        <v>35</v>
      </c>
      <c r="D66" s="16"/>
      <c r="E66" s="16"/>
      <c r="F66" s="18"/>
      <c r="G66" s="16"/>
      <c r="H66" s="16"/>
      <c r="I66" s="19">
        <v>3740000</v>
      </c>
    </row>
    <row r="67" spans="1:9" x14ac:dyDescent="0.25">
      <c r="A67" s="15">
        <v>43909</v>
      </c>
      <c r="B67" s="16" t="s">
        <v>57</v>
      </c>
      <c r="C67" s="17" t="s">
        <v>36</v>
      </c>
      <c r="D67" s="16"/>
      <c r="E67" s="16"/>
      <c r="F67" s="18">
        <v>3550000</v>
      </c>
      <c r="G67" s="16"/>
      <c r="H67" s="16"/>
      <c r="I67" s="19"/>
    </row>
    <row r="68" spans="1:9" x14ac:dyDescent="0.25">
      <c r="A68" s="15">
        <v>43910</v>
      </c>
      <c r="B68" s="16" t="s">
        <v>55</v>
      </c>
      <c r="C68" s="17" t="s">
        <v>37</v>
      </c>
      <c r="D68" s="16"/>
      <c r="E68" s="16"/>
      <c r="F68" s="18"/>
      <c r="G68" s="16"/>
      <c r="H68" s="16"/>
      <c r="I68" s="19">
        <v>3600000</v>
      </c>
    </row>
    <row r="69" spans="1:9" x14ac:dyDescent="0.25">
      <c r="A69" s="15">
        <v>43910</v>
      </c>
      <c r="B69" s="16" t="s">
        <v>57</v>
      </c>
      <c r="C69" s="17" t="s">
        <v>38</v>
      </c>
      <c r="D69" s="16"/>
      <c r="E69" s="16"/>
      <c r="F69" s="18">
        <v>2000000</v>
      </c>
      <c r="G69" s="16"/>
      <c r="H69" s="16"/>
      <c r="I69" s="19"/>
    </row>
    <row r="70" spans="1:9" x14ac:dyDescent="0.25">
      <c r="A70" s="15">
        <v>43910</v>
      </c>
      <c r="B70" s="16" t="s">
        <v>53</v>
      </c>
      <c r="C70" s="17" t="s">
        <v>39</v>
      </c>
      <c r="D70" s="16"/>
      <c r="E70" s="16"/>
      <c r="F70" s="18"/>
      <c r="G70" s="16"/>
      <c r="H70" s="16"/>
      <c r="I70" s="19">
        <v>1014600</v>
      </c>
    </row>
    <row r="71" spans="1:9" x14ac:dyDescent="0.25">
      <c r="A71" s="15">
        <v>43911</v>
      </c>
      <c r="B71" s="16" t="s">
        <v>51</v>
      </c>
      <c r="C71" s="17" t="s">
        <v>40</v>
      </c>
      <c r="D71" s="16"/>
      <c r="E71" s="16"/>
      <c r="F71" s="18"/>
      <c r="G71" s="16"/>
      <c r="H71" s="16"/>
      <c r="I71" s="19">
        <v>610000</v>
      </c>
    </row>
    <row r="72" spans="1:9" x14ac:dyDescent="0.25">
      <c r="A72" s="15">
        <v>43913</v>
      </c>
      <c r="B72" s="16" t="s">
        <v>51</v>
      </c>
      <c r="C72" s="17" t="s">
        <v>47</v>
      </c>
      <c r="D72" s="16"/>
      <c r="E72" s="16"/>
      <c r="F72" s="18"/>
      <c r="G72" s="16"/>
      <c r="H72" s="16"/>
      <c r="I72" s="19">
        <v>500000</v>
      </c>
    </row>
    <row r="73" spans="1:9" x14ac:dyDescent="0.25">
      <c r="A73" s="15">
        <v>43915</v>
      </c>
      <c r="B73" s="16" t="s">
        <v>55</v>
      </c>
      <c r="C73" s="17" t="s">
        <v>48</v>
      </c>
      <c r="D73" s="16"/>
      <c r="E73" s="16"/>
      <c r="F73" s="18"/>
      <c r="G73" s="16"/>
      <c r="H73" s="16"/>
      <c r="I73" s="19">
        <v>1153000</v>
      </c>
    </row>
    <row r="74" spans="1:9" x14ac:dyDescent="0.25">
      <c r="A74" s="15">
        <v>43915</v>
      </c>
      <c r="B74" s="16" t="s">
        <v>54</v>
      </c>
      <c r="C74" s="17" t="s">
        <v>49</v>
      </c>
      <c r="D74" s="16"/>
      <c r="E74" s="16"/>
      <c r="F74" s="18"/>
      <c r="G74" s="16"/>
      <c r="H74" s="16"/>
      <c r="I74" s="19">
        <v>2601111</v>
      </c>
    </row>
    <row r="75" spans="1:9" x14ac:dyDescent="0.25">
      <c r="A75" s="15">
        <v>43889</v>
      </c>
      <c r="B75" s="16" t="s">
        <v>53</v>
      </c>
      <c r="C75" s="17" t="s">
        <v>21</v>
      </c>
      <c r="D75" s="16"/>
      <c r="E75" s="16"/>
      <c r="F75" s="18"/>
      <c r="G75" s="16"/>
      <c r="H75" s="16"/>
      <c r="I75" s="19">
        <v>814000</v>
      </c>
    </row>
    <row r="76" spans="1:9" x14ac:dyDescent="0.25">
      <c r="A76" s="15">
        <v>43917</v>
      </c>
      <c r="B76" s="16" t="s">
        <v>57</v>
      </c>
      <c r="C76" s="17" t="s">
        <v>82</v>
      </c>
      <c r="D76" s="16"/>
      <c r="E76" s="16"/>
      <c r="F76" s="18">
        <v>3274000</v>
      </c>
      <c r="G76" s="16"/>
      <c r="H76" s="16"/>
      <c r="I76" s="19"/>
    </row>
    <row r="77" spans="1:9" x14ac:dyDescent="0.25">
      <c r="A77" s="15">
        <v>43917</v>
      </c>
      <c r="B77" s="16" t="s">
        <v>57</v>
      </c>
      <c r="C77" s="17" t="s">
        <v>83</v>
      </c>
      <c r="D77" s="16"/>
      <c r="E77" s="16"/>
      <c r="F77" s="18">
        <v>15800000</v>
      </c>
      <c r="G77" s="16"/>
      <c r="H77" s="16"/>
      <c r="I77" s="19"/>
    </row>
    <row r="78" spans="1:9" x14ac:dyDescent="0.25">
      <c r="A78" s="15">
        <v>43917</v>
      </c>
      <c r="B78" s="16" t="s">
        <v>51</v>
      </c>
      <c r="C78" s="17" t="s">
        <v>84</v>
      </c>
      <c r="D78" s="16"/>
      <c r="E78" s="16"/>
      <c r="F78" s="18"/>
      <c r="G78" s="16"/>
      <c r="H78" s="16"/>
      <c r="I78" s="19">
        <v>15800000</v>
      </c>
    </row>
    <row r="79" spans="1:9" x14ac:dyDescent="0.25">
      <c r="A79" s="15">
        <v>43917</v>
      </c>
      <c r="B79" s="16" t="s">
        <v>55</v>
      </c>
      <c r="C79" s="17" t="s">
        <v>85</v>
      </c>
      <c r="D79" s="16"/>
      <c r="E79" s="16"/>
      <c r="F79" s="18"/>
      <c r="G79" s="16"/>
      <c r="H79" s="16"/>
      <c r="I79" s="19">
        <v>500000</v>
      </c>
    </row>
    <row r="80" spans="1:9" x14ac:dyDescent="0.25">
      <c r="A80" s="15">
        <v>43917</v>
      </c>
      <c r="B80" s="16" t="s">
        <v>57</v>
      </c>
      <c r="C80" s="17" t="s">
        <v>86</v>
      </c>
      <c r="D80" s="16"/>
      <c r="E80" s="16"/>
      <c r="F80" s="18">
        <v>536000</v>
      </c>
      <c r="G80" s="16"/>
      <c r="H80" s="16"/>
      <c r="I80" s="19"/>
    </row>
    <row r="81" spans="1:11" x14ac:dyDescent="0.25">
      <c r="A81" s="15">
        <v>43917</v>
      </c>
      <c r="B81" s="16" t="s">
        <v>54</v>
      </c>
      <c r="C81" s="17" t="s">
        <v>208</v>
      </c>
      <c r="D81" s="16"/>
      <c r="E81" s="16"/>
      <c r="F81" s="18"/>
      <c r="G81" s="16"/>
      <c r="H81" s="16"/>
      <c r="I81" s="19">
        <v>4100000</v>
      </c>
    </row>
    <row r="82" spans="1:11" x14ac:dyDescent="0.25">
      <c r="A82" s="15">
        <v>43918</v>
      </c>
      <c r="B82" s="16" t="s">
        <v>51</v>
      </c>
      <c r="C82" s="17" t="s">
        <v>87</v>
      </c>
      <c r="D82" s="16"/>
      <c r="E82" s="16"/>
      <c r="F82" s="18"/>
      <c r="G82" s="16"/>
      <c r="H82" s="16"/>
      <c r="I82" s="19">
        <v>4200000</v>
      </c>
    </row>
    <row r="83" spans="1:11" x14ac:dyDescent="0.25">
      <c r="A83" s="15">
        <v>43918</v>
      </c>
      <c r="B83" s="16" t="s">
        <v>55</v>
      </c>
      <c r="C83" s="17" t="s">
        <v>211</v>
      </c>
      <c r="D83" s="16"/>
      <c r="E83" s="16"/>
      <c r="F83" s="18"/>
      <c r="G83" s="16"/>
      <c r="H83" s="16"/>
      <c r="I83" s="19">
        <v>130000</v>
      </c>
    </row>
    <row r="84" spans="1:11" x14ac:dyDescent="0.25">
      <c r="A84" s="15">
        <v>43919</v>
      </c>
      <c r="B84" s="16" t="s">
        <v>51</v>
      </c>
      <c r="C84" s="17" t="s">
        <v>209</v>
      </c>
      <c r="D84" s="16"/>
      <c r="E84" s="16"/>
      <c r="F84" s="18"/>
      <c r="G84" s="16"/>
      <c r="H84" s="16"/>
      <c r="I84" s="19">
        <v>100000</v>
      </c>
    </row>
    <row r="85" spans="1:11" x14ac:dyDescent="0.25">
      <c r="A85" s="15">
        <v>43920</v>
      </c>
      <c r="B85" s="16" t="s">
        <v>51</v>
      </c>
      <c r="C85" s="17" t="s">
        <v>210</v>
      </c>
      <c r="D85" s="16"/>
      <c r="E85" s="16"/>
      <c r="F85" s="18"/>
      <c r="G85" s="16"/>
      <c r="H85" s="16"/>
      <c r="I85" s="19">
        <v>700000</v>
      </c>
    </row>
    <row r="86" spans="1:11" x14ac:dyDescent="0.25">
      <c r="A86" s="15">
        <v>43921</v>
      </c>
      <c r="B86" s="16" t="s">
        <v>57</v>
      </c>
      <c r="C86" s="17" t="s">
        <v>226</v>
      </c>
      <c r="D86" s="16"/>
      <c r="E86" s="16"/>
      <c r="F86" s="18">
        <v>536900</v>
      </c>
      <c r="G86" s="16"/>
      <c r="H86" s="16"/>
      <c r="I86" s="19"/>
    </row>
    <row r="87" spans="1:11" x14ac:dyDescent="0.25">
      <c r="A87" s="15">
        <v>43921</v>
      </c>
      <c r="B87" s="16" t="s">
        <v>53</v>
      </c>
      <c r="C87" s="17" t="s">
        <v>15</v>
      </c>
      <c r="D87" s="16"/>
      <c r="E87" s="16"/>
      <c r="F87" s="18"/>
      <c r="G87" s="16"/>
      <c r="H87" s="16"/>
      <c r="I87" s="19">
        <v>10000</v>
      </c>
    </row>
    <row r="88" spans="1:11" x14ac:dyDescent="0.25">
      <c r="A88" s="15">
        <v>43921</v>
      </c>
      <c r="B88" s="16" t="s">
        <v>53</v>
      </c>
      <c r="C88" s="17" t="s">
        <v>15</v>
      </c>
      <c r="D88" s="16"/>
      <c r="E88" s="16"/>
      <c r="F88" s="18"/>
      <c r="G88" s="16"/>
      <c r="H88" s="16"/>
      <c r="I88" s="19">
        <v>25000</v>
      </c>
    </row>
    <row r="89" spans="1:11" x14ac:dyDescent="0.25">
      <c r="A89" s="15">
        <v>43921</v>
      </c>
      <c r="B89" s="16" t="s">
        <v>53</v>
      </c>
      <c r="C89" s="17" t="s">
        <v>15</v>
      </c>
      <c r="D89" s="16"/>
      <c r="E89" s="16"/>
      <c r="F89" s="18"/>
      <c r="G89" s="16"/>
      <c r="H89" s="16"/>
      <c r="I89" s="19">
        <v>45000</v>
      </c>
    </row>
    <row r="90" spans="1:11" x14ac:dyDescent="0.25">
      <c r="A90" s="15">
        <v>43921</v>
      </c>
      <c r="B90" s="16" t="s">
        <v>53</v>
      </c>
      <c r="C90" s="17" t="s">
        <v>41</v>
      </c>
      <c r="D90" s="16"/>
      <c r="E90" s="16"/>
      <c r="F90" s="18"/>
      <c r="G90" s="16"/>
      <c r="H90" s="16"/>
      <c r="I90" s="19">
        <v>1500000</v>
      </c>
    </row>
    <row r="91" spans="1:11" x14ac:dyDescent="0.25">
      <c r="A91" s="15">
        <v>43921</v>
      </c>
      <c r="B91" s="16" t="s">
        <v>53</v>
      </c>
      <c r="C91" s="17" t="s">
        <v>41</v>
      </c>
      <c r="D91" s="16"/>
      <c r="E91" s="16"/>
      <c r="F91" s="18"/>
      <c r="G91" s="16"/>
      <c r="H91" s="16"/>
      <c r="I91" s="19">
        <v>1500000</v>
      </c>
    </row>
    <row r="92" spans="1:11" x14ac:dyDescent="0.25">
      <c r="A92" s="15">
        <v>43921</v>
      </c>
      <c r="B92" s="16" t="s">
        <v>51</v>
      </c>
      <c r="C92" s="17" t="s">
        <v>42</v>
      </c>
      <c r="D92" s="16"/>
      <c r="E92" s="16"/>
      <c r="F92" s="18"/>
      <c r="G92" s="16"/>
      <c r="H92" s="16"/>
      <c r="I92" s="19">
        <v>460000</v>
      </c>
    </row>
    <row r="93" spans="1:11" x14ac:dyDescent="0.25">
      <c r="A93" s="15">
        <v>43921</v>
      </c>
      <c r="B93" s="16" t="s">
        <v>51</v>
      </c>
      <c r="C93" s="17" t="s">
        <v>43</v>
      </c>
      <c r="D93" s="16"/>
      <c r="E93" s="16"/>
      <c r="F93" s="18"/>
      <c r="G93" s="16"/>
      <c r="H93" s="16"/>
      <c r="I93" s="19">
        <v>210000</v>
      </c>
    </row>
    <row r="94" spans="1:11" x14ac:dyDescent="0.25">
      <c r="A94" s="15">
        <v>43921</v>
      </c>
      <c r="B94" s="16" t="s">
        <v>52</v>
      </c>
      <c r="C94" s="17" t="s">
        <v>13</v>
      </c>
      <c r="D94" s="16"/>
      <c r="E94" s="16"/>
      <c r="F94" s="18"/>
      <c r="G94" s="16"/>
      <c r="H94" s="16"/>
      <c r="I94" s="19">
        <v>130000</v>
      </c>
    </row>
    <row r="95" spans="1:11" x14ac:dyDescent="0.25">
      <c r="A95" s="15">
        <v>43921</v>
      </c>
      <c r="B95" s="16" t="s">
        <v>51</v>
      </c>
      <c r="C95" s="17" t="s">
        <v>44</v>
      </c>
      <c r="D95" s="16"/>
      <c r="E95" s="16"/>
      <c r="F95" s="18"/>
      <c r="G95" s="16"/>
      <c r="H95" s="16"/>
      <c r="I95" s="19">
        <v>3000000</v>
      </c>
    </row>
    <row r="96" spans="1:11" x14ac:dyDescent="0.25">
      <c r="A96" s="22">
        <v>43921</v>
      </c>
      <c r="B96" s="23" t="s">
        <v>58</v>
      </c>
      <c r="C96" s="24" t="s">
        <v>45</v>
      </c>
      <c r="D96" s="23"/>
      <c r="E96" s="23"/>
      <c r="F96" s="25"/>
      <c r="G96" s="23"/>
      <c r="H96" s="23"/>
      <c r="I96" s="26">
        <v>4248000</v>
      </c>
      <c r="K96" s="83"/>
    </row>
    <row r="97" spans="1:11" s="28" customFormat="1" ht="14.25" x14ac:dyDescent="0.2">
      <c r="A97" s="373" t="s">
        <v>46</v>
      </c>
      <c r="B97" s="374"/>
      <c r="C97" s="375"/>
      <c r="D97" s="27">
        <f>SUM(D8:D96)</f>
        <v>0</v>
      </c>
      <c r="E97" s="27">
        <f t="shared" ref="E97:H97" si="0">SUM(E8:E96)</f>
        <v>0</v>
      </c>
      <c r="F97" s="27">
        <f t="shared" si="0"/>
        <v>54050900</v>
      </c>
      <c r="G97" s="27">
        <f t="shared" si="0"/>
        <v>0</v>
      </c>
      <c r="H97" s="27">
        <f t="shared" si="0"/>
        <v>0</v>
      </c>
      <c r="I97" s="27">
        <f>SUM(I8:I96)</f>
        <v>146242710.39879</v>
      </c>
      <c r="K97" s="29"/>
    </row>
    <row r="100" spans="1:11" s="1" customFormat="1" ht="25.5" x14ac:dyDescent="0.25">
      <c r="A100" s="376" t="s">
        <v>59</v>
      </c>
      <c r="B100" s="376"/>
      <c r="D100" s="2"/>
      <c r="E100" s="2"/>
      <c r="F100" s="2"/>
      <c r="G100" s="2"/>
      <c r="H100" s="2"/>
      <c r="I100" s="2"/>
    </row>
    <row r="102" spans="1:11" ht="20.25" x14ac:dyDescent="0.3">
      <c r="A102" s="367" t="s">
        <v>15</v>
      </c>
      <c r="B102" s="367"/>
      <c r="C102" s="367"/>
    </row>
    <row r="103" spans="1:11" s="12" customFormat="1" x14ac:dyDescent="0.25">
      <c r="A103" s="368" t="s">
        <v>4</v>
      </c>
      <c r="B103" s="368" t="s">
        <v>5</v>
      </c>
      <c r="C103" s="370" t="s">
        <v>6</v>
      </c>
      <c r="D103" s="372" t="s">
        <v>7</v>
      </c>
      <c r="E103" s="372"/>
      <c r="F103" s="372"/>
      <c r="G103" s="372" t="s">
        <v>8</v>
      </c>
      <c r="H103" s="372"/>
      <c r="I103" s="372"/>
    </row>
    <row r="104" spans="1:11" s="12" customFormat="1" x14ac:dyDescent="0.25">
      <c r="A104" s="369"/>
      <c r="B104" s="369"/>
      <c r="C104" s="371"/>
      <c r="D104" s="14" t="s">
        <v>9</v>
      </c>
      <c r="E104" s="14" t="s">
        <v>10</v>
      </c>
      <c r="F104" s="14" t="s">
        <v>11</v>
      </c>
      <c r="G104" s="14" t="s">
        <v>9</v>
      </c>
      <c r="H104" s="14" t="s">
        <v>10</v>
      </c>
      <c r="I104" s="14" t="s">
        <v>11</v>
      </c>
    </row>
    <row r="105" spans="1:11" x14ac:dyDescent="0.25">
      <c r="A105" s="15">
        <v>43886</v>
      </c>
      <c r="B105" s="16" t="s">
        <v>53</v>
      </c>
      <c r="C105" s="17" t="s">
        <v>15</v>
      </c>
      <c r="D105" s="16"/>
      <c r="E105" s="16"/>
      <c r="F105" s="18"/>
      <c r="G105" s="16"/>
      <c r="H105" s="16"/>
      <c r="I105" s="18">
        <v>60000</v>
      </c>
    </row>
    <row r="106" spans="1:11" x14ac:dyDescent="0.25">
      <c r="A106" s="15">
        <v>43886</v>
      </c>
      <c r="B106" s="16" t="s">
        <v>53</v>
      </c>
      <c r="C106" s="17" t="s">
        <v>15</v>
      </c>
      <c r="D106" s="16"/>
      <c r="E106" s="16"/>
      <c r="F106" s="18"/>
      <c r="G106" s="16"/>
      <c r="H106" s="16"/>
      <c r="I106" s="18">
        <v>40000</v>
      </c>
    </row>
    <row r="107" spans="1:11" x14ac:dyDescent="0.25">
      <c r="A107" s="15">
        <v>43894</v>
      </c>
      <c r="B107" s="16" t="s">
        <v>53</v>
      </c>
      <c r="C107" s="17" t="s">
        <v>15</v>
      </c>
      <c r="D107" s="16"/>
      <c r="E107" s="16"/>
      <c r="F107" s="18"/>
      <c r="G107" s="16"/>
      <c r="H107" s="16"/>
      <c r="I107" s="19">
        <v>40000</v>
      </c>
    </row>
    <row r="108" spans="1:11" x14ac:dyDescent="0.25">
      <c r="A108" s="15">
        <v>43895</v>
      </c>
      <c r="B108" s="16" t="s">
        <v>53</v>
      </c>
      <c r="C108" s="20" t="s">
        <v>19</v>
      </c>
      <c r="D108" s="16"/>
      <c r="E108" s="16"/>
      <c r="F108" s="18"/>
      <c r="G108" s="16"/>
      <c r="H108" s="16"/>
      <c r="I108" s="19">
        <v>1013359.59879</v>
      </c>
    </row>
    <row r="109" spans="1:11" x14ac:dyDescent="0.25">
      <c r="A109" s="15">
        <v>43895</v>
      </c>
      <c r="B109" s="16" t="s">
        <v>53</v>
      </c>
      <c r="C109" s="17" t="s">
        <v>15</v>
      </c>
      <c r="D109" s="16"/>
      <c r="E109" s="16"/>
      <c r="F109" s="18"/>
      <c r="G109" s="16"/>
      <c r="H109" s="16"/>
      <c r="I109" s="19">
        <v>35000</v>
      </c>
    </row>
    <row r="110" spans="1:11" x14ac:dyDescent="0.25">
      <c r="A110" s="15">
        <v>43897</v>
      </c>
      <c r="B110" s="16" t="s">
        <v>53</v>
      </c>
      <c r="C110" s="17" t="s">
        <v>15</v>
      </c>
      <c r="D110" s="16"/>
      <c r="E110" s="16"/>
      <c r="F110" s="18"/>
      <c r="G110" s="16"/>
      <c r="H110" s="16"/>
      <c r="I110" s="19">
        <v>40000</v>
      </c>
    </row>
    <row r="111" spans="1:11" x14ac:dyDescent="0.25">
      <c r="A111" s="15">
        <v>43898</v>
      </c>
      <c r="B111" s="16" t="s">
        <v>53</v>
      </c>
      <c r="C111" s="17" t="s">
        <v>21</v>
      </c>
      <c r="D111" s="16"/>
      <c r="E111" s="16"/>
      <c r="F111" s="18"/>
      <c r="G111" s="16"/>
      <c r="H111" s="16"/>
      <c r="I111" s="19">
        <v>950000</v>
      </c>
    </row>
    <row r="112" spans="1:11" x14ac:dyDescent="0.25">
      <c r="A112" s="15">
        <v>43898</v>
      </c>
      <c r="B112" s="16" t="s">
        <v>53</v>
      </c>
      <c r="C112" s="17" t="s">
        <v>15</v>
      </c>
      <c r="D112" s="16"/>
      <c r="E112" s="16"/>
      <c r="F112" s="18"/>
      <c r="G112" s="16"/>
      <c r="H112" s="16"/>
      <c r="I112" s="19">
        <v>35000</v>
      </c>
    </row>
    <row r="113" spans="1:9" x14ac:dyDescent="0.25">
      <c r="A113" s="15">
        <v>43898</v>
      </c>
      <c r="B113" s="16" t="s">
        <v>53</v>
      </c>
      <c r="C113" s="17" t="s">
        <v>15</v>
      </c>
      <c r="D113" s="16"/>
      <c r="E113" s="16"/>
      <c r="F113" s="18"/>
      <c r="G113" s="16"/>
      <c r="H113" s="16"/>
      <c r="I113" s="19">
        <v>65000</v>
      </c>
    </row>
    <row r="114" spans="1:9" x14ac:dyDescent="0.25">
      <c r="A114" s="15">
        <v>43898</v>
      </c>
      <c r="B114" s="16" t="s">
        <v>53</v>
      </c>
      <c r="C114" s="17" t="s">
        <v>15</v>
      </c>
      <c r="D114" s="16"/>
      <c r="E114" s="16"/>
      <c r="F114" s="18"/>
      <c r="G114" s="16"/>
      <c r="H114" s="16"/>
      <c r="I114" s="19">
        <v>40000</v>
      </c>
    </row>
    <row r="115" spans="1:9" x14ac:dyDescent="0.25">
      <c r="A115" s="15">
        <v>43901</v>
      </c>
      <c r="B115" s="16" t="s">
        <v>53</v>
      </c>
      <c r="C115" s="17" t="s">
        <v>15</v>
      </c>
      <c r="D115" s="16"/>
      <c r="E115" s="16"/>
      <c r="F115" s="18"/>
      <c r="G115" s="16"/>
      <c r="H115" s="16"/>
      <c r="I115" s="19">
        <v>15000</v>
      </c>
    </row>
    <row r="116" spans="1:9" x14ac:dyDescent="0.25">
      <c r="A116" s="15">
        <v>43902</v>
      </c>
      <c r="B116" s="16" t="s">
        <v>53</v>
      </c>
      <c r="C116" s="17" t="s">
        <v>19</v>
      </c>
      <c r="D116" s="16"/>
      <c r="E116" s="16"/>
      <c r="F116" s="18"/>
      <c r="G116" s="16"/>
      <c r="H116" s="16"/>
      <c r="I116" s="19">
        <v>516240</v>
      </c>
    </row>
    <row r="117" spans="1:9" x14ac:dyDescent="0.25">
      <c r="A117" s="15">
        <v>43906</v>
      </c>
      <c r="B117" s="16" t="s">
        <v>53</v>
      </c>
      <c r="C117" s="17" t="s">
        <v>33</v>
      </c>
      <c r="D117" s="16"/>
      <c r="E117" s="16"/>
      <c r="F117" s="18"/>
      <c r="G117" s="16"/>
      <c r="H117" s="16"/>
      <c r="I117" s="19">
        <v>245000</v>
      </c>
    </row>
    <row r="118" spans="1:9" x14ac:dyDescent="0.25">
      <c r="A118" s="15">
        <v>43906</v>
      </c>
      <c r="B118" s="16" t="s">
        <v>53</v>
      </c>
      <c r="C118" s="17" t="s">
        <v>15</v>
      </c>
      <c r="D118" s="16"/>
      <c r="E118" s="16"/>
      <c r="F118" s="18"/>
      <c r="G118" s="16"/>
      <c r="H118" s="16"/>
      <c r="I118" s="19">
        <v>60000</v>
      </c>
    </row>
    <row r="119" spans="1:9" x14ac:dyDescent="0.25">
      <c r="A119" s="15">
        <v>43906</v>
      </c>
      <c r="B119" s="16" t="s">
        <v>53</v>
      </c>
      <c r="C119" s="17" t="s">
        <v>15</v>
      </c>
      <c r="D119" s="16"/>
      <c r="E119" s="16"/>
      <c r="F119" s="18"/>
      <c r="G119" s="16"/>
      <c r="H119" s="16"/>
      <c r="I119" s="19">
        <v>90000</v>
      </c>
    </row>
    <row r="120" spans="1:9" x14ac:dyDescent="0.25">
      <c r="A120" s="15">
        <v>43906</v>
      </c>
      <c r="B120" s="16" t="s">
        <v>53</v>
      </c>
      <c r="C120" s="17" t="s">
        <v>15</v>
      </c>
      <c r="D120" s="16"/>
      <c r="E120" s="16"/>
      <c r="F120" s="18"/>
      <c r="G120" s="16"/>
      <c r="H120" s="16"/>
      <c r="I120" s="19">
        <v>75000</v>
      </c>
    </row>
    <row r="121" spans="1:9" x14ac:dyDescent="0.25">
      <c r="A121" s="15">
        <v>43906</v>
      </c>
      <c r="B121" s="16" t="s">
        <v>53</v>
      </c>
      <c r="C121" s="17" t="s">
        <v>15</v>
      </c>
      <c r="D121" s="16"/>
      <c r="E121" s="16"/>
      <c r="F121" s="18"/>
      <c r="G121" s="16"/>
      <c r="H121" s="16"/>
      <c r="I121" s="19">
        <v>30000</v>
      </c>
    </row>
    <row r="122" spans="1:9" x14ac:dyDescent="0.25">
      <c r="A122" s="15">
        <v>43910</v>
      </c>
      <c r="B122" s="16" t="s">
        <v>53</v>
      </c>
      <c r="C122" s="17" t="s">
        <v>39</v>
      </c>
      <c r="D122" s="16"/>
      <c r="E122" s="16"/>
      <c r="F122" s="18"/>
      <c r="G122" s="16"/>
      <c r="H122" s="16"/>
      <c r="I122" s="19">
        <v>1014600</v>
      </c>
    </row>
    <row r="123" spans="1:9" x14ac:dyDescent="0.25">
      <c r="A123" s="15">
        <v>43889</v>
      </c>
      <c r="B123" s="16" t="s">
        <v>53</v>
      </c>
      <c r="C123" s="17" t="s">
        <v>21</v>
      </c>
      <c r="D123" s="16"/>
      <c r="E123" s="16"/>
      <c r="F123" s="18"/>
      <c r="G123" s="16"/>
      <c r="H123" s="16"/>
      <c r="I123" s="19">
        <v>814000</v>
      </c>
    </row>
    <row r="124" spans="1:9" x14ac:dyDescent="0.25">
      <c r="A124" s="15">
        <v>43921</v>
      </c>
      <c r="B124" s="16" t="s">
        <v>53</v>
      </c>
      <c r="C124" s="17" t="s">
        <v>15</v>
      </c>
      <c r="D124" s="16"/>
      <c r="E124" s="16"/>
      <c r="F124" s="18"/>
      <c r="G124" s="16"/>
      <c r="H124" s="16"/>
      <c r="I124" s="19">
        <v>10000</v>
      </c>
    </row>
    <row r="125" spans="1:9" x14ac:dyDescent="0.25">
      <c r="A125" s="15">
        <v>43921</v>
      </c>
      <c r="B125" s="16" t="s">
        <v>53</v>
      </c>
      <c r="C125" s="17" t="s">
        <v>15</v>
      </c>
      <c r="D125" s="16"/>
      <c r="E125" s="16"/>
      <c r="F125" s="18"/>
      <c r="G125" s="16"/>
      <c r="H125" s="16"/>
      <c r="I125" s="19">
        <v>25000</v>
      </c>
    </row>
    <row r="126" spans="1:9" x14ac:dyDescent="0.25">
      <c r="A126" s="15">
        <v>43921</v>
      </c>
      <c r="B126" s="16" t="s">
        <v>53</v>
      </c>
      <c r="C126" s="17" t="s">
        <v>15</v>
      </c>
      <c r="D126" s="16"/>
      <c r="E126" s="16"/>
      <c r="F126" s="18"/>
      <c r="G126" s="16"/>
      <c r="H126" s="16"/>
      <c r="I126" s="19">
        <v>45000</v>
      </c>
    </row>
    <row r="127" spans="1:9" x14ac:dyDescent="0.25">
      <c r="A127" s="15">
        <v>43921</v>
      </c>
      <c r="B127" s="16" t="s">
        <v>53</v>
      </c>
      <c r="C127" s="17" t="s">
        <v>41</v>
      </c>
      <c r="D127" s="16"/>
      <c r="E127" s="16"/>
      <c r="F127" s="18"/>
      <c r="G127" s="16"/>
      <c r="H127" s="16"/>
      <c r="I127" s="19">
        <v>1500000</v>
      </c>
    </row>
    <row r="128" spans="1:9" x14ac:dyDescent="0.25">
      <c r="A128" s="30">
        <v>43921</v>
      </c>
      <c r="B128" s="31" t="s">
        <v>53</v>
      </c>
      <c r="C128" s="32" t="s">
        <v>41</v>
      </c>
      <c r="D128" s="31"/>
      <c r="E128" s="31"/>
      <c r="F128" s="33"/>
      <c r="G128" s="31"/>
      <c r="H128" s="31"/>
      <c r="I128" s="34">
        <v>1500000</v>
      </c>
    </row>
    <row r="129" spans="1:9" x14ac:dyDescent="0.25">
      <c r="A129" s="36"/>
      <c r="B129" s="36"/>
      <c r="C129" s="36"/>
      <c r="D129" s="36"/>
      <c r="E129" s="36"/>
      <c r="F129" s="36"/>
      <c r="G129" s="36"/>
      <c r="H129" s="36"/>
      <c r="I129" s="43">
        <f>SUM(I105:I128)</f>
        <v>8258199.5987900002</v>
      </c>
    </row>
    <row r="131" spans="1:9" ht="20.25" x14ac:dyDescent="0.3">
      <c r="A131" s="367" t="s">
        <v>57</v>
      </c>
      <c r="B131" s="367"/>
      <c r="C131" s="367"/>
    </row>
    <row r="132" spans="1:9" s="12" customFormat="1" x14ac:dyDescent="0.25">
      <c r="A132" s="368" t="s">
        <v>4</v>
      </c>
      <c r="B132" s="368" t="s">
        <v>5</v>
      </c>
      <c r="C132" s="370" t="s">
        <v>6</v>
      </c>
      <c r="D132" s="372" t="s">
        <v>7</v>
      </c>
      <c r="E132" s="372"/>
      <c r="F132" s="372"/>
      <c r="G132" s="372" t="s">
        <v>8</v>
      </c>
      <c r="H132" s="372"/>
      <c r="I132" s="372"/>
    </row>
    <row r="133" spans="1:9" s="12" customFormat="1" x14ac:dyDescent="0.25">
      <c r="A133" s="369"/>
      <c r="B133" s="369"/>
      <c r="C133" s="371"/>
      <c r="D133" s="14" t="s">
        <v>9</v>
      </c>
      <c r="E133" s="14" t="s">
        <v>10</v>
      </c>
      <c r="F133" s="14" t="s">
        <v>11</v>
      </c>
      <c r="G133" s="14" t="s">
        <v>9</v>
      </c>
      <c r="H133" s="14" t="s">
        <v>10</v>
      </c>
      <c r="I133" s="14" t="s">
        <v>11</v>
      </c>
    </row>
    <row r="134" spans="1:9" x14ac:dyDescent="0.25">
      <c r="A134" s="15">
        <v>44138</v>
      </c>
      <c r="B134" s="16" t="s">
        <v>57</v>
      </c>
      <c r="C134" s="17" t="s">
        <v>29</v>
      </c>
      <c r="D134" s="16"/>
      <c r="E134" s="16"/>
      <c r="F134" s="18"/>
      <c r="G134" s="16"/>
      <c r="H134" s="16"/>
      <c r="I134" s="19">
        <v>9450000</v>
      </c>
    </row>
    <row r="135" spans="1:9" x14ac:dyDescent="0.25">
      <c r="A135" s="15">
        <v>43903</v>
      </c>
      <c r="B135" s="16" t="s">
        <v>57</v>
      </c>
      <c r="C135" s="17" t="s">
        <v>31</v>
      </c>
      <c r="D135" s="16"/>
      <c r="E135" s="16"/>
      <c r="F135" s="18">
        <v>11874000</v>
      </c>
      <c r="G135" s="16"/>
      <c r="H135" s="16"/>
      <c r="I135" s="19">
        <v>0</v>
      </c>
    </row>
    <row r="136" spans="1:9" x14ac:dyDescent="0.25">
      <c r="A136" s="15">
        <v>43903</v>
      </c>
      <c r="B136" s="16" t="s">
        <v>57</v>
      </c>
      <c r="C136" s="17" t="s">
        <v>32</v>
      </c>
      <c r="D136" s="16"/>
      <c r="E136" s="16"/>
      <c r="F136" s="18">
        <v>9480000</v>
      </c>
      <c r="G136" s="16"/>
      <c r="H136" s="16"/>
      <c r="I136" s="19">
        <v>0</v>
      </c>
    </row>
    <row r="137" spans="1:9" x14ac:dyDescent="0.25">
      <c r="A137" s="15">
        <v>43908</v>
      </c>
      <c r="B137" s="16" t="s">
        <v>57</v>
      </c>
      <c r="C137" s="17" t="s">
        <v>34</v>
      </c>
      <c r="D137" s="16"/>
      <c r="E137" s="16"/>
      <c r="F137" s="18">
        <v>7000000</v>
      </c>
      <c r="G137" s="16"/>
      <c r="H137" s="16"/>
      <c r="I137" s="19">
        <v>0</v>
      </c>
    </row>
    <row r="138" spans="1:9" x14ac:dyDescent="0.25">
      <c r="A138" s="15">
        <v>43909</v>
      </c>
      <c r="B138" s="16" t="s">
        <v>57</v>
      </c>
      <c r="C138" s="17" t="s">
        <v>36</v>
      </c>
      <c r="D138" s="16"/>
      <c r="E138" s="16"/>
      <c r="F138" s="18">
        <v>3550000</v>
      </c>
      <c r="G138" s="16"/>
      <c r="H138" s="16"/>
      <c r="I138" s="19"/>
    </row>
    <row r="139" spans="1:9" x14ac:dyDescent="0.25">
      <c r="A139" s="15">
        <v>43910</v>
      </c>
      <c r="B139" s="16" t="s">
        <v>57</v>
      </c>
      <c r="C139" s="17" t="s">
        <v>38</v>
      </c>
      <c r="D139" s="16"/>
      <c r="E139" s="16"/>
      <c r="F139" s="18">
        <v>2000000</v>
      </c>
      <c r="G139" s="16"/>
      <c r="H139" s="16"/>
      <c r="I139" s="19"/>
    </row>
    <row r="140" spans="1:9" x14ac:dyDescent="0.25">
      <c r="A140" s="15">
        <v>43917</v>
      </c>
      <c r="B140" s="16" t="s">
        <v>57</v>
      </c>
      <c r="C140" s="17" t="s">
        <v>82</v>
      </c>
      <c r="D140" s="16"/>
      <c r="E140" s="16"/>
      <c r="F140" s="18">
        <v>3274000</v>
      </c>
      <c r="G140" s="16"/>
      <c r="H140" s="16"/>
      <c r="I140" s="19"/>
    </row>
    <row r="141" spans="1:9" x14ac:dyDescent="0.25">
      <c r="A141" s="15">
        <v>43917</v>
      </c>
      <c r="B141" s="16" t="s">
        <v>57</v>
      </c>
      <c r="C141" s="17" t="s">
        <v>86</v>
      </c>
      <c r="D141" s="16"/>
      <c r="E141" s="16"/>
      <c r="F141" s="18">
        <v>536000</v>
      </c>
      <c r="G141" s="16"/>
      <c r="H141" s="16"/>
      <c r="I141" s="19"/>
    </row>
    <row r="142" spans="1:9" x14ac:dyDescent="0.25">
      <c r="A142" s="15">
        <v>43917</v>
      </c>
      <c r="B142" s="16" t="s">
        <v>57</v>
      </c>
      <c r="C142" s="17" t="s">
        <v>83</v>
      </c>
      <c r="D142" s="16"/>
      <c r="E142" s="16"/>
      <c r="F142" s="18">
        <v>15800000</v>
      </c>
      <c r="G142" s="16"/>
      <c r="H142" s="16"/>
      <c r="I142" s="19"/>
    </row>
    <row r="143" spans="1:9" x14ac:dyDescent="0.25">
      <c r="A143" s="15">
        <v>43921</v>
      </c>
      <c r="B143" s="16" t="s">
        <v>57</v>
      </c>
      <c r="C143" s="17" t="s">
        <v>226</v>
      </c>
      <c r="D143" s="16"/>
      <c r="E143" s="16"/>
      <c r="F143" s="18">
        <v>536900</v>
      </c>
      <c r="G143" s="16"/>
      <c r="H143" s="16"/>
      <c r="I143" s="19"/>
    </row>
    <row r="144" spans="1:9" x14ac:dyDescent="0.25">
      <c r="A144" s="36"/>
      <c r="B144" s="36"/>
      <c r="C144" s="36"/>
      <c r="D144" s="36">
        <f>SUM(D136:D142)</f>
        <v>0</v>
      </c>
      <c r="E144" s="36">
        <f t="shared" ref="E144:H144" si="1">SUM(E136:E142)</f>
        <v>0</v>
      </c>
      <c r="F144" s="27">
        <f>SUBTOTAL(9,F134:F143)</f>
        <v>54050900</v>
      </c>
      <c r="G144" s="36">
        <f t="shared" si="1"/>
        <v>0</v>
      </c>
      <c r="H144" s="36">
        <f t="shared" si="1"/>
        <v>0</v>
      </c>
      <c r="I144" s="41">
        <f>SUBTOTAL(9,I134:I142)</f>
        <v>9450000</v>
      </c>
    </row>
    <row r="146" spans="1:9" ht="20.25" x14ac:dyDescent="0.3">
      <c r="A146" s="367" t="s">
        <v>60</v>
      </c>
      <c r="B146" s="367"/>
      <c r="C146" s="367"/>
    </row>
    <row r="147" spans="1:9" s="12" customFormat="1" x14ac:dyDescent="0.25">
      <c r="A147" s="368" t="s">
        <v>4</v>
      </c>
      <c r="B147" s="368" t="s">
        <v>5</v>
      </c>
      <c r="C147" s="370" t="s">
        <v>6</v>
      </c>
      <c r="D147" s="372" t="s">
        <v>7</v>
      </c>
      <c r="E147" s="372"/>
      <c r="F147" s="372"/>
      <c r="G147" s="372" t="s">
        <v>8</v>
      </c>
      <c r="H147" s="372"/>
      <c r="I147" s="372"/>
    </row>
    <row r="148" spans="1:9" s="12" customFormat="1" x14ac:dyDescent="0.25">
      <c r="A148" s="369"/>
      <c r="B148" s="369"/>
      <c r="C148" s="371"/>
      <c r="D148" s="14" t="s">
        <v>9</v>
      </c>
      <c r="E148" s="14" t="s">
        <v>10</v>
      </c>
      <c r="F148" s="14" t="s">
        <v>11</v>
      </c>
      <c r="G148" s="14" t="s">
        <v>9</v>
      </c>
      <c r="H148" s="14" t="s">
        <v>10</v>
      </c>
      <c r="I148" s="14" t="s">
        <v>11</v>
      </c>
    </row>
    <row r="149" spans="1:9" x14ac:dyDescent="0.25">
      <c r="A149" s="15">
        <v>43893</v>
      </c>
      <c r="B149" s="16" t="s">
        <v>54</v>
      </c>
      <c r="C149" s="17" t="s">
        <v>16</v>
      </c>
      <c r="D149" s="16"/>
      <c r="E149" s="16"/>
      <c r="F149" s="18"/>
      <c r="G149" s="16"/>
      <c r="H149" s="16"/>
      <c r="I149" s="19">
        <v>1153846</v>
      </c>
    </row>
    <row r="150" spans="1:9" x14ac:dyDescent="0.25">
      <c r="A150" s="15">
        <v>43893</v>
      </c>
      <c r="B150" s="16" t="s">
        <v>54</v>
      </c>
      <c r="C150" s="17" t="s">
        <v>17</v>
      </c>
      <c r="D150" s="16"/>
      <c r="E150" s="16"/>
      <c r="F150" s="18"/>
      <c r="G150" s="16"/>
      <c r="H150" s="16"/>
      <c r="I150" s="19">
        <v>846154</v>
      </c>
    </row>
    <row r="151" spans="1:9" x14ac:dyDescent="0.25">
      <c r="A151" s="15">
        <v>43900</v>
      </c>
      <c r="B151" s="16" t="s">
        <v>54</v>
      </c>
      <c r="C151" s="21" t="s">
        <v>22</v>
      </c>
      <c r="D151" s="16"/>
      <c r="E151" s="16"/>
      <c r="F151" s="18"/>
      <c r="G151" s="16"/>
      <c r="H151" s="16"/>
      <c r="I151" s="19">
        <v>8000000</v>
      </c>
    </row>
    <row r="152" spans="1:9" x14ac:dyDescent="0.25">
      <c r="A152" s="15">
        <v>43901</v>
      </c>
      <c r="B152" s="16" t="s">
        <v>54</v>
      </c>
      <c r="C152" s="17" t="s">
        <v>25</v>
      </c>
      <c r="D152" s="16"/>
      <c r="E152" s="16"/>
      <c r="F152" s="18"/>
      <c r="G152" s="16"/>
      <c r="H152" s="16"/>
      <c r="I152" s="19">
        <v>11000000</v>
      </c>
    </row>
    <row r="153" spans="1:9" x14ac:dyDescent="0.25">
      <c r="A153" s="30">
        <v>43915</v>
      </c>
      <c r="B153" s="31" t="s">
        <v>54</v>
      </c>
      <c r="C153" s="32" t="s">
        <v>49</v>
      </c>
      <c r="D153" s="31"/>
      <c r="E153" s="31"/>
      <c r="F153" s="33"/>
      <c r="G153" s="31"/>
      <c r="H153" s="31"/>
      <c r="I153" s="34">
        <v>2601111</v>
      </c>
    </row>
    <row r="154" spans="1:9" x14ac:dyDescent="0.25">
      <c r="A154" s="15">
        <v>43917</v>
      </c>
      <c r="B154" s="16" t="s">
        <v>54</v>
      </c>
      <c r="C154" s="17" t="s">
        <v>208</v>
      </c>
      <c r="D154" s="16"/>
      <c r="E154" s="16"/>
      <c r="F154" s="18"/>
      <c r="G154" s="16"/>
      <c r="H154" s="16"/>
      <c r="I154" s="19">
        <v>4100000</v>
      </c>
    </row>
    <row r="155" spans="1:9" x14ac:dyDescent="0.25">
      <c r="A155" s="36"/>
      <c r="B155" s="36"/>
      <c r="C155" s="36"/>
      <c r="D155" s="36"/>
      <c r="E155" s="36"/>
      <c r="F155" s="36"/>
      <c r="G155" s="36"/>
      <c r="H155" s="36"/>
      <c r="I155" s="41">
        <f>SUM(I149:I154)</f>
        <v>27701111</v>
      </c>
    </row>
    <row r="157" spans="1:9" ht="20.25" x14ac:dyDescent="0.3">
      <c r="A157" s="367" t="s">
        <v>61</v>
      </c>
      <c r="B157" s="367"/>
      <c r="C157" s="367"/>
    </row>
    <row r="158" spans="1:9" s="12" customFormat="1" x14ac:dyDescent="0.25">
      <c r="A158" s="368" t="s">
        <v>4</v>
      </c>
      <c r="B158" s="368" t="s">
        <v>5</v>
      </c>
      <c r="C158" s="370" t="s">
        <v>6</v>
      </c>
      <c r="D158" s="372" t="s">
        <v>7</v>
      </c>
      <c r="E158" s="372"/>
      <c r="F158" s="372"/>
      <c r="G158" s="372" t="s">
        <v>8</v>
      </c>
      <c r="H158" s="372"/>
      <c r="I158" s="372"/>
    </row>
    <row r="159" spans="1:9" s="12" customFormat="1" x14ac:dyDescent="0.25">
      <c r="A159" s="369"/>
      <c r="B159" s="369"/>
      <c r="C159" s="371"/>
      <c r="D159" s="14" t="s">
        <v>9</v>
      </c>
      <c r="E159" s="14" t="s">
        <v>10</v>
      </c>
      <c r="F159" s="14" t="s">
        <v>11</v>
      </c>
      <c r="G159" s="14" t="s">
        <v>9</v>
      </c>
      <c r="H159" s="14" t="s">
        <v>10</v>
      </c>
      <c r="I159" s="14" t="s">
        <v>11</v>
      </c>
    </row>
    <row r="160" spans="1:9" x14ac:dyDescent="0.25">
      <c r="A160" s="15">
        <v>43902</v>
      </c>
      <c r="B160" s="16" t="s">
        <v>58</v>
      </c>
      <c r="C160" s="17" t="s">
        <v>30</v>
      </c>
      <c r="D160" s="16"/>
      <c r="E160" s="16"/>
      <c r="F160" s="18"/>
      <c r="G160" s="16"/>
      <c r="H160" s="16"/>
      <c r="I160" s="19">
        <v>9000000</v>
      </c>
    </row>
    <row r="161" spans="1:9" x14ac:dyDescent="0.25">
      <c r="A161" s="22">
        <v>43921</v>
      </c>
      <c r="B161" s="23" t="s">
        <v>58</v>
      </c>
      <c r="C161" s="24" t="s">
        <v>45</v>
      </c>
      <c r="D161" s="23"/>
      <c r="E161" s="23"/>
      <c r="F161" s="25"/>
      <c r="G161" s="23"/>
      <c r="H161" s="23"/>
      <c r="I161" s="26">
        <v>4248000</v>
      </c>
    </row>
    <row r="162" spans="1:9" x14ac:dyDescent="0.25">
      <c r="A162" s="36"/>
      <c r="B162" s="36"/>
      <c r="C162" s="36"/>
      <c r="D162" s="36"/>
      <c r="E162" s="36"/>
      <c r="F162" s="36"/>
      <c r="G162" s="36"/>
      <c r="H162" s="36"/>
      <c r="I162" s="41">
        <f>SUM(I160:I161)</f>
        <v>13248000</v>
      </c>
    </row>
    <row r="164" spans="1:9" ht="20.25" x14ac:dyDescent="0.3">
      <c r="A164" s="367" t="s">
        <v>62</v>
      </c>
      <c r="B164" s="367"/>
      <c r="C164" s="367"/>
    </row>
    <row r="165" spans="1:9" s="12" customFormat="1" x14ac:dyDescent="0.25">
      <c r="A165" s="368" t="s">
        <v>4</v>
      </c>
      <c r="B165" s="368" t="s">
        <v>5</v>
      </c>
      <c r="C165" s="370" t="s">
        <v>6</v>
      </c>
      <c r="D165" s="372" t="s">
        <v>7</v>
      </c>
      <c r="E165" s="372"/>
      <c r="F165" s="372"/>
      <c r="G165" s="372" t="s">
        <v>8</v>
      </c>
      <c r="H165" s="372"/>
      <c r="I165" s="372"/>
    </row>
    <row r="166" spans="1:9" s="12" customFormat="1" x14ac:dyDescent="0.25">
      <c r="A166" s="369"/>
      <c r="B166" s="369"/>
      <c r="C166" s="371"/>
      <c r="D166" s="14" t="s">
        <v>9</v>
      </c>
      <c r="E166" s="14" t="s">
        <v>10</v>
      </c>
      <c r="F166" s="14" t="s">
        <v>11</v>
      </c>
      <c r="G166" s="14" t="s">
        <v>9</v>
      </c>
      <c r="H166" s="14" t="s">
        <v>10</v>
      </c>
      <c r="I166" s="14" t="s">
        <v>11</v>
      </c>
    </row>
    <row r="167" spans="1:9" x14ac:dyDescent="0.25">
      <c r="A167" s="15">
        <v>43867</v>
      </c>
      <c r="B167" s="16" t="s">
        <v>52</v>
      </c>
      <c r="C167" s="17" t="s">
        <v>13</v>
      </c>
      <c r="D167" s="16"/>
      <c r="E167" s="16"/>
      <c r="F167" s="18"/>
      <c r="G167" s="16"/>
      <c r="H167" s="16"/>
      <c r="I167" s="18">
        <v>433000</v>
      </c>
    </row>
    <row r="168" spans="1:9" x14ac:dyDescent="0.25">
      <c r="A168" s="15">
        <v>43867</v>
      </c>
      <c r="B168" s="16" t="s">
        <v>52</v>
      </c>
      <c r="C168" s="17" t="s">
        <v>14</v>
      </c>
      <c r="D168" s="16"/>
      <c r="E168" s="16"/>
      <c r="F168" s="18"/>
      <c r="G168" s="16"/>
      <c r="H168" s="16"/>
      <c r="I168" s="18">
        <v>1100000</v>
      </c>
    </row>
    <row r="169" spans="1:9" x14ac:dyDescent="0.25">
      <c r="A169" s="15">
        <v>43870</v>
      </c>
      <c r="B169" s="16" t="s">
        <v>52</v>
      </c>
      <c r="C169" s="17" t="s">
        <v>13</v>
      </c>
      <c r="D169" s="16"/>
      <c r="E169" s="16"/>
      <c r="F169" s="18"/>
      <c r="G169" s="16"/>
      <c r="H169" s="16"/>
      <c r="I169" s="18">
        <v>3560000</v>
      </c>
    </row>
    <row r="170" spans="1:9" x14ac:dyDescent="0.25">
      <c r="A170" s="15">
        <v>43891</v>
      </c>
      <c r="B170" s="16" t="s">
        <v>52</v>
      </c>
      <c r="C170" s="17" t="s">
        <v>13</v>
      </c>
      <c r="D170" s="16"/>
      <c r="E170" s="16"/>
      <c r="F170" s="18"/>
      <c r="G170" s="16"/>
      <c r="H170" s="16"/>
      <c r="I170" s="18">
        <v>6500000</v>
      </c>
    </row>
    <row r="171" spans="1:9" x14ac:dyDescent="0.25">
      <c r="A171" s="15">
        <v>43892</v>
      </c>
      <c r="B171" s="16" t="s">
        <v>52</v>
      </c>
      <c r="C171" s="17" t="s">
        <v>13</v>
      </c>
      <c r="D171" s="16"/>
      <c r="E171" s="16"/>
      <c r="F171" s="18"/>
      <c r="G171" s="16"/>
      <c r="H171" s="16"/>
      <c r="I171" s="19">
        <v>118000</v>
      </c>
    </row>
    <row r="172" spans="1:9" x14ac:dyDescent="0.25">
      <c r="A172" s="15">
        <v>43893</v>
      </c>
      <c r="B172" s="16" t="s">
        <v>52</v>
      </c>
      <c r="C172" s="17" t="s">
        <v>13</v>
      </c>
      <c r="D172" s="16"/>
      <c r="E172" s="16"/>
      <c r="F172" s="18"/>
      <c r="G172" s="16"/>
      <c r="H172" s="16"/>
      <c r="I172" s="19">
        <v>426000</v>
      </c>
    </row>
    <row r="173" spans="1:9" x14ac:dyDescent="0.25">
      <c r="A173" s="15">
        <v>43895</v>
      </c>
      <c r="B173" s="16" t="s">
        <v>52</v>
      </c>
      <c r="C173" s="17" t="s">
        <v>14</v>
      </c>
      <c r="D173" s="16"/>
      <c r="E173" s="16"/>
      <c r="F173" s="18"/>
      <c r="G173" s="16"/>
      <c r="H173" s="16"/>
      <c r="I173" s="19">
        <v>500000</v>
      </c>
    </row>
    <row r="174" spans="1:9" x14ac:dyDescent="0.25">
      <c r="A174" s="15">
        <v>43895</v>
      </c>
      <c r="B174" s="16" t="s">
        <v>52</v>
      </c>
      <c r="C174" s="17" t="s">
        <v>13</v>
      </c>
      <c r="D174" s="16"/>
      <c r="E174" s="16"/>
      <c r="F174" s="18"/>
      <c r="G174" s="16"/>
      <c r="H174" s="16"/>
      <c r="I174" s="19">
        <v>1273000</v>
      </c>
    </row>
    <row r="175" spans="1:9" x14ac:dyDescent="0.25">
      <c r="A175" s="15">
        <v>43895</v>
      </c>
      <c r="B175" s="16" t="s">
        <v>52</v>
      </c>
      <c r="C175" s="17" t="s">
        <v>20</v>
      </c>
      <c r="D175" s="16"/>
      <c r="E175" s="16"/>
      <c r="F175" s="18"/>
      <c r="G175" s="16"/>
      <c r="H175" s="16"/>
      <c r="I175" s="19">
        <v>1761800</v>
      </c>
    </row>
    <row r="176" spans="1:9" x14ac:dyDescent="0.25">
      <c r="A176" s="15">
        <v>43895</v>
      </c>
      <c r="B176" s="16" t="s">
        <v>52</v>
      </c>
      <c r="C176" s="17" t="s">
        <v>13</v>
      </c>
      <c r="D176" s="16"/>
      <c r="E176" s="16"/>
      <c r="F176" s="18"/>
      <c r="G176" s="16"/>
      <c r="H176" s="16"/>
      <c r="I176" s="19">
        <v>60000</v>
      </c>
    </row>
    <row r="177" spans="1:9" x14ac:dyDescent="0.25">
      <c r="A177" s="15">
        <v>43899</v>
      </c>
      <c r="B177" s="16" t="s">
        <v>52</v>
      </c>
      <c r="C177" s="21" t="s">
        <v>13</v>
      </c>
      <c r="D177" s="16"/>
      <c r="E177" s="16"/>
      <c r="F177" s="18"/>
      <c r="G177" s="16"/>
      <c r="H177" s="16"/>
      <c r="I177" s="19">
        <v>300000</v>
      </c>
    </row>
    <row r="178" spans="1:9" x14ac:dyDescent="0.25">
      <c r="A178" s="15">
        <v>43900</v>
      </c>
      <c r="B178" s="16" t="s">
        <v>52</v>
      </c>
      <c r="C178" s="21" t="s">
        <v>14</v>
      </c>
      <c r="D178" s="16"/>
      <c r="E178" s="16"/>
      <c r="F178" s="18"/>
      <c r="G178" s="16"/>
      <c r="H178" s="16"/>
      <c r="I178" s="19">
        <v>450000.1</v>
      </c>
    </row>
    <row r="179" spans="1:9" x14ac:dyDescent="0.25">
      <c r="A179" s="15">
        <v>43900</v>
      </c>
      <c r="B179" s="16" t="s">
        <v>52</v>
      </c>
      <c r="C179" s="17" t="s">
        <v>23</v>
      </c>
      <c r="D179" s="16"/>
      <c r="E179" s="16"/>
      <c r="F179" s="18"/>
      <c r="G179" s="16"/>
      <c r="H179" s="16"/>
      <c r="I179" s="19">
        <v>2255600</v>
      </c>
    </row>
    <row r="180" spans="1:9" x14ac:dyDescent="0.25">
      <c r="A180" s="15">
        <v>43901</v>
      </c>
      <c r="B180" s="16" t="s">
        <v>52</v>
      </c>
      <c r="C180" s="17" t="s">
        <v>28</v>
      </c>
      <c r="D180" s="16"/>
      <c r="E180" s="16"/>
      <c r="F180" s="18"/>
      <c r="G180" s="16"/>
      <c r="H180" s="16"/>
      <c r="I180" s="19">
        <v>2750000</v>
      </c>
    </row>
    <row r="181" spans="1:9" x14ac:dyDescent="0.25">
      <c r="A181" s="15">
        <v>43902</v>
      </c>
      <c r="B181" s="16" t="s">
        <v>52</v>
      </c>
      <c r="C181" s="17" t="s">
        <v>13</v>
      </c>
      <c r="D181" s="16"/>
      <c r="E181" s="16"/>
      <c r="F181" s="18"/>
      <c r="G181" s="16"/>
      <c r="H181" s="16"/>
      <c r="I181" s="19">
        <v>195000</v>
      </c>
    </row>
    <row r="182" spans="1:9" x14ac:dyDescent="0.25">
      <c r="A182" s="15">
        <v>43902</v>
      </c>
      <c r="B182" s="16" t="s">
        <v>52</v>
      </c>
      <c r="C182" s="17" t="s">
        <v>13</v>
      </c>
      <c r="D182" s="16"/>
      <c r="E182" s="16"/>
      <c r="F182" s="18"/>
      <c r="G182" s="16"/>
      <c r="H182" s="16"/>
      <c r="I182" s="19">
        <v>487000</v>
      </c>
    </row>
    <row r="183" spans="1:9" x14ac:dyDescent="0.25">
      <c r="A183" s="15">
        <v>43903</v>
      </c>
      <c r="B183" s="16" t="s">
        <v>52</v>
      </c>
      <c r="C183" s="17" t="s">
        <v>14</v>
      </c>
      <c r="D183" s="16"/>
      <c r="E183" s="16"/>
      <c r="F183" s="18"/>
      <c r="G183" s="16"/>
      <c r="H183" s="16"/>
      <c r="I183" s="19">
        <v>450000</v>
      </c>
    </row>
    <row r="184" spans="1:9" x14ac:dyDescent="0.25">
      <c r="A184" s="15">
        <v>43903</v>
      </c>
      <c r="B184" s="16" t="s">
        <v>52</v>
      </c>
      <c r="C184" s="17" t="s">
        <v>13</v>
      </c>
      <c r="D184" s="16"/>
      <c r="E184" s="16"/>
      <c r="F184" s="18"/>
      <c r="G184" s="16"/>
      <c r="H184" s="16"/>
      <c r="I184" s="19">
        <v>532000</v>
      </c>
    </row>
    <row r="185" spans="1:9" x14ac:dyDescent="0.25">
      <c r="A185" s="15">
        <v>43903</v>
      </c>
      <c r="B185" s="16" t="s">
        <v>52</v>
      </c>
      <c r="C185" s="17" t="s">
        <v>13</v>
      </c>
      <c r="D185" s="16"/>
      <c r="E185" s="16"/>
      <c r="F185" s="18"/>
      <c r="G185" s="16"/>
      <c r="H185" s="16"/>
      <c r="I185" s="19">
        <v>150000</v>
      </c>
    </row>
    <row r="186" spans="1:9" x14ac:dyDescent="0.25">
      <c r="A186" s="15">
        <v>43904</v>
      </c>
      <c r="B186" s="16" t="s">
        <v>52</v>
      </c>
      <c r="C186" s="17" t="s">
        <v>14</v>
      </c>
      <c r="D186" s="16"/>
      <c r="E186" s="16"/>
      <c r="F186" s="18"/>
      <c r="G186" s="16"/>
      <c r="H186" s="16"/>
      <c r="I186" s="19">
        <v>399999.6</v>
      </c>
    </row>
    <row r="187" spans="1:9" x14ac:dyDescent="0.25">
      <c r="A187" s="15">
        <v>43904</v>
      </c>
      <c r="B187" s="16" t="s">
        <v>52</v>
      </c>
      <c r="C187" s="17" t="s">
        <v>14</v>
      </c>
      <c r="D187" s="16"/>
      <c r="E187" s="16"/>
      <c r="F187" s="18"/>
      <c r="G187" s="16"/>
      <c r="H187" s="16"/>
      <c r="I187" s="19">
        <v>450000.1</v>
      </c>
    </row>
    <row r="188" spans="1:9" x14ac:dyDescent="0.25">
      <c r="A188" s="15">
        <v>43905</v>
      </c>
      <c r="B188" s="16" t="s">
        <v>52</v>
      </c>
      <c r="C188" s="17" t="s">
        <v>13</v>
      </c>
      <c r="D188" s="16"/>
      <c r="E188" s="16"/>
      <c r="F188" s="18"/>
      <c r="G188" s="16"/>
      <c r="H188" s="16"/>
      <c r="I188" s="19">
        <v>982000</v>
      </c>
    </row>
    <row r="189" spans="1:9" x14ac:dyDescent="0.25">
      <c r="A189" s="15">
        <v>43906</v>
      </c>
      <c r="B189" s="16" t="s">
        <v>52</v>
      </c>
      <c r="C189" s="17" t="s">
        <v>13</v>
      </c>
      <c r="D189" s="16"/>
      <c r="E189" s="16"/>
      <c r="F189" s="18"/>
      <c r="G189" s="16"/>
      <c r="H189" s="16"/>
      <c r="I189" s="19">
        <v>196000</v>
      </c>
    </row>
    <row r="190" spans="1:9" x14ac:dyDescent="0.25">
      <c r="A190" s="15">
        <v>43906</v>
      </c>
      <c r="B190" s="16" t="s">
        <v>52</v>
      </c>
      <c r="C190" s="17" t="s">
        <v>13</v>
      </c>
      <c r="D190" s="16"/>
      <c r="E190" s="16"/>
      <c r="F190" s="18"/>
      <c r="G190" s="16"/>
      <c r="H190" s="16"/>
      <c r="I190" s="19">
        <v>28000</v>
      </c>
    </row>
    <row r="191" spans="1:9" x14ac:dyDescent="0.25">
      <c r="A191" s="15">
        <v>43906</v>
      </c>
      <c r="B191" s="16" t="s">
        <v>52</v>
      </c>
      <c r="C191" s="17" t="s">
        <v>14</v>
      </c>
      <c r="D191" s="16"/>
      <c r="E191" s="16"/>
      <c r="F191" s="18"/>
      <c r="G191" s="16"/>
      <c r="H191" s="16"/>
      <c r="I191" s="19">
        <v>480000</v>
      </c>
    </row>
    <row r="192" spans="1:9" x14ac:dyDescent="0.25">
      <c r="A192" s="15">
        <v>43906</v>
      </c>
      <c r="B192" s="16" t="s">
        <v>52</v>
      </c>
      <c r="C192" s="17" t="s">
        <v>13</v>
      </c>
      <c r="D192" s="16"/>
      <c r="E192" s="16"/>
      <c r="F192" s="18"/>
      <c r="G192" s="16"/>
      <c r="H192" s="16"/>
      <c r="I192" s="19">
        <v>25000</v>
      </c>
    </row>
    <row r="193" spans="1:9" x14ac:dyDescent="0.25">
      <c r="A193" s="30">
        <v>43921</v>
      </c>
      <c r="B193" s="31" t="s">
        <v>52</v>
      </c>
      <c r="C193" s="32" t="s">
        <v>13</v>
      </c>
      <c r="D193" s="31"/>
      <c r="E193" s="31"/>
      <c r="F193" s="33"/>
      <c r="G193" s="31"/>
      <c r="H193" s="31"/>
      <c r="I193" s="34">
        <v>130000</v>
      </c>
    </row>
    <row r="194" spans="1:9" x14ac:dyDescent="0.25">
      <c r="A194" s="35"/>
      <c r="B194" s="35"/>
      <c r="C194" s="35"/>
      <c r="D194" s="35"/>
      <c r="E194" s="35"/>
      <c r="F194" s="35"/>
      <c r="G194" s="35"/>
      <c r="H194" s="35"/>
      <c r="I194" s="41">
        <f>SUM(I167:I193)</f>
        <v>25992399.800000004</v>
      </c>
    </row>
    <row r="196" spans="1:9" ht="20.25" x14ac:dyDescent="0.3">
      <c r="A196" s="367" t="s">
        <v>63</v>
      </c>
      <c r="B196" s="367"/>
      <c r="C196" s="367"/>
    </row>
    <row r="197" spans="1:9" s="12" customFormat="1" x14ac:dyDescent="0.25">
      <c r="A197" s="368" t="s">
        <v>4</v>
      </c>
      <c r="B197" s="368" t="s">
        <v>5</v>
      </c>
      <c r="C197" s="370" t="s">
        <v>6</v>
      </c>
      <c r="D197" s="372" t="s">
        <v>7</v>
      </c>
      <c r="E197" s="372"/>
      <c r="F197" s="372"/>
      <c r="G197" s="372" t="s">
        <v>8</v>
      </c>
      <c r="H197" s="372"/>
      <c r="I197" s="372"/>
    </row>
    <row r="198" spans="1:9" s="12" customFormat="1" x14ac:dyDescent="0.25">
      <c r="A198" s="369"/>
      <c r="B198" s="369"/>
      <c r="C198" s="371"/>
      <c r="D198" s="14" t="s">
        <v>9</v>
      </c>
      <c r="E198" s="14" t="s">
        <v>10</v>
      </c>
      <c r="F198" s="14" t="s">
        <v>11</v>
      </c>
      <c r="G198" s="14" t="s">
        <v>9</v>
      </c>
      <c r="H198" s="14" t="s">
        <v>10</v>
      </c>
      <c r="I198" s="14" t="s">
        <v>11</v>
      </c>
    </row>
    <row r="199" spans="1:9" x14ac:dyDescent="0.25">
      <c r="A199" s="15">
        <v>43901</v>
      </c>
      <c r="B199" s="16" t="s">
        <v>55</v>
      </c>
      <c r="C199" s="17" t="s">
        <v>24</v>
      </c>
      <c r="D199" s="16"/>
      <c r="E199" s="16"/>
      <c r="F199" s="18"/>
      <c r="G199" s="16"/>
      <c r="H199" s="16"/>
      <c r="I199" s="19">
        <v>3000000</v>
      </c>
    </row>
    <row r="200" spans="1:9" x14ac:dyDescent="0.25">
      <c r="A200" s="15">
        <v>43908</v>
      </c>
      <c r="B200" s="16" t="s">
        <v>55</v>
      </c>
      <c r="C200" s="17" t="s">
        <v>50</v>
      </c>
      <c r="D200" s="16"/>
      <c r="E200" s="16"/>
      <c r="F200" s="18"/>
      <c r="G200" s="16"/>
      <c r="H200" s="16"/>
      <c r="I200" s="19">
        <v>1000000</v>
      </c>
    </row>
    <row r="201" spans="1:9" x14ac:dyDescent="0.25">
      <c r="A201" s="15">
        <v>43910</v>
      </c>
      <c r="B201" s="16" t="s">
        <v>55</v>
      </c>
      <c r="C201" s="17" t="s">
        <v>37</v>
      </c>
      <c r="D201" s="16"/>
      <c r="E201" s="16"/>
      <c r="F201" s="18"/>
      <c r="G201" s="16"/>
      <c r="H201" s="16"/>
      <c r="I201" s="19">
        <v>3600000</v>
      </c>
    </row>
    <row r="202" spans="1:9" x14ac:dyDescent="0.25">
      <c r="A202" s="15">
        <v>43915</v>
      </c>
      <c r="B202" s="16" t="s">
        <v>55</v>
      </c>
      <c r="C202" s="17" t="s">
        <v>48</v>
      </c>
      <c r="D202" s="16"/>
      <c r="E202" s="16"/>
      <c r="F202" s="18"/>
      <c r="G202" s="16"/>
      <c r="H202" s="16"/>
      <c r="I202" s="19">
        <v>1153000</v>
      </c>
    </row>
    <row r="203" spans="1:9" x14ac:dyDescent="0.25">
      <c r="A203" s="15">
        <v>43917</v>
      </c>
      <c r="B203" s="16" t="s">
        <v>55</v>
      </c>
      <c r="C203" s="17" t="s">
        <v>85</v>
      </c>
      <c r="D203" s="16"/>
      <c r="E203" s="16"/>
      <c r="F203" s="18"/>
      <c r="G203" s="16"/>
      <c r="H203" s="16"/>
      <c r="I203" s="19">
        <v>500000</v>
      </c>
    </row>
    <row r="204" spans="1:9" x14ac:dyDescent="0.25">
      <c r="A204" s="15">
        <v>43918</v>
      </c>
      <c r="B204" s="16" t="s">
        <v>55</v>
      </c>
      <c r="C204" s="17" t="s">
        <v>211</v>
      </c>
      <c r="D204" s="16"/>
      <c r="E204" s="16"/>
      <c r="F204" s="18"/>
      <c r="G204" s="16"/>
      <c r="H204" s="16"/>
      <c r="I204" s="19">
        <v>130000</v>
      </c>
    </row>
    <row r="205" spans="1:9" x14ac:dyDescent="0.25">
      <c r="A205" s="36"/>
      <c r="B205" s="36"/>
      <c r="C205" s="36"/>
      <c r="D205" s="36"/>
      <c r="E205" s="36"/>
      <c r="F205" s="36"/>
      <c r="G205" s="36"/>
      <c r="H205" s="36"/>
      <c r="I205" s="41">
        <f>SUM(I199:I204)</f>
        <v>9383000</v>
      </c>
    </row>
    <row r="207" spans="1:9" ht="20.25" x14ac:dyDescent="0.3">
      <c r="A207" s="367" t="s">
        <v>64</v>
      </c>
      <c r="B207" s="367"/>
      <c r="C207" s="367"/>
    </row>
    <row r="208" spans="1:9" s="12" customFormat="1" x14ac:dyDescent="0.25">
      <c r="A208" s="368" t="s">
        <v>4</v>
      </c>
      <c r="B208" s="368" t="s">
        <v>5</v>
      </c>
      <c r="C208" s="370" t="s">
        <v>6</v>
      </c>
      <c r="D208" s="372" t="s">
        <v>7</v>
      </c>
      <c r="E208" s="372"/>
      <c r="F208" s="372"/>
      <c r="G208" s="372" t="s">
        <v>8</v>
      </c>
      <c r="H208" s="372"/>
      <c r="I208" s="372"/>
    </row>
    <row r="209" spans="1:9" s="12" customFormat="1" x14ac:dyDescent="0.25">
      <c r="A209" s="369"/>
      <c r="B209" s="369"/>
      <c r="C209" s="371"/>
      <c r="D209" s="14" t="s">
        <v>9</v>
      </c>
      <c r="E209" s="14" t="s">
        <v>10</v>
      </c>
      <c r="F209" s="14" t="s">
        <v>11</v>
      </c>
      <c r="G209" s="14" t="s">
        <v>9</v>
      </c>
      <c r="H209" s="14" t="s">
        <v>10</v>
      </c>
      <c r="I209" s="14" t="s">
        <v>11</v>
      </c>
    </row>
    <row r="210" spans="1:9" x14ac:dyDescent="0.25">
      <c r="A210" s="30">
        <v>43901</v>
      </c>
      <c r="B210" s="31" t="s">
        <v>56</v>
      </c>
      <c r="C210" s="32" t="s">
        <v>26</v>
      </c>
      <c r="D210" s="31"/>
      <c r="E210" s="31"/>
      <c r="F210" s="33"/>
      <c r="G210" s="31"/>
      <c r="H210" s="31"/>
      <c r="I210" s="34">
        <v>200000</v>
      </c>
    </row>
    <row r="211" spans="1:9" x14ac:dyDescent="0.25">
      <c r="A211" s="38"/>
      <c r="B211" s="35"/>
      <c r="C211" s="39"/>
      <c r="D211" s="35"/>
      <c r="E211" s="35"/>
      <c r="F211" s="40"/>
      <c r="G211" s="35"/>
      <c r="H211" s="35"/>
      <c r="I211" s="42">
        <f>I210</f>
        <v>200000</v>
      </c>
    </row>
    <row r="212" spans="1:9" x14ac:dyDescent="0.25">
      <c r="I212" s="37"/>
    </row>
    <row r="213" spans="1:9" ht="20.25" x14ac:dyDescent="0.3">
      <c r="A213" s="367" t="s">
        <v>65</v>
      </c>
      <c r="B213" s="367"/>
      <c r="C213" s="367"/>
    </row>
    <row r="214" spans="1:9" s="12" customFormat="1" x14ac:dyDescent="0.25">
      <c r="A214" s="368" t="s">
        <v>4</v>
      </c>
      <c r="B214" s="368" t="s">
        <v>5</v>
      </c>
      <c r="C214" s="370" t="s">
        <v>6</v>
      </c>
      <c r="D214" s="372" t="s">
        <v>7</v>
      </c>
      <c r="E214" s="372"/>
      <c r="F214" s="372"/>
      <c r="G214" s="372" t="s">
        <v>8</v>
      </c>
      <c r="H214" s="372"/>
      <c r="I214" s="372"/>
    </row>
    <row r="215" spans="1:9" s="12" customFormat="1" x14ac:dyDescent="0.25">
      <c r="A215" s="369"/>
      <c r="B215" s="369"/>
      <c r="C215" s="371"/>
      <c r="D215" s="14" t="s">
        <v>9</v>
      </c>
      <c r="E215" s="14" t="s">
        <v>10</v>
      </c>
      <c r="F215" s="14" t="s">
        <v>11</v>
      </c>
      <c r="G215" s="14" t="s">
        <v>9</v>
      </c>
      <c r="H215" s="14" t="s">
        <v>10</v>
      </c>
      <c r="I215" s="14" t="s">
        <v>11</v>
      </c>
    </row>
    <row r="216" spans="1:9" s="12" customFormat="1" x14ac:dyDescent="0.25">
      <c r="A216" s="15">
        <v>43774</v>
      </c>
      <c r="B216" s="16" t="s">
        <v>51</v>
      </c>
      <c r="C216" s="17" t="s">
        <v>12</v>
      </c>
      <c r="D216" s="16"/>
      <c r="E216" s="16"/>
      <c r="F216" s="18"/>
      <c r="G216" s="16"/>
      <c r="H216" s="16"/>
      <c r="I216" s="18">
        <v>7750000</v>
      </c>
    </row>
    <row r="217" spans="1:9" x14ac:dyDescent="0.25">
      <c r="A217" s="15">
        <v>43894</v>
      </c>
      <c r="B217" s="16" t="s">
        <v>51</v>
      </c>
      <c r="C217" s="17" t="s">
        <v>18</v>
      </c>
      <c r="D217" s="16"/>
      <c r="E217" s="16"/>
      <c r="F217" s="18"/>
      <c r="G217" s="16"/>
      <c r="H217" s="16"/>
      <c r="I217" s="19">
        <v>11200000</v>
      </c>
    </row>
    <row r="218" spans="1:9" x14ac:dyDescent="0.25">
      <c r="A218" s="15">
        <v>43901</v>
      </c>
      <c r="B218" s="16" t="s">
        <v>51</v>
      </c>
      <c r="C218" s="17" t="s">
        <v>27</v>
      </c>
      <c r="D218" s="16"/>
      <c r="E218" s="16"/>
      <c r="F218" s="18"/>
      <c r="G218" s="16"/>
      <c r="H218" s="16"/>
      <c r="I218" s="19">
        <v>3740000</v>
      </c>
    </row>
    <row r="219" spans="1:9" x14ac:dyDescent="0.25">
      <c r="A219" s="15">
        <v>43909</v>
      </c>
      <c r="B219" s="16" t="s">
        <v>51</v>
      </c>
      <c r="C219" s="17" t="s">
        <v>35</v>
      </c>
      <c r="D219" s="16"/>
      <c r="E219" s="16"/>
      <c r="F219" s="18"/>
      <c r="G219" s="16"/>
      <c r="H219" s="16"/>
      <c r="I219" s="19">
        <v>3740000</v>
      </c>
    </row>
    <row r="220" spans="1:9" x14ac:dyDescent="0.25">
      <c r="A220" s="15">
        <v>43911</v>
      </c>
      <c r="B220" s="16" t="s">
        <v>51</v>
      </c>
      <c r="C220" s="17" t="s">
        <v>40</v>
      </c>
      <c r="D220" s="16"/>
      <c r="E220" s="16"/>
      <c r="F220" s="18"/>
      <c r="G220" s="16"/>
      <c r="H220" s="16"/>
      <c r="I220" s="19">
        <v>610000</v>
      </c>
    </row>
    <row r="221" spans="1:9" x14ac:dyDescent="0.25">
      <c r="A221" s="15">
        <v>43913</v>
      </c>
      <c r="B221" s="16" t="s">
        <v>51</v>
      </c>
      <c r="C221" s="17" t="s">
        <v>47</v>
      </c>
      <c r="D221" s="16"/>
      <c r="E221" s="16"/>
      <c r="F221" s="18"/>
      <c r="G221" s="16"/>
      <c r="H221" s="16"/>
      <c r="I221" s="19">
        <v>500000</v>
      </c>
    </row>
    <row r="222" spans="1:9" x14ac:dyDescent="0.25">
      <c r="A222" s="15">
        <v>43917</v>
      </c>
      <c r="B222" s="16" t="s">
        <v>51</v>
      </c>
      <c r="C222" s="17" t="s">
        <v>84</v>
      </c>
      <c r="D222" s="16"/>
      <c r="E222" s="16"/>
      <c r="F222" s="18"/>
      <c r="G222" s="16"/>
      <c r="H222" s="16"/>
      <c r="I222" s="19">
        <v>15800000</v>
      </c>
    </row>
    <row r="223" spans="1:9" x14ac:dyDescent="0.25">
      <c r="A223" s="15">
        <v>43918</v>
      </c>
      <c r="B223" s="16" t="s">
        <v>51</v>
      </c>
      <c r="C223" s="17" t="s">
        <v>87</v>
      </c>
      <c r="D223" s="16"/>
      <c r="E223" s="16"/>
      <c r="F223" s="18"/>
      <c r="G223" s="16"/>
      <c r="H223" s="16"/>
      <c r="I223" s="19">
        <v>4200000</v>
      </c>
    </row>
    <row r="224" spans="1:9" x14ac:dyDescent="0.25">
      <c r="A224" s="15">
        <v>43919</v>
      </c>
      <c r="B224" s="16" t="s">
        <v>51</v>
      </c>
      <c r="C224" s="17" t="s">
        <v>209</v>
      </c>
      <c r="D224" s="16"/>
      <c r="E224" s="16"/>
      <c r="F224" s="18"/>
      <c r="G224" s="16"/>
      <c r="H224" s="16"/>
      <c r="I224" s="19">
        <v>100000</v>
      </c>
    </row>
    <row r="225" spans="1:9" x14ac:dyDescent="0.25">
      <c r="A225" s="15">
        <v>43920</v>
      </c>
      <c r="B225" s="16" t="s">
        <v>51</v>
      </c>
      <c r="C225" s="17" t="s">
        <v>210</v>
      </c>
      <c r="D225" s="16"/>
      <c r="E225" s="16"/>
      <c r="F225" s="18"/>
      <c r="G225" s="16"/>
      <c r="H225" s="16"/>
      <c r="I225" s="19">
        <v>700000</v>
      </c>
    </row>
    <row r="226" spans="1:9" x14ac:dyDescent="0.25">
      <c r="A226" s="15">
        <v>43921</v>
      </c>
      <c r="B226" s="16" t="s">
        <v>51</v>
      </c>
      <c r="C226" s="17" t="s">
        <v>42</v>
      </c>
      <c r="D226" s="16"/>
      <c r="E226" s="16"/>
      <c r="F226" s="18"/>
      <c r="G226" s="16"/>
      <c r="H226" s="16"/>
      <c r="I226" s="19">
        <v>460000</v>
      </c>
    </row>
    <row r="227" spans="1:9" x14ac:dyDescent="0.25">
      <c r="A227" s="15">
        <v>43921</v>
      </c>
      <c r="B227" s="16" t="s">
        <v>51</v>
      </c>
      <c r="C227" s="17" t="s">
        <v>43</v>
      </c>
      <c r="D227" s="16"/>
      <c r="E227" s="16"/>
      <c r="F227" s="18"/>
      <c r="G227" s="16"/>
      <c r="H227" s="16"/>
      <c r="I227" s="19">
        <v>210000</v>
      </c>
    </row>
    <row r="228" spans="1:9" x14ac:dyDescent="0.25">
      <c r="A228" s="15">
        <v>43921</v>
      </c>
      <c r="B228" s="16" t="s">
        <v>51</v>
      </c>
      <c r="C228" s="17" t="s">
        <v>44</v>
      </c>
      <c r="D228" s="16"/>
      <c r="E228" s="16"/>
      <c r="F228" s="18"/>
      <c r="G228" s="16"/>
      <c r="H228" s="16"/>
      <c r="I228" s="19">
        <v>3000000</v>
      </c>
    </row>
    <row r="229" spans="1:9" x14ac:dyDescent="0.25">
      <c r="A229" s="35"/>
      <c r="B229" s="35"/>
      <c r="C229" s="35"/>
      <c r="D229" s="35"/>
      <c r="E229" s="35"/>
      <c r="F229" s="35"/>
      <c r="G229" s="35"/>
      <c r="H229" s="35"/>
      <c r="I229" s="41">
        <f>SUM(I216:I228)</f>
        <v>52010000</v>
      </c>
    </row>
    <row r="231" spans="1:9" s="44" customFormat="1" x14ac:dyDescent="0.25">
      <c r="B231" s="45" t="s">
        <v>66</v>
      </c>
      <c r="C231" s="46"/>
      <c r="F231" s="45" t="s">
        <v>67</v>
      </c>
      <c r="G231" s="46"/>
      <c r="H231" s="46"/>
      <c r="I231" s="46"/>
    </row>
    <row r="232" spans="1:9" s="44" customFormat="1" x14ac:dyDescent="0.25">
      <c r="B232" s="47" t="s">
        <v>68</v>
      </c>
      <c r="C232" s="48"/>
      <c r="F232" s="47" t="s">
        <v>69</v>
      </c>
      <c r="G232" s="48"/>
      <c r="H232" s="48"/>
      <c r="I232" s="48"/>
    </row>
  </sheetData>
  <autoFilter ref="A6:I97">
    <filterColumn colId="3" showButton="0"/>
    <filterColumn colId="4" showButton="0"/>
    <filterColumn colId="6" showButton="0"/>
    <filterColumn colId="7" showButton="0"/>
  </autoFilter>
  <mergeCells count="56">
    <mergeCell ref="A4:I4"/>
    <mergeCell ref="A6:A7"/>
    <mergeCell ref="B6:B7"/>
    <mergeCell ref="C6:C7"/>
    <mergeCell ref="D6:F6"/>
    <mergeCell ref="G6:I6"/>
    <mergeCell ref="D103:F103"/>
    <mergeCell ref="G103:I103"/>
    <mergeCell ref="A97:C97"/>
    <mergeCell ref="A100:B100"/>
    <mergeCell ref="A103:A104"/>
    <mergeCell ref="B103:B104"/>
    <mergeCell ref="C103:C104"/>
    <mergeCell ref="D132:F132"/>
    <mergeCell ref="G132:I132"/>
    <mergeCell ref="A147:A148"/>
    <mergeCell ref="B147:B148"/>
    <mergeCell ref="C147:C148"/>
    <mergeCell ref="D147:F147"/>
    <mergeCell ref="G147:I147"/>
    <mergeCell ref="A196:C196"/>
    <mergeCell ref="A207:C207"/>
    <mergeCell ref="A132:A133"/>
    <mergeCell ref="B132:B133"/>
    <mergeCell ref="C132:C133"/>
    <mergeCell ref="A165:A166"/>
    <mergeCell ref="B165:B166"/>
    <mergeCell ref="C165:C166"/>
    <mergeCell ref="D165:F165"/>
    <mergeCell ref="G165:I165"/>
    <mergeCell ref="A158:A159"/>
    <mergeCell ref="B158:B159"/>
    <mergeCell ref="C158:C159"/>
    <mergeCell ref="D158:F158"/>
    <mergeCell ref="G158:I158"/>
    <mergeCell ref="G214:I214"/>
    <mergeCell ref="A102:C102"/>
    <mergeCell ref="A131:C131"/>
    <mergeCell ref="A146:C146"/>
    <mergeCell ref="A157:C157"/>
    <mergeCell ref="A164:C164"/>
    <mergeCell ref="A197:A198"/>
    <mergeCell ref="B197:B198"/>
    <mergeCell ref="C197:C198"/>
    <mergeCell ref="D197:F197"/>
    <mergeCell ref="G197:I197"/>
    <mergeCell ref="A208:A209"/>
    <mergeCell ref="B208:B209"/>
    <mergeCell ref="C208:C209"/>
    <mergeCell ref="D208:F208"/>
    <mergeCell ref="G208:I208"/>
    <mergeCell ref="A213:C213"/>
    <mergeCell ref="A214:A215"/>
    <mergeCell ref="B214:B215"/>
    <mergeCell ref="C214:C215"/>
    <mergeCell ref="D214:F214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19" workbookViewId="0">
      <selection activeCell="S32" sqref="S32"/>
    </sheetView>
  </sheetViews>
  <sheetFormatPr defaultColWidth="9" defaultRowHeight="15" x14ac:dyDescent="0.25"/>
  <cols>
    <col min="1" max="1" width="3.85546875" style="243" customWidth="1"/>
    <col min="2" max="2" width="10.28515625" style="334" bestFit="1" customWidth="1"/>
    <col min="3" max="3" width="8" style="243" bestFit="1" customWidth="1"/>
    <col min="4" max="4" width="8.5703125" style="243" customWidth="1"/>
    <col min="5" max="5" width="8.85546875" style="243" customWidth="1"/>
    <col min="6" max="6" width="6.28515625" style="243" customWidth="1"/>
    <col min="7" max="7" width="5" style="243" customWidth="1"/>
    <col min="8" max="8" width="9" style="243" bestFit="1" customWidth="1"/>
    <col min="9" max="9" width="11.42578125" style="243" customWidth="1"/>
    <col min="10" max="10" width="6.28515625" style="243" customWidth="1"/>
    <col min="11" max="11" width="9.140625" style="243" bestFit="1" customWidth="1"/>
    <col min="12" max="12" width="12" style="243" customWidth="1"/>
    <col min="13" max="13" width="9.42578125" style="248" customWidth="1"/>
    <col min="14" max="14" width="10.42578125" style="248" customWidth="1"/>
    <col min="15" max="15" width="10.28515625" style="248" customWidth="1"/>
    <col min="16" max="16" width="4.42578125" style="244" customWidth="1"/>
    <col min="17" max="16384" width="9" style="243"/>
  </cols>
  <sheetData>
    <row r="1" spans="1:16" x14ac:dyDescent="0.25">
      <c r="A1" s="239" t="s">
        <v>0</v>
      </c>
      <c r="B1" s="240"/>
      <c r="C1" s="241"/>
      <c r="D1" s="242"/>
      <c r="E1" s="242"/>
      <c r="H1" s="244"/>
      <c r="I1" s="244"/>
      <c r="J1" s="244"/>
      <c r="K1" s="245"/>
      <c r="L1" s="245"/>
      <c r="M1" s="246"/>
      <c r="N1" s="247"/>
    </row>
    <row r="2" spans="1:16" x14ac:dyDescent="0.25">
      <c r="A2" s="249" t="s">
        <v>2</v>
      </c>
      <c r="B2" s="250"/>
      <c r="C2" s="251"/>
      <c r="D2" s="252"/>
      <c r="E2" s="252"/>
      <c r="H2" s="244"/>
      <c r="I2" s="244"/>
      <c r="J2" s="244"/>
      <c r="K2" s="245"/>
      <c r="L2" s="245"/>
      <c r="M2" s="246"/>
      <c r="N2" s="253"/>
    </row>
    <row r="3" spans="1:16" x14ac:dyDescent="0.25">
      <c r="A3" s="396" t="s">
        <v>116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x14ac:dyDescent="0.25">
      <c r="A4" s="396" t="s">
        <v>117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</row>
    <row r="5" spans="1:16" x14ac:dyDescent="0.25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7"/>
      <c r="L5" s="397"/>
    </row>
    <row r="6" spans="1:16" s="254" customFormat="1" ht="42" customHeight="1" x14ac:dyDescent="0.25">
      <c r="A6" s="398" t="s">
        <v>72</v>
      </c>
      <c r="B6" s="401" t="s">
        <v>88</v>
      </c>
      <c r="C6" s="398" t="s">
        <v>89</v>
      </c>
      <c r="D6" s="404" t="s">
        <v>118</v>
      </c>
      <c r="E6" s="404"/>
      <c r="F6" s="405" t="s">
        <v>90</v>
      </c>
      <c r="G6" s="405"/>
      <c r="H6" s="405"/>
      <c r="I6" s="405"/>
      <c r="J6" s="405"/>
      <c r="K6" s="405"/>
      <c r="L6" s="405"/>
      <c r="M6" s="406"/>
      <c r="N6" s="406"/>
      <c r="O6" s="406"/>
      <c r="P6" s="378" t="s">
        <v>74</v>
      </c>
    </row>
    <row r="7" spans="1:16" s="254" customFormat="1" ht="38.25" customHeight="1" x14ac:dyDescent="0.25">
      <c r="A7" s="399"/>
      <c r="B7" s="402"/>
      <c r="C7" s="399"/>
      <c r="D7" s="398" t="s">
        <v>119</v>
      </c>
      <c r="E7" s="398" t="s">
        <v>120</v>
      </c>
      <c r="F7" s="398" t="s">
        <v>92</v>
      </c>
      <c r="G7" s="398" t="s">
        <v>93</v>
      </c>
      <c r="H7" s="398" t="s">
        <v>94</v>
      </c>
      <c r="I7" s="398" t="s">
        <v>122</v>
      </c>
      <c r="J7" s="407" t="s">
        <v>96</v>
      </c>
      <c r="K7" s="407"/>
      <c r="L7" s="408" t="s">
        <v>123</v>
      </c>
      <c r="M7" s="410" t="s">
        <v>124</v>
      </c>
      <c r="N7" s="410" t="s">
        <v>125</v>
      </c>
      <c r="O7" s="410" t="s">
        <v>126</v>
      </c>
      <c r="P7" s="381"/>
    </row>
    <row r="8" spans="1:16" s="254" customFormat="1" ht="12.75" x14ac:dyDescent="0.25">
      <c r="A8" s="400"/>
      <c r="B8" s="403"/>
      <c r="C8" s="400"/>
      <c r="D8" s="400"/>
      <c r="E8" s="400"/>
      <c r="F8" s="400"/>
      <c r="G8" s="400"/>
      <c r="H8" s="400"/>
      <c r="I8" s="400"/>
      <c r="J8" s="255" t="s">
        <v>51</v>
      </c>
      <c r="K8" s="256" t="s">
        <v>127</v>
      </c>
      <c r="L8" s="409"/>
      <c r="M8" s="411"/>
      <c r="N8" s="411"/>
      <c r="O8" s="411"/>
      <c r="P8" s="379"/>
    </row>
    <row r="9" spans="1:16" s="254" customFormat="1" ht="12.75" x14ac:dyDescent="0.25">
      <c r="A9" s="378">
        <v>1</v>
      </c>
      <c r="B9" s="384">
        <v>43891</v>
      </c>
      <c r="C9" s="378" t="s">
        <v>212</v>
      </c>
      <c r="D9" s="378" t="s">
        <v>144</v>
      </c>
      <c r="E9" s="378" t="s">
        <v>145</v>
      </c>
      <c r="F9" s="257" t="s">
        <v>98</v>
      </c>
      <c r="G9" s="257">
        <v>5</v>
      </c>
      <c r="H9" s="257">
        <v>455000</v>
      </c>
      <c r="I9" s="258">
        <f t="shared" ref="I9" si="0">H9*G9</f>
        <v>2275000</v>
      </c>
      <c r="J9" s="257"/>
      <c r="K9" s="259">
        <v>0.41</v>
      </c>
      <c r="L9" s="260">
        <f t="shared" ref="L9:L11" si="1">I9*(1-K9)</f>
        <v>1342250.0000000002</v>
      </c>
      <c r="M9" s="260"/>
      <c r="N9" s="260">
        <f>L9</f>
        <v>1342250.0000000002</v>
      </c>
      <c r="O9" s="260"/>
      <c r="P9" s="378" t="s">
        <v>135</v>
      </c>
    </row>
    <row r="10" spans="1:16" s="254" customFormat="1" ht="15" customHeight="1" x14ac:dyDescent="0.25">
      <c r="A10" s="381"/>
      <c r="B10" s="385"/>
      <c r="C10" s="381"/>
      <c r="D10" s="381"/>
      <c r="E10" s="381"/>
      <c r="F10" s="261" t="s">
        <v>100</v>
      </c>
      <c r="G10" s="261">
        <v>5</v>
      </c>
      <c r="H10" s="261">
        <v>465000</v>
      </c>
      <c r="I10" s="262">
        <f>H10*G10</f>
        <v>2325000</v>
      </c>
      <c r="J10" s="261"/>
      <c r="K10" s="263">
        <v>0.41</v>
      </c>
      <c r="L10" s="264">
        <f t="shared" si="1"/>
        <v>1371750.0000000002</v>
      </c>
      <c r="M10" s="264"/>
      <c r="N10" s="264">
        <f t="shared" ref="N10:N16" si="2">L10</f>
        <v>1371750.0000000002</v>
      </c>
      <c r="O10" s="264"/>
      <c r="P10" s="381"/>
    </row>
    <row r="11" spans="1:16" s="254" customFormat="1" ht="15" customHeight="1" x14ac:dyDescent="0.25">
      <c r="A11" s="381"/>
      <c r="B11" s="385"/>
      <c r="C11" s="381"/>
      <c r="D11" s="381"/>
      <c r="E11" s="381"/>
      <c r="F11" s="261" t="s">
        <v>103</v>
      </c>
      <c r="G11" s="261">
        <v>5</v>
      </c>
      <c r="H11" s="261">
        <v>475000</v>
      </c>
      <c r="I11" s="262">
        <f t="shared" ref="I11:I16" si="3">H11*G11</f>
        <v>2375000</v>
      </c>
      <c r="J11" s="261"/>
      <c r="K11" s="263">
        <v>0.41</v>
      </c>
      <c r="L11" s="264">
        <f t="shared" si="1"/>
        <v>1401250.0000000002</v>
      </c>
      <c r="M11" s="264"/>
      <c r="N11" s="264">
        <f t="shared" si="2"/>
        <v>1401250.0000000002</v>
      </c>
      <c r="O11" s="264"/>
      <c r="P11" s="381"/>
    </row>
    <row r="12" spans="1:16" s="254" customFormat="1" ht="15" customHeight="1" x14ac:dyDescent="0.25">
      <c r="A12" s="381"/>
      <c r="B12" s="385"/>
      <c r="C12" s="381"/>
      <c r="D12" s="381"/>
      <c r="E12" s="381"/>
      <c r="F12" s="261" t="s">
        <v>108</v>
      </c>
      <c r="G12" s="261">
        <v>5</v>
      </c>
      <c r="H12" s="261">
        <v>485000</v>
      </c>
      <c r="I12" s="262">
        <f t="shared" si="3"/>
        <v>2425000</v>
      </c>
      <c r="J12" s="261"/>
      <c r="K12" s="263">
        <v>0.41</v>
      </c>
      <c r="L12" s="264">
        <f>I12*(1-K12)</f>
        <v>1430750.0000000002</v>
      </c>
      <c r="M12" s="264"/>
      <c r="N12" s="264">
        <f t="shared" si="2"/>
        <v>1430750.0000000002</v>
      </c>
      <c r="O12" s="264"/>
      <c r="P12" s="381"/>
    </row>
    <row r="13" spans="1:16" s="254" customFormat="1" ht="15" customHeight="1" x14ac:dyDescent="0.25">
      <c r="A13" s="381"/>
      <c r="B13" s="385"/>
      <c r="C13" s="381"/>
      <c r="D13" s="381"/>
      <c r="E13" s="381"/>
      <c r="F13" s="261" t="s">
        <v>107</v>
      </c>
      <c r="G13" s="261">
        <v>5</v>
      </c>
      <c r="H13" s="261">
        <v>485000</v>
      </c>
      <c r="I13" s="262">
        <f t="shared" si="3"/>
        <v>2425000</v>
      </c>
      <c r="J13" s="261"/>
      <c r="K13" s="263">
        <v>0.41</v>
      </c>
      <c r="L13" s="264">
        <f t="shared" ref="L13:L15" si="4">I13*(1-K13)</f>
        <v>1430750.0000000002</v>
      </c>
      <c r="M13" s="264"/>
      <c r="N13" s="264">
        <f t="shared" si="2"/>
        <v>1430750.0000000002</v>
      </c>
      <c r="O13" s="264"/>
      <c r="P13" s="381"/>
    </row>
    <row r="14" spans="1:16" s="254" customFormat="1" ht="15" customHeight="1" x14ac:dyDescent="0.25">
      <c r="A14" s="381"/>
      <c r="B14" s="385"/>
      <c r="C14" s="381"/>
      <c r="D14" s="381"/>
      <c r="E14" s="381"/>
      <c r="F14" s="261" t="s">
        <v>101</v>
      </c>
      <c r="G14" s="261">
        <v>5</v>
      </c>
      <c r="H14" s="261">
        <v>550000</v>
      </c>
      <c r="I14" s="262">
        <f t="shared" si="3"/>
        <v>2750000</v>
      </c>
      <c r="J14" s="261"/>
      <c r="K14" s="263">
        <v>0.41</v>
      </c>
      <c r="L14" s="264">
        <f t="shared" si="4"/>
        <v>1622500.0000000002</v>
      </c>
      <c r="M14" s="264"/>
      <c r="N14" s="264">
        <f t="shared" si="2"/>
        <v>1622500.0000000002</v>
      </c>
      <c r="O14" s="264"/>
      <c r="P14" s="381"/>
    </row>
    <row r="15" spans="1:16" s="254" customFormat="1" ht="15" customHeight="1" x14ac:dyDescent="0.25">
      <c r="A15" s="381"/>
      <c r="B15" s="385"/>
      <c r="C15" s="381"/>
      <c r="D15" s="381"/>
      <c r="E15" s="381"/>
      <c r="F15" s="261" t="s">
        <v>102</v>
      </c>
      <c r="G15" s="261">
        <v>5</v>
      </c>
      <c r="H15" s="261">
        <v>455000</v>
      </c>
      <c r="I15" s="262">
        <f t="shared" si="3"/>
        <v>2275000</v>
      </c>
      <c r="J15" s="261"/>
      <c r="K15" s="263">
        <v>0.41</v>
      </c>
      <c r="L15" s="264">
        <f t="shared" si="4"/>
        <v>1342250.0000000002</v>
      </c>
      <c r="M15" s="264"/>
      <c r="N15" s="264">
        <f t="shared" si="2"/>
        <v>1342250.0000000002</v>
      </c>
      <c r="O15" s="264"/>
      <c r="P15" s="381"/>
    </row>
    <row r="16" spans="1:16" s="254" customFormat="1" ht="15" customHeight="1" x14ac:dyDescent="0.25">
      <c r="A16" s="379"/>
      <c r="B16" s="386"/>
      <c r="C16" s="379"/>
      <c r="D16" s="379"/>
      <c r="E16" s="379"/>
      <c r="F16" s="265" t="s">
        <v>131</v>
      </c>
      <c r="G16" s="265">
        <v>5</v>
      </c>
      <c r="H16" s="265">
        <v>455000</v>
      </c>
      <c r="I16" s="266">
        <f t="shared" si="3"/>
        <v>2275000</v>
      </c>
      <c r="J16" s="265"/>
      <c r="K16" s="267">
        <v>0.41</v>
      </c>
      <c r="L16" s="268">
        <f t="shared" ref="L16:L23" si="5">I16*(1-K16)</f>
        <v>1342250.0000000002</v>
      </c>
      <c r="M16" s="268"/>
      <c r="N16" s="268">
        <f t="shared" si="2"/>
        <v>1342250.0000000002</v>
      </c>
      <c r="O16" s="268"/>
      <c r="P16" s="379"/>
    </row>
    <row r="17" spans="1:16" s="254" customFormat="1" ht="12.75" x14ac:dyDescent="0.25">
      <c r="A17" s="378">
        <v>2</v>
      </c>
      <c r="B17" s="384">
        <v>43891</v>
      </c>
      <c r="C17" s="378" t="s">
        <v>213</v>
      </c>
      <c r="D17" s="378" t="s">
        <v>168</v>
      </c>
      <c r="E17" s="393" t="s">
        <v>169</v>
      </c>
      <c r="F17" s="269" t="s">
        <v>100</v>
      </c>
      <c r="G17" s="269">
        <v>12</v>
      </c>
      <c r="H17" s="269">
        <v>465000</v>
      </c>
      <c r="I17" s="269">
        <f t="shared" ref="I17:I22" si="6">G17*H17</f>
        <v>5580000</v>
      </c>
      <c r="J17" s="269"/>
      <c r="K17" s="270">
        <v>0.5</v>
      </c>
      <c r="L17" s="271">
        <f t="shared" si="5"/>
        <v>2790000</v>
      </c>
      <c r="M17" s="271"/>
      <c r="N17" s="271"/>
      <c r="O17" s="271">
        <f>L17</f>
        <v>2790000</v>
      </c>
      <c r="P17" s="378" t="s">
        <v>149</v>
      </c>
    </row>
    <row r="18" spans="1:16" s="254" customFormat="1" ht="15.75" customHeight="1" x14ac:dyDescent="0.25">
      <c r="A18" s="379"/>
      <c r="B18" s="386"/>
      <c r="C18" s="379"/>
      <c r="D18" s="379"/>
      <c r="E18" s="394"/>
      <c r="F18" s="272" t="s">
        <v>107</v>
      </c>
      <c r="G18" s="272">
        <v>12</v>
      </c>
      <c r="H18" s="272">
        <v>485000</v>
      </c>
      <c r="I18" s="272">
        <f t="shared" si="6"/>
        <v>5820000</v>
      </c>
      <c r="J18" s="272"/>
      <c r="K18" s="273">
        <v>0.5</v>
      </c>
      <c r="L18" s="274">
        <f t="shared" si="5"/>
        <v>2910000</v>
      </c>
      <c r="M18" s="274"/>
      <c r="N18" s="274"/>
      <c r="O18" s="275">
        <f t="shared" ref="O18" si="7">L18</f>
        <v>2910000</v>
      </c>
      <c r="P18" s="381"/>
    </row>
    <row r="19" spans="1:16" s="254" customFormat="1" ht="12.75" x14ac:dyDescent="0.25">
      <c r="A19" s="276">
        <v>3</v>
      </c>
      <c r="B19" s="277">
        <v>43891</v>
      </c>
      <c r="C19" s="276" t="s">
        <v>213</v>
      </c>
      <c r="D19" s="276" t="s">
        <v>214</v>
      </c>
      <c r="E19" s="276" t="s">
        <v>156</v>
      </c>
      <c r="F19" s="278" t="s">
        <v>107</v>
      </c>
      <c r="G19" s="278">
        <v>12</v>
      </c>
      <c r="H19" s="278">
        <v>485000</v>
      </c>
      <c r="I19" s="278">
        <f t="shared" si="6"/>
        <v>5820000</v>
      </c>
      <c r="J19" s="278"/>
      <c r="K19" s="279">
        <v>0.5</v>
      </c>
      <c r="L19" s="280">
        <f t="shared" si="5"/>
        <v>2910000</v>
      </c>
      <c r="M19" s="280"/>
      <c r="N19" s="280"/>
      <c r="O19" s="280">
        <f>L19</f>
        <v>2910000</v>
      </c>
      <c r="P19" s="276" t="s">
        <v>149</v>
      </c>
    </row>
    <row r="20" spans="1:16" s="254" customFormat="1" ht="12.75" x14ac:dyDescent="0.25">
      <c r="A20" s="378">
        <v>4</v>
      </c>
      <c r="B20" s="384">
        <v>43893</v>
      </c>
      <c r="C20" s="378" t="s">
        <v>213</v>
      </c>
      <c r="D20" s="378" t="s">
        <v>214</v>
      </c>
      <c r="E20" s="378" t="s">
        <v>156</v>
      </c>
      <c r="F20" s="257" t="s">
        <v>100</v>
      </c>
      <c r="G20" s="257">
        <v>12</v>
      </c>
      <c r="H20" s="257">
        <v>465000</v>
      </c>
      <c r="I20" s="257">
        <f t="shared" si="6"/>
        <v>5580000</v>
      </c>
      <c r="J20" s="257"/>
      <c r="K20" s="259">
        <v>0.5</v>
      </c>
      <c r="L20" s="260">
        <f t="shared" si="5"/>
        <v>2790000</v>
      </c>
      <c r="M20" s="260"/>
      <c r="N20" s="260"/>
      <c r="O20" s="260">
        <f>L20</f>
        <v>2790000</v>
      </c>
      <c r="P20" s="378" t="s">
        <v>149</v>
      </c>
    </row>
    <row r="21" spans="1:16" s="254" customFormat="1" ht="14.45" customHeight="1" x14ac:dyDescent="0.25">
      <c r="A21" s="381"/>
      <c r="B21" s="385"/>
      <c r="C21" s="381"/>
      <c r="D21" s="381"/>
      <c r="E21" s="381"/>
      <c r="F21" s="261" t="s">
        <v>103</v>
      </c>
      <c r="G21" s="261">
        <v>12</v>
      </c>
      <c r="H21" s="261">
        <v>475000</v>
      </c>
      <c r="I21" s="261">
        <f t="shared" si="6"/>
        <v>5700000</v>
      </c>
      <c r="J21" s="261"/>
      <c r="K21" s="263">
        <v>0.5</v>
      </c>
      <c r="L21" s="264">
        <f t="shared" si="5"/>
        <v>2850000</v>
      </c>
      <c r="M21" s="264"/>
      <c r="N21" s="264"/>
      <c r="O21" s="264">
        <f>L21</f>
        <v>2850000</v>
      </c>
      <c r="P21" s="381"/>
    </row>
    <row r="22" spans="1:16" s="254" customFormat="1" ht="14.45" customHeight="1" x14ac:dyDescent="0.25">
      <c r="A22" s="379"/>
      <c r="B22" s="386"/>
      <c r="C22" s="379"/>
      <c r="D22" s="379"/>
      <c r="E22" s="379"/>
      <c r="F22" s="265" t="s">
        <v>108</v>
      </c>
      <c r="G22" s="265">
        <v>18</v>
      </c>
      <c r="H22" s="265">
        <v>485000</v>
      </c>
      <c r="I22" s="265">
        <f t="shared" si="6"/>
        <v>8730000</v>
      </c>
      <c r="J22" s="265"/>
      <c r="K22" s="267">
        <v>0.5</v>
      </c>
      <c r="L22" s="268">
        <f t="shared" si="5"/>
        <v>4365000</v>
      </c>
      <c r="M22" s="268"/>
      <c r="N22" s="268"/>
      <c r="O22" s="268">
        <f>L22</f>
        <v>4365000</v>
      </c>
      <c r="P22" s="379"/>
    </row>
    <row r="23" spans="1:16" s="254" customFormat="1" ht="12.75" hidden="1" customHeight="1" x14ac:dyDescent="0.25">
      <c r="A23" s="382">
        <v>5</v>
      </c>
      <c r="B23" s="389">
        <v>43899</v>
      </c>
      <c r="C23" s="382" t="s">
        <v>128</v>
      </c>
      <c r="D23" s="382" t="s">
        <v>129</v>
      </c>
      <c r="E23" s="382"/>
      <c r="F23" s="257" t="s">
        <v>103</v>
      </c>
      <c r="G23" s="257">
        <v>3</v>
      </c>
      <c r="H23" s="258">
        <v>475000</v>
      </c>
      <c r="I23" s="258">
        <f>H23*G23</f>
        <v>1425000</v>
      </c>
      <c r="J23" s="258"/>
      <c r="K23" s="259">
        <v>0.25</v>
      </c>
      <c r="L23" s="260">
        <f t="shared" si="5"/>
        <v>1068750</v>
      </c>
      <c r="M23" s="260"/>
      <c r="N23" s="281">
        <f t="shared" ref="N23:N31" si="8">L23</f>
        <v>1068750</v>
      </c>
      <c r="O23" s="257"/>
      <c r="P23" s="378" t="s">
        <v>130</v>
      </c>
    </row>
    <row r="24" spans="1:16" s="254" customFormat="1" ht="15" customHeight="1" x14ac:dyDescent="0.25">
      <c r="A24" s="388"/>
      <c r="B24" s="390"/>
      <c r="C24" s="388"/>
      <c r="D24" s="388"/>
      <c r="E24" s="388"/>
      <c r="F24" s="261" t="s">
        <v>108</v>
      </c>
      <c r="G24" s="261">
        <v>6</v>
      </c>
      <c r="H24" s="262">
        <v>485000</v>
      </c>
      <c r="I24" s="262">
        <f t="shared" ref="I24:I53" si="9">H24*G24</f>
        <v>2910000</v>
      </c>
      <c r="J24" s="262"/>
      <c r="K24" s="263">
        <v>0.25</v>
      </c>
      <c r="L24" s="264">
        <f t="shared" ref="L24:L30" si="10">I24*(1-K24)</f>
        <v>2182500</v>
      </c>
      <c r="M24" s="264"/>
      <c r="N24" s="282">
        <f t="shared" si="8"/>
        <v>2182500</v>
      </c>
      <c r="O24" s="261"/>
      <c r="P24" s="381"/>
    </row>
    <row r="25" spans="1:16" s="254" customFormat="1" ht="15" customHeight="1" x14ac:dyDescent="0.25">
      <c r="A25" s="383"/>
      <c r="B25" s="391"/>
      <c r="C25" s="383"/>
      <c r="D25" s="383"/>
      <c r="E25" s="383"/>
      <c r="F25" s="265" t="s">
        <v>131</v>
      </c>
      <c r="G25" s="265">
        <v>1</v>
      </c>
      <c r="H25" s="266">
        <v>455000</v>
      </c>
      <c r="I25" s="266">
        <f t="shared" si="9"/>
        <v>455000</v>
      </c>
      <c r="J25" s="266"/>
      <c r="K25" s="267">
        <v>0.25</v>
      </c>
      <c r="L25" s="268">
        <f t="shared" si="10"/>
        <v>341250</v>
      </c>
      <c r="M25" s="268"/>
      <c r="N25" s="283">
        <f t="shared" si="8"/>
        <v>341250</v>
      </c>
      <c r="O25" s="265"/>
      <c r="P25" s="379"/>
    </row>
    <row r="26" spans="1:16" s="254" customFormat="1" ht="15" customHeight="1" x14ac:dyDescent="0.25">
      <c r="A26" s="284">
        <v>6</v>
      </c>
      <c r="B26" s="285">
        <v>43899</v>
      </c>
      <c r="C26" s="284" t="s">
        <v>132</v>
      </c>
      <c r="D26" s="284"/>
      <c r="E26" s="286"/>
      <c r="F26" s="286" t="s">
        <v>98</v>
      </c>
      <c r="G26" s="286">
        <v>1</v>
      </c>
      <c r="H26" s="287">
        <v>455000</v>
      </c>
      <c r="I26" s="288">
        <f>H26*G26</f>
        <v>455000</v>
      </c>
      <c r="J26" s="288"/>
      <c r="K26" s="289">
        <v>0.41</v>
      </c>
      <c r="L26" s="275">
        <f>I26*(1-K26)</f>
        <v>268450.00000000006</v>
      </c>
      <c r="M26" s="290"/>
      <c r="N26" s="291">
        <f t="shared" si="8"/>
        <v>268450.00000000006</v>
      </c>
      <c r="O26" s="286"/>
      <c r="P26" s="284" t="s">
        <v>160</v>
      </c>
    </row>
    <row r="27" spans="1:16" s="254" customFormat="1" ht="12.75" x14ac:dyDescent="0.25">
      <c r="A27" s="276">
        <v>7</v>
      </c>
      <c r="B27" s="277">
        <v>43899</v>
      </c>
      <c r="C27" s="276" t="s">
        <v>132</v>
      </c>
      <c r="D27" s="276"/>
      <c r="E27" s="278"/>
      <c r="F27" s="278" t="s">
        <v>98</v>
      </c>
      <c r="G27" s="278">
        <v>1</v>
      </c>
      <c r="H27" s="292">
        <v>455000</v>
      </c>
      <c r="I27" s="258">
        <f t="shared" si="9"/>
        <v>455000</v>
      </c>
      <c r="J27" s="292"/>
      <c r="K27" s="279">
        <v>0.41</v>
      </c>
      <c r="L27" s="260">
        <f t="shared" si="10"/>
        <v>268450.00000000006</v>
      </c>
      <c r="M27" s="280"/>
      <c r="N27" s="281">
        <f t="shared" si="8"/>
        <v>268450.00000000006</v>
      </c>
      <c r="O27" s="278"/>
      <c r="P27" s="276" t="s">
        <v>130</v>
      </c>
    </row>
    <row r="28" spans="1:16" s="254" customFormat="1" ht="12.75" x14ac:dyDescent="0.25">
      <c r="A28" s="378">
        <v>8</v>
      </c>
      <c r="B28" s="384">
        <v>43900</v>
      </c>
      <c r="C28" s="378" t="s">
        <v>132</v>
      </c>
      <c r="D28" s="378"/>
      <c r="E28" s="378"/>
      <c r="F28" s="257" t="s">
        <v>99</v>
      </c>
      <c r="G28" s="257">
        <v>1</v>
      </c>
      <c r="H28" s="257">
        <v>265000</v>
      </c>
      <c r="I28" s="258">
        <f t="shared" si="9"/>
        <v>265000</v>
      </c>
      <c r="J28" s="257"/>
      <c r="K28" s="259">
        <v>0.41</v>
      </c>
      <c r="L28" s="260">
        <f t="shared" si="10"/>
        <v>156350.00000000003</v>
      </c>
      <c r="M28" s="260"/>
      <c r="N28" s="260">
        <f t="shared" si="8"/>
        <v>156350.00000000003</v>
      </c>
      <c r="O28" s="257"/>
      <c r="P28" s="378" t="s">
        <v>130</v>
      </c>
    </row>
    <row r="29" spans="1:16" s="254" customFormat="1" ht="15" customHeight="1" x14ac:dyDescent="0.25">
      <c r="A29" s="381"/>
      <c r="B29" s="385"/>
      <c r="C29" s="381"/>
      <c r="D29" s="381"/>
      <c r="E29" s="381"/>
      <c r="F29" s="261" t="s">
        <v>100</v>
      </c>
      <c r="G29" s="261">
        <v>8</v>
      </c>
      <c r="H29" s="261">
        <v>465000</v>
      </c>
      <c r="I29" s="262">
        <f t="shared" si="9"/>
        <v>3720000</v>
      </c>
      <c r="J29" s="261"/>
      <c r="K29" s="263">
        <v>0.41</v>
      </c>
      <c r="L29" s="264">
        <f t="shared" si="10"/>
        <v>2194800.0000000005</v>
      </c>
      <c r="M29" s="264"/>
      <c r="N29" s="264">
        <f t="shared" si="8"/>
        <v>2194800.0000000005</v>
      </c>
      <c r="O29" s="261"/>
      <c r="P29" s="381"/>
    </row>
    <row r="30" spans="1:16" s="254" customFormat="1" ht="15" customHeight="1" x14ac:dyDescent="0.25">
      <c r="A30" s="379"/>
      <c r="B30" s="386"/>
      <c r="C30" s="379"/>
      <c r="D30" s="379"/>
      <c r="E30" s="379"/>
      <c r="F30" s="265" t="s">
        <v>101</v>
      </c>
      <c r="G30" s="265">
        <v>1</v>
      </c>
      <c r="H30" s="265">
        <v>550000</v>
      </c>
      <c r="I30" s="266">
        <f t="shared" si="9"/>
        <v>550000</v>
      </c>
      <c r="J30" s="265"/>
      <c r="K30" s="267">
        <v>0.41</v>
      </c>
      <c r="L30" s="268">
        <f t="shared" si="10"/>
        <v>324500.00000000006</v>
      </c>
      <c r="M30" s="268"/>
      <c r="N30" s="268">
        <f t="shared" si="8"/>
        <v>324500.00000000006</v>
      </c>
      <c r="O30" s="265"/>
      <c r="P30" s="379"/>
    </row>
    <row r="31" spans="1:16" s="254" customFormat="1" ht="12.75" x14ac:dyDescent="0.25">
      <c r="A31" s="284">
        <v>9</v>
      </c>
      <c r="B31" s="285">
        <v>43900</v>
      </c>
      <c r="C31" s="284" t="s">
        <v>128</v>
      </c>
      <c r="D31" s="284" t="s">
        <v>133</v>
      </c>
      <c r="E31" s="293" t="s">
        <v>134</v>
      </c>
      <c r="F31" s="286" t="s">
        <v>98</v>
      </c>
      <c r="G31" s="286">
        <v>36</v>
      </c>
      <c r="H31" s="286">
        <v>455000</v>
      </c>
      <c r="I31" s="258">
        <f t="shared" si="9"/>
        <v>16380000</v>
      </c>
      <c r="J31" s="286">
        <v>200000</v>
      </c>
      <c r="K31" s="279">
        <v>0.41</v>
      </c>
      <c r="L31" s="260">
        <f>I31*(1-K31)</f>
        <v>9664200.0000000019</v>
      </c>
      <c r="M31" s="290"/>
      <c r="N31" s="294">
        <f t="shared" si="8"/>
        <v>9664200.0000000019</v>
      </c>
      <c r="O31" s="278"/>
      <c r="P31" s="284" t="s">
        <v>135</v>
      </c>
    </row>
    <row r="32" spans="1:16" s="254" customFormat="1" ht="38.25" x14ac:dyDescent="0.25">
      <c r="A32" s="284">
        <v>10</v>
      </c>
      <c r="B32" s="285">
        <v>43900</v>
      </c>
      <c r="C32" s="284" t="s">
        <v>128</v>
      </c>
      <c r="D32" s="284" t="s">
        <v>136</v>
      </c>
      <c r="E32" s="295" t="s">
        <v>218</v>
      </c>
      <c r="F32" s="286" t="s">
        <v>108</v>
      </c>
      <c r="G32" s="286">
        <v>20</v>
      </c>
      <c r="H32" s="286">
        <v>485000</v>
      </c>
      <c r="I32" s="258">
        <f t="shared" si="9"/>
        <v>9700000</v>
      </c>
      <c r="J32" s="286"/>
      <c r="K32" s="279">
        <v>0.41</v>
      </c>
      <c r="L32" s="260">
        <f>I32*(1-K32)</f>
        <v>5723000.0000000009</v>
      </c>
      <c r="M32" s="296"/>
      <c r="N32" s="296"/>
      <c r="O32" s="413" t="s">
        <v>137</v>
      </c>
      <c r="P32" s="414"/>
    </row>
    <row r="33" spans="1:16" s="254" customFormat="1" ht="12.75" x14ac:dyDescent="0.25">
      <c r="A33" s="276">
        <v>11</v>
      </c>
      <c r="B33" s="277">
        <v>43901</v>
      </c>
      <c r="C33" s="276" t="s">
        <v>128</v>
      </c>
      <c r="D33" s="276" t="s">
        <v>138</v>
      </c>
      <c r="E33" s="278" t="s">
        <v>139</v>
      </c>
      <c r="F33" s="278" t="s">
        <v>140</v>
      </c>
      <c r="G33" s="278">
        <v>3</v>
      </c>
      <c r="H33" s="278">
        <v>450000</v>
      </c>
      <c r="I33" s="258">
        <f t="shared" si="9"/>
        <v>1350000</v>
      </c>
      <c r="J33" s="278"/>
      <c r="K33" s="279">
        <v>1</v>
      </c>
      <c r="L33" s="260">
        <v>0</v>
      </c>
      <c r="M33" s="280" t="s">
        <v>141</v>
      </c>
      <c r="N33" s="280"/>
      <c r="O33" s="280"/>
      <c r="P33" s="276" t="s">
        <v>130</v>
      </c>
    </row>
    <row r="34" spans="1:16" s="254" customFormat="1" ht="12.75" x14ac:dyDescent="0.25">
      <c r="A34" s="276">
        <v>12</v>
      </c>
      <c r="B34" s="277">
        <v>43902</v>
      </c>
      <c r="C34" s="276" t="s">
        <v>128</v>
      </c>
      <c r="D34" s="276" t="s">
        <v>142</v>
      </c>
      <c r="E34" s="278" t="s">
        <v>143</v>
      </c>
      <c r="F34" s="278" t="s">
        <v>98</v>
      </c>
      <c r="G34" s="278">
        <v>2</v>
      </c>
      <c r="H34" s="278">
        <v>455000</v>
      </c>
      <c r="I34" s="258">
        <f t="shared" si="9"/>
        <v>910000</v>
      </c>
      <c r="J34" s="278"/>
      <c r="K34" s="279">
        <v>0.41</v>
      </c>
      <c r="L34" s="260">
        <f>I34*(1-K34)</f>
        <v>536900.00000000012</v>
      </c>
      <c r="M34" s="280"/>
      <c r="N34" s="280">
        <f>L34</f>
        <v>536900.00000000012</v>
      </c>
      <c r="O34" s="280"/>
      <c r="P34" s="276" t="s">
        <v>130</v>
      </c>
    </row>
    <row r="35" spans="1:16" s="254" customFormat="1" ht="12.75" x14ac:dyDescent="0.25">
      <c r="A35" s="297">
        <v>13</v>
      </c>
      <c r="B35" s="298">
        <v>43903</v>
      </c>
      <c r="C35" s="297" t="s">
        <v>132</v>
      </c>
      <c r="D35" s="297"/>
      <c r="E35" s="297"/>
      <c r="F35" s="297" t="s">
        <v>102</v>
      </c>
      <c r="G35" s="297">
        <v>3</v>
      </c>
      <c r="H35" s="297">
        <v>455000</v>
      </c>
      <c r="I35" s="299">
        <f t="shared" si="9"/>
        <v>1365000</v>
      </c>
      <c r="J35" s="297"/>
      <c r="K35" s="300">
        <v>0.41</v>
      </c>
      <c r="L35" s="301">
        <f t="shared" ref="L35:L61" si="11">I35*(1-K35)</f>
        <v>805350.00000000012</v>
      </c>
      <c r="M35" s="301"/>
      <c r="N35" s="301">
        <f>L35</f>
        <v>805350.00000000012</v>
      </c>
      <c r="P35" s="297" t="s">
        <v>130</v>
      </c>
    </row>
    <row r="36" spans="1:16" s="254" customFormat="1" ht="15" customHeight="1" x14ac:dyDescent="0.25">
      <c r="A36" s="278">
        <v>14</v>
      </c>
      <c r="B36" s="302">
        <v>43903</v>
      </c>
      <c r="C36" s="278" t="s">
        <v>132</v>
      </c>
      <c r="D36" s="278"/>
      <c r="E36" s="278"/>
      <c r="F36" s="278" t="s">
        <v>99</v>
      </c>
      <c r="G36" s="278">
        <v>1</v>
      </c>
      <c r="H36" s="278">
        <v>245000</v>
      </c>
      <c r="I36" s="292">
        <v>265000</v>
      </c>
      <c r="J36" s="278"/>
      <c r="K36" s="279">
        <v>0.41</v>
      </c>
      <c r="L36" s="280">
        <f t="shared" si="11"/>
        <v>156350.00000000003</v>
      </c>
      <c r="M36" s="280"/>
      <c r="N36" s="280">
        <f>L36</f>
        <v>156350.00000000003</v>
      </c>
      <c r="O36" s="278"/>
      <c r="P36" s="278" t="s">
        <v>130</v>
      </c>
    </row>
    <row r="37" spans="1:16" s="254" customFormat="1" ht="12.75" x14ac:dyDescent="0.25">
      <c r="A37" s="378">
        <v>15</v>
      </c>
      <c r="B37" s="384">
        <v>43903</v>
      </c>
      <c r="C37" s="378" t="s">
        <v>128</v>
      </c>
      <c r="D37" s="378" t="s">
        <v>147</v>
      </c>
      <c r="E37" s="378" t="s">
        <v>148</v>
      </c>
      <c r="F37" s="257" t="s">
        <v>108</v>
      </c>
      <c r="G37" s="257">
        <v>24</v>
      </c>
      <c r="H37" s="257">
        <v>485000</v>
      </c>
      <c r="I37" s="257">
        <f t="shared" si="9"/>
        <v>11640000</v>
      </c>
      <c r="J37" s="257"/>
      <c r="K37" s="259">
        <v>0.41</v>
      </c>
      <c r="L37" s="260">
        <f t="shared" si="11"/>
        <v>6867600.0000000009</v>
      </c>
      <c r="M37" s="260"/>
      <c r="N37" s="260">
        <f>L37</f>
        <v>6867600.0000000009</v>
      </c>
      <c r="O37" s="260"/>
      <c r="P37" s="378" t="s">
        <v>149</v>
      </c>
    </row>
    <row r="38" spans="1:16" s="254" customFormat="1" ht="15" customHeight="1" x14ac:dyDescent="0.25">
      <c r="A38" s="379"/>
      <c r="B38" s="386"/>
      <c r="C38" s="379"/>
      <c r="D38" s="379"/>
      <c r="E38" s="379"/>
      <c r="F38" s="265" t="s">
        <v>102</v>
      </c>
      <c r="G38" s="265">
        <v>12</v>
      </c>
      <c r="H38" s="265">
        <v>455000</v>
      </c>
      <c r="I38" s="265">
        <f t="shared" si="9"/>
        <v>5460000</v>
      </c>
      <c r="J38" s="265"/>
      <c r="K38" s="267">
        <v>0.41</v>
      </c>
      <c r="L38" s="268">
        <f>I38*(1-K38)</f>
        <v>3221400.0000000005</v>
      </c>
      <c r="M38" s="268"/>
      <c r="N38" s="268">
        <f>L38</f>
        <v>3221400.0000000005</v>
      </c>
      <c r="O38" s="268"/>
      <c r="P38" s="379"/>
    </row>
    <row r="39" spans="1:16" s="254" customFormat="1" ht="12.75" x14ac:dyDescent="0.25">
      <c r="A39" s="276">
        <v>16</v>
      </c>
      <c r="B39" s="277">
        <v>43904</v>
      </c>
      <c r="C39" s="276" t="s">
        <v>215</v>
      </c>
      <c r="D39" s="276"/>
      <c r="E39" s="278"/>
      <c r="F39" s="278" t="s">
        <v>103</v>
      </c>
      <c r="G39" s="278">
        <v>1</v>
      </c>
      <c r="H39" s="278">
        <v>475000</v>
      </c>
      <c r="I39" s="278">
        <f t="shared" si="9"/>
        <v>475000</v>
      </c>
      <c r="J39" s="278"/>
      <c r="K39" s="279">
        <v>0.41</v>
      </c>
      <c r="L39" s="260">
        <f t="shared" si="11"/>
        <v>280250.00000000006</v>
      </c>
      <c r="M39" s="280"/>
      <c r="N39" s="280">
        <v>280250.00000000006</v>
      </c>
      <c r="P39" s="276" t="s">
        <v>130</v>
      </c>
    </row>
    <row r="40" spans="1:16" s="254" customFormat="1" ht="12.75" customHeight="1" x14ac:dyDescent="0.25">
      <c r="A40" s="378">
        <v>17</v>
      </c>
      <c r="B40" s="384">
        <v>43904</v>
      </c>
      <c r="C40" s="378" t="s">
        <v>128</v>
      </c>
      <c r="D40" s="378" t="s">
        <v>151</v>
      </c>
      <c r="E40" s="393" t="s">
        <v>216</v>
      </c>
      <c r="F40" s="257" t="s">
        <v>98</v>
      </c>
      <c r="G40" s="257">
        <v>24</v>
      </c>
      <c r="H40" s="257">
        <v>455000</v>
      </c>
      <c r="I40" s="257">
        <f t="shared" si="9"/>
        <v>10920000</v>
      </c>
      <c r="J40" s="257"/>
      <c r="K40" s="259">
        <v>0.35</v>
      </c>
      <c r="L40" s="260">
        <f>I40*(1-K40)</f>
        <v>7098000</v>
      </c>
      <c r="M40" s="260"/>
      <c r="N40" s="260"/>
      <c r="O40" s="260">
        <f>L40</f>
        <v>7098000</v>
      </c>
      <c r="P40" s="378" t="s">
        <v>135</v>
      </c>
    </row>
    <row r="41" spans="1:16" s="254" customFormat="1" ht="15" customHeight="1" x14ac:dyDescent="0.25">
      <c r="A41" s="379"/>
      <c r="B41" s="386"/>
      <c r="C41" s="381"/>
      <c r="D41" s="379"/>
      <c r="E41" s="394"/>
      <c r="F41" s="265" t="s">
        <v>100</v>
      </c>
      <c r="G41" s="265">
        <v>12</v>
      </c>
      <c r="H41" s="265">
        <v>465000</v>
      </c>
      <c r="I41" s="265">
        <f t="shared" si="9"/>
        <v>5580000</v>
      </c>
      <c r="J41" s="265"/>
      <c r="K41" s="267">
        <v>0.35</v>
      </c>
      <c r="L41" s="268">
        <f t="shared" si="11"/>
        <v>3627000</v>
      </c>
      <c r="M41" s="268"/>
      <c r="N41" s="268"/>
      <c r="O41" s="268">
        <f t="shared" ref="O41:O46" si="12">L41</f>
        <v>3627000</v>
      </c>
      <c r="P41" s="381"/>
    </row>
    <row r="42" spans="1:16" s="254" customFormat="1" ht="15" customHeight="1" x14ac:dyDescent="0.25">
      <c r="A42" s="378">
        <v>18</v>
      </c>
      <c r="B42" s="384">
        <v>43904</v>
      </c>
      <c r="C42" s="378" t="s">
        <v>128</v>
      </c>
      <c r="D42" s="378" t="s">
        <v>152</v>
      </c>
      <c r="E42" s="393" t="s">
        <v>216</v>
      </c>
      <c r="F42" s="257" t="s">
        <v>98</v>
      </c>
      <c r="G42" s="257">
        <v>24</v>
      </c>
      <c r="H42" s="257">
        <v>455000</v>
      </c>
      <c r="I42" s="257">
        <f t="shared" si="9"/>
        <v>10920000</v>
      </c>
      <c r="J42" s="257"/>
      <c r="K42" s="259">
        <v>0.35</v>
      </c>
      <c r="L42" s="260">
        <f t="shared" si="11"/>
        <v>7098000</v>
      </c>
      <c r="M42" s="260"/>
      <c r="N42" s="260"/>
      <c r="O42" s="260">
        <f t="shared" si="12"/>
        <v>7098000</v>
      </c>
      <c r="P42" s="381"/>
    </row>
    <row r="43" spans="1:16" s="254" customFormat="1" ht="15" customHeight="1" x14ac:dyDescent="0.25">
      <c r="A43" s="379"/>
      <c r="B43" s="386"/>
      <c r="C43" s="381"/>
      <c r="D43" s="379"/>
      <c r="E43" s="394"/>
      <c r="F43" s="265" t="s">
        <v>100</v>
      </c>
      <c r="G43" s="265">
        <v>12</v>
      </c>
      <c r="H43" s="265">
        <v>465000</v>
      </c>
      <c r="I43" s="265">
        <f t="shared" si="9"/>
        <v>5580000</v>
      </c>
      <c r="J43" s="265"/>
      <c r="K43" s="267">
        <v>0.35</v>
      </c>
      <c r="L43" s="268">
        <f t="shared" si="11"/>
        <v>3627000</v>
      </c>
      <c r="M43" s="268"/>
      <c r="N43" s="268"/>
      <c r="O43" s="268">
        <f t="shared" si="12"/>
        <v>3627000</v>
      </c>
      <c r="P43" s="381"/>
    </row>
    <row r="44" spans="1:16" s="254" customFormat="1" ht="15" customHeight="1" x14ac:dyDescent="0.25">
      <c r="A44" s="378">
        <v>19</v>
      </c>
      <c r="B44" s="384">
        <v>43904</v>
      </c>
      <c r="C44" s="378" t="s">
        <v>128</v>
      </c>
      <c r="D44" s="378" t="s">
        <v>153</v>
      </c>
      <c r="E44" s="393"/>
      <c r="F44" s="257" t="s">
        <v>100</v>
      </c>
      <c r="G44" s="257">
        <v>12</v>
      </c>
      <c r="H44" s="257">
        <v>465000</v>
      </c>
      <c r="I44" s="257">
        <f t="shared" si="9"/>
        <v>5580000</v>
      </c>
      <c r="J44" s="257"/>
      <c r="K44" s="259">
        <v>0.41</v>
      </c>
      <c r="L44" s="260">
        <f>I44*(1-K44)</f>
        <v>3292200.0000000005</v>
      </c>
      <c r="M44" s="260"/>
      <c r="N44" s="260"/>
      <c r="O44" s="260">
        <f t="shared" si="12"/>
        <v>3292200.0000000005</v>
      </c>
      <c r="P44" s="381"/>
    </row>
    <row r="45" spans="1:16" s="254" customFormat="1" ht="15" customHeight="1" x14ac:dyDescent="0.25">
      <c r="A45" s="381"/>
      <c r="B45" s="385"/>
      <c r="C45" s="381"/>
      <c r="D45" s="381"/>
      <c r="E45" s="412"/>
      <c r="F45" s="261" t="s">
        <v>108</v>
      </c>
      <c r="G45" s="261">
        <v>12</v>
      </c>
      <c r="H45" s="261">
        <v>485000</v>
      </c>
      <c r="I45" s="261">
        <f t="shared" si="9"/>
        <v>5820000</v>
      </c>
      <c r="J45" s="261"/>
      <c r="K45" s="263">
        <v>0.41</v>
      </c>
      <c r="L45" s="264">
        <f t="shared" si="11"/>
        <v>3433800.0000000005</v>
      </c>
      <c r="M45" s="264"/>
      <c r="N45" s="264"/>
      <c r="O45" s="264">
        <f t="shared" si="12"/>
        <v>3433800.0000000005</v>
      </c>
      <c r="P45" s="381"/>
    </row>
    <row r="46" spans="1:16" s="254" customFormat="1" ht="15" customHeight="1" x14ac:dyDescent="0.25">
      <c r="A46" s="379"/>
      <c r="B46" s="386"/>
      <c r="C46" s="379"/>
      <c r="D46" s="379"/>
      <c r="E46" s="394"/>
      <c r="F46" s="265" t="s">
        <v>102</v>
      </c>
      <c r="G46" s="265">
        <v>12</v>
      </c>
      <c r="H46" s="265">
        <v>455000</v>
      </c>
      <c r="I46" s="265">
        <f t="shared" si="9"/>
        <v>5460000</v>
      </c>
      <c r="J46" s="265"/>
      <c r="K46" s="267">
        <v>0.41</v>
      </c>
      <c r="L46" s="268">
        <f t="shared" si="11"/>
        <v>3221400.0000000005</v>
      </c>
      <c r="M46" s="268"/>
      <c r="N46" s="268"/>
      <c r="O46" s="268">
        <f t="shared" si="12"/>
        <v>3221400.0000000005</v>
      </c>
      <c r="P46" s="379"/>
    </row>
    <row r="47" spans="1:16" s="254" customFormat="1" ht="12.75" x14ac:dyDescent="0.25">
      <c r="A47" s="276">
        <v>20</v>
      </c>
      <c r="B47" s="277">
        <v>43906</v>
      </c>
      <c r="C47" s="276" t="s">
        <v>215</v>
      </c>
      <c r="D47" s="276" t="s">
        <v>154</v>
      </c>
      <c r="E47" s="278"/>
      <c r="F47" s="278" t="s">
        <v>98</v>
      </c>
      <c r="G47" s="278">
        <v>12</v>
      </c>
      <c r="H47" s="278">
        <v>455000</v>
      </c>
      <c r="I47" s="278">
        <f t="shared" si="9"/>
        <v>5460000</v>
      </c>
      <c r="J47" s="278"/>
      <c r="K47" s="279">
        <v>0.41</v>
      </c>
      <c r="L47" s="280">
        <f t="shared" si="11"/>
        <v>3221400.0000000005</v>
      </c>
      <c r="M47" s="280"/>
      <c r="N47" s="280">
        <f>L47</f>
        <v>3221400.0000000005</v>
      </c>
      <c r="O47" s="280"/>
      <c r="P47" s="276" t="s">
        <v>149</v>
      </c>
    </row>
    <row r="48" spans="1:16" s="254" customFormat="1" ht="12.75" x14ac:dyDescent="0.25">
      <c r="A48" s="276">
        <v>21</v>
      </c>
      <c r="B48" s="277">
        <v>43907</v>
      </c>
      <c r="C48" s="276" t="s">
        <v>128</v>
      </c>
      <c r="D48" s="276" t="s">
        <v>155</v>
      </c>
      <c r="E48" s="303" t="s">
        <v>156</v>
      </c>
      <c r="F48" s="278" t="s">
        <v>102</v>
      </c>
      <c r="G48" s="278">
        <v>2</v>
      </c>
      <c r="H48" s="278">
        <v>455000</v>
      </c>
      <c r="I48" s="278">
        <f t="shared" si="9"/>
        <v>910000</v>
      </c>
      <c r="J48" s="278"/>
      <c r="K48" s="279">
        <v>0</v>
      </c>
      <c r="L48" s="280">
        <f>I48</f>
        <v>910000</v>
      </c>
      <c r="M48" s="280"/>
      <c r="N48" s="280"/>
      <c r="O48" s="280">
        <f>L48</f>
        <v>910000</v>
      </c>
      <c r="P48" s="276" t="s">
        <v>130</v>
      </c>
    </row>
    <row r="49" spans="1:16" s="254" customFormat="1" ht="51" x14ac:dyDescent="0.25">
      <c r="A49" s="276">
        <v>22</v>
      </c>
      <c r="B49" s="277">
        <v>43907</v>
      </c>
      <c r="C49" s="276" t="s">
        <v>128</v>
      </c>
      <c r="D49" s="304" t="s">
        <v>157</v>
      </c>
      <c r="E49" s="303" t="s">
        <v>158</v>
      </c>
      <c r="F49" s="278" t="s">
        <v>98</v>
      </c>
      <c r="G49" s="278">
        <v>24</v>
      </c>
      <c r="H49" s="278">
        <v>455000</v>
      </c>
      <c r="I49" s="278">
        <f t="shared" si="9"/>
        <v>10920000</v>
      </c>
      <c r="J49" s="278"/>
      <c r="K49" s="279">
        <v>0.38</v>
      </c>
      <c r="L49" s="280">
        <f>I49*(1-K49)</f>
        <v>6770400</v>
      </c>
      <c r="M49" s="280"/>
      <c r="N49" s="280"/>
      <c r="O49" s="280">
        <f t="shared" ref="O49" si="13">L49</f>
        <v>6770400</v>
      </c>
      <c r="P49" s="304" t="s">
        <v>159</v>
      </c>
    </row>
    <row r="50" spans="1:16" s="254" customFormat="1" ht="12.75" x14ac:dyDescent="0.25">
      <c r="A50" s="378">
        <v>23</v>
      </c>
      <c r="B50" s="395">
        <v>43907</v>
      </c>
      <c r="C50" s="380" t="s">
        <v>215</v>
      </c>
      <c r="D50" s="378"/>
      <c r="E50" s="378"/>
      <c r="F50" s="257" t="s">
        <v>100</v>
      </c>
      <c r="G50" s="257">
        <v>1</v>
      </c>
      <c r="H50" s="257">
        <v>465000</v>
      </c>
      <c r="I50" s="257">
        <f t="shared" si="9"/>
        <v>465000</v>
      </c>
      <c r="J50" s="257"/>
      <c r="K50" s="259">
        <v>0.41</v>
      </c>
      <c r="L50" s="260">
        <f t="shared" si="11"/>
        <v>274350.00000000006</v>
      </c>
      <c r="M50" s="260"/>
      <c r="N50" s="260">
        <f>L50</f>
        <v>274350.00000000006</v>
      </c>
      <c r="O50" s="260"/>
      <c r="P50" s="378" t="s">
        <v>160</v>
      </c>
    </row>
    <row r="51" spans="1:16" s="254" customFormat="1" ht="15" customHeight="1" x14ac:dyDescent="0.25">
      <c r="A51" s="379"/>
      <c r="B51" s="395"/>
      <c r="C51" s="380"/>
      <c r="D51" s="379"/>
      <c r="E51" s="379"/>
      <c r="F51" s="265" t="s">
        <v>102</v>
      </c>
      <c r="G51" s="265">
        <v>2</v>
      </c>
      <c r="H51" s="265">
        <v>455000</v>
      </c>
      <c r="I51" s="265">
        <f t="shared" si="9"/>
        <v>910000</v>
      </c>
      <c r="J51" s="265"/>
      <c r="K51" s="267">
        <v>0.41</v>
      </c>
      <c r="L51" s="268">
        <f t="shared" si="11"/>
        <v>536900.00000000012</v>
      </c>
      <c r="M51" s="268"/>
      <c r="N51" s="268">
        <f t="shared" ref="N51:N53" si="14">L51</f>
        <v>536900.00000000012</v>
      </c>
      <c r="O51" s="268"/>
      <c r="P51" s="381"/>
    </row>
    <row r="52" spans="1:16" s="254" customFormat="1" ht="15" customHeight="1" x14ac:dyDescent="0.25">
      <c r="A52" s="305">
        <v>24</v>
      </c>
      <c r="B52" s="384">
        <v>43908</v>
      </c>
      <c r="C52" s="378" t="s">
        <v>215</v>
      </c>
      <c r="D52" s="378"/>
      <c r="E52" s="378"/>
      <c r="F52" s="257" t="s">
        <v>104</v>
      </c>
      <c r="G52" s="257">
        <v>1</v>
      </c>
      <c r="H52" s="257">
        <v>285000</v>
      </c>
      <c r="I52" s="257">
        <f t="shared" si="9"/>
        <v>285000</v>
      </c>
      <c r="J52" s="257"/>
      <c r="K52" s="259">
        <v>0.41</v>
      </c>
      <c r="L52" s="260">
        <f>I52*(1-K52)</f>
        <v>168150.00000000003</v>
      </c>
      <c r="M52" s="260"/>
      <c r="N52" s="260">
        <f t="shared" si="14"/>
        <v>168150.00000000003</v>
      </c>
      <c r="O52" s="260"/>
      <c r="P52" s="381"/>
    </row>
    <row r="53" spans="1:16" s="254" customFormat="1" ht="15" customHeight="1" x14ac:dyDescent="0.25">
      <c r="A53" s="286">
        <v>25</v>
      </c>
      <c r="B53" s="386"/>
      <c r="C53" s="379"/>
      <c r="D53" s="379"/>
      <c r="E53" s="379"/>
      <c r="F53" s="265" t="s">
        <v>105</v>
      </c>
      <c r="G53" s="265">
        <v>1</v>
      </c>
      <c r="H53" s="265">
        <v>255000</v>
      </c>
      <c r="I53" s="265">
        <f t="shared" si="9"/>
        <v>255000</v>
      </c>
      <c r="J53" s="265"/>
      <c r="K53" s="267">
        <v>0.41</v>
      </c>
      <c r="L53" s="268">
        <f t="shared" si="11"/>
        <v>150450.00000000003</v>
      </c>
      <c r="M53" s="268"/>
      <c r="N53" s="268">
        <f t="shared" si="14"/>
        <v>150450.00000000003</v>
      </c>
      <c r="O53" s="268"/>
      <c r="P53" s="379"/>
    </row>
    <row r="54" spans="1:16" s="254" customFormat="1" ht="15.75" x14ac:dyDescent="0.25">
      <c r="A54" s="276">
        <v>26</v>
      </c>
      <c r="B54" s="277">
        <v>43908</v>
      </c>
      <c r="C54" s="276" t="s">
        <v>215</v>
      </c>
      <c r="D54" s="284"/>
      <c r="E54" s="286"/>
      <c r="F54" s="286" t="s">
        <v>102</v>
      </c>
      <c r="G54" s="286">
        <v>1</v>
      </c>
      <c r="H54" s="286">
        <v>455000</v>
      </c>
      <c r="I54" s="286">
        <f>G54*H54</f>
        <v>455000</v>
      </c>
      <c r="J54" s="286"/>
      <c r="K54" s="289">
        <v>0.41</v>
      </c>
      <c r="L54" s="290">
        <f t="shared" si="11"/>
        <v>268450.00000000006</v>
      </c>
      <c r="M54" s="290"/>
      <c r="N54" s="306">
        <v>194250</v>
      </c>
      <c r="O54" s="290">
        <v>74200</v>
      </c>
      <c r="P54" s="276" t="s">
        <v>161</v>
      </c>
    </row>
    <row r="55" spans="1:16" s="254" customFormat="1" ht="12.75" x14ac:dyDescent="0.25">
      <c r="A55" s="276">
        <v>27</v>
      </c>
      <c r="B55" s="277">
        <v>43908</v>
      </c>
      <c r="C55" s="278" t="s">
        <v>212</v>
      </c>
      <c r="D55" s="276" t="s">
        <v>162</v>
      </c>
      <c r="E55" s="278"/>
      <c r="F55" s="278" t="s">
        <v>98</v>
      </c>
      <c r="G55" s="278">
        <v>1</v>
      </c>
      <c r="H55" s="278">
        <v>455000</v>
      </c>
      <c r="I55" s="278">
        <f>G55*H55</f>
        <v>455000</v>
      </c>
      <c r="J55" s="278"/>
      <c r="K55" s="279">
        <v>0.3</v>
      </c>
      <c r="L55" s="280">
        <f t="shared" si="11"/>
        <v>318500</v>
      </c>
      <c r="M55" s="280"/>
      <c r="N55" s="280"/>
      <c r="O55" s="280">
        <f>L55</f>
        <v>318500</v>
      </c>
      <c r="P55" s="276" t="s">
        <v>163</v>
      </c>
    </row>
    <row r="56" spans="1:16" s="254" customFormat="1" ht="12.75" x14ac:dyDescent="0.25">
      <c r="A56" s="378">
        <v>28</v>
      </c>
      <c r="B56" s="384">
        <v>43908</v>
      </c>
      <c r="D56" s="378" t="s">
        <v>164</v>
      </c>
      <c r="E56" s="378" t="s">
        <v>165</v>
      </c>
      <c r="F56" s="257" t="s">
        <v>105</v>
      </c>
      <c r="G56" s="257">
        <v>18</v>
      </c>
      <c r="H56" s="257">
        <v>255000</v>
      </c>
      <c r="I56" s="257">
        <f t="shared" ref="I56:I61" si="15">G56*H56</f>
        <v>4590000</v>
      </c>
      <c r="J56" s="257" t="s">
        <v>166</v>
      </c>
      <c r="K56" s="259">
        <v>0.35</v>
      </c>
      <c r="L56" s="260">
        <f>I56*(1-K56)-J57</f>
        <v>2662500</v>
      </c>
      <c r="M56" s="260"/>
      <c r="N56" s="260">
        <f>L56</f>
        <v>2662500</v>
      </c>
      <c r="O56" s="307"/>
      <c r="P56" s="382" t="s">
        <v>160</v>
      </c>
    </row>
    <row r="57" spans="1:16" s="254" customFormat="1" ht="15" customHeight="1" x14ac:dyDescent="0.25">
      <c r="A57" s="379"/>
      <c r="B57" s="386"/>
      <c r="C57" s="254" t="s">
        <v>212</v>
      </c>
      <c r="D57" s="379"/>
      <c r="E57" s="379"/>
      <c r="F57" s="265" t="s">
        <v>98</v>
      </c>
      <c r="G57" s="265">
        <v>3</v>
      </c>
      <c r="H57" s="265">
        <v>455000</v>
      </c>
      <c r="I57" s="265">
        <f t="shared" si="15"/>
        <v>1365000</v>
      </c>
      <c r="J57" s="265">
        <v>321000</v>
      </c>
      <c r="K57" s="267">
        <v>0.35</v>
      </c>
      <c r="L57" s="268">
        <f t="shared" si="11"/>
        <v>887250</v>
      </c>
      <c r="M57" s="268"/>
      <c r="N57" s="268">
        <f>L57</f>
        <v>887250</v>
      </c>
      <c r="O57" s="308"/>
      <c r="P57" s="383"/>
    </row>
    <row r="58" spans="1:16" s="254" customFormat="1" ht="12.75" x14ac:dyDescent="0.25">
      <c r="A58" s="378">
        <v>29</v>
      </c>
      <c r="B58" s="384">
        <v>43909</v>
      </c>
      <c r="C58" s="378" t="s">
        <v>146</v>
      </c>
      <c r="D58" s="378"/>
      <c r="E58" s="378"/>
      <c r="F58" s="269" t="s">
        <v>98</v>
      </c>
      <c r="G58" s="269">
        <v>1</v>
      </c>
      <c r="H58" s="269">
        <v>455000</v>
      </c>
      <c r="I58" s="269">
        <f t="shared" si="15"/>
        <v>455000</v>
      </c>
      <c r="J58" s="269"/>
      <c r="K58" s="270">
        <v>0.41</v>
      </c>
      <c r="L58" s="271">
        <f t="shared" si="11"/>
        <v>268450.00000000006</v>
      </c>
      <c r="M58" s="271"/>
      <c r="N58" s="271"/>
      <c r="O58" s="280">
        <f t="shared" ref="O58:O61" si="16">L58</f>
        <v>268450.00000000006</v>
      </c>
      <c r="P58" s="378" t="s">
        <v>160</v>
      </c>
    </row>
    <row r="59" spans="1:16" s="254" customFormat="1" ht="15" customHeight="1" x14ac:dyDescent="0.25">
      <c r="A59" s="381"/>
      <c r="B59" s="385"/>
      <c r="C59" s="381"/>
      <c r="D59" s="381"/>
      <c r="E59" s="381"/>
      <c r="F59" s="261" t="s">
        <v>100</v>
      </c>
      <c r="G59" s="261">
        <v>1</v>
      </c>
      <c r="H59" s="261">
        <v>465000</v>
      </c>
      <c r="I59" s="261">
        <f t="shared" si="15"/>
        <v>465000</v>
      </c>
      <c r="J59" s="261"/>
      <c r="K59" s="263">
        <v>0.41</v>
      </c>
      <c r="L59" s="264">
        <f t="shared" si="11"/>
        <v>274350.00000000006</v>
      </c>
      <c r="M59" s="264"/>
      <c r="N59" s="264"/>
      <c r="O59" s="280">
        <f t="shared" si="16"/>
        <v>274350.00000000006</v>
      </c>
      <c r="P59" s="381"/>
    </row>
    <row r="60" spans="1:16" s="254" customFormat="1" ht="15" customHeight="1" x14ac:dyDescent="0.25">
      <c r="A60" s="379"/>
      <c r="B60" s="386"/>
      <c r="C60" s="379"/>
      <c r="D60" s="379"/>
      <c r="E60" s="379"/>
      <c r="F60" s="272" t="s">
        <v>107</v>
      </c>
      <c r="G60" s="272">
        <v>1</v>
      </c>
      <c r="H60" s="272">
        <v>485000</v>
      </c>
      <c r="I60" s="272">
        <f t="shared" si="15"/>
        <v>485000</v>
      </c>
      <c r="J60" s="272"/>
      <c r="K60" s="273">
        <v>0.41</v>
      </c>
      <c r="L60" s="274">
        <f t="shared" si="11"/>
        <v>286150.00000000006</v>
      </c>
      <c r="M60" s="274"/>
      <c r="N60" s="274"/>
      <c r="O60" s="280">
        <f t="shared" si="16"/>
        <v>286150.00000000006</v>
      </c>
      <c r="P60" s="379"/>
    </row>
    <row r="61" spans="1:16" s="254" customFormat="1" ht="12.75" x14ac:dyDescent="0.25">
      <c r="A61" s="276">
        <v>30</v>
      </c>
      <c r="B61" s="277">
        <v>43909</v>
      </c>
      <c r="C61" s="276" t="s">
        <v>167</v>
      </c>
      <c r="D61" s="276"/>
      <c r="E61" s="278"/>
      <c r="F61" s="278" t="s">
        <v>98</v>
      </c>
      <c r="G61" s="278">
        <v>1</v>
      </c>
      <c r="H61" s="278">
        <v>455000</v>
      </c>
      <c r="I61" s="278">
        <f t="shared" si="15"/>
        <v>455000</v>
      </c>
      <c r="J61" s="278"/>
      <c r="K61" s="279">
        <v>0.41</v>
      </c>
      <c r="L61" s="280">
        <f t="shared" si="11"/>
        <v>268450.00000000006</v>
      </c>
      <c r="M61" s="280"/>
      <c r="N61" s="280"/>
      <c r="O61" s="280">
        <f t="shared" si="16"/>
        <v>268450.00000000006</v>
      </c>
      <c r="P61" s="276" t="s">
        <v>160</v>
      </c>
    </row>
    <row r="62" spans="1:16" s="254" customFormat="1" ht="12.75" x14ac:dyDescent="0.25">
      <c r="A62" s="382">
        <v>31</v>
      </c>
      <c r="B62" s="389">
        <v>43912</v>
      </c>
      <c r="C62" s="382" t="s">
        <v>128</v>
      </c>
      <c r="D62" s="382" t="s">
        <v>170</v>
      </c>
      <c r="E62" s="382" t="s">
        <v>171</v>
      </c>
      <c r="F62" s="257" t="s">
        <v>98</v>
      </c>
      <c r="G62" s="257">
        <v>6</v>
      </c>
      <c r="H62" s="258">
        <v>455000</v>
      </c>
      <c r="I62" s="258">
        <f>G62*H62</f>
        <v>2730000</v>
      </c>
      <c r="J62" s="258"/>
      <c r="K62" s="259">
        <v>0.41</v>
      </c>
      <c r="L62" s="260">
        <f>I62*(1-K62)</f>
        <v>1610700.0000000002</v>
      </c>
      <c r="M62" s="260"/>
      <c r="N62" s="260">
        <f>L62</f>
        <v>1610700.0000000002</v>
      </c>
      <c r="O62" s="309"/>
      <c r="P62" s="380"/>
    </row>
    <row r="63" spans="1:16" s="254" customFormat="1" ht="15" customHeight="1" x14ac:dyDescent="0.25">
      <c r="A63" s="388"/>
      <c r="B63" s="390"/>
      <c r="C63" s="388"/>
      <c r="D63" s="388"/>
      <c r="E63" s="388"/>
      <c r="F63" s="261" t="s">
        <v>108</v>
      </c>
      <c r="G63" s="261">
        <v>3</v>
      </c>
      <c r="H63" s="262">
        <v>485000</v>
      </c>
      <c r="I63" s="262">
        <f t="shared" ref="I63:I86" si="17">G63*H63</f>
        <v>1455000</v>
      </c>
      <c r="J63" s="262"/>
      <c r="K63" s="263">
        <v>0.41</v>
      </c>
      <c r="L63" s="264">
        <f t="shared" ref="L63:L93" si="18">I63*(1-K63)</f>
        <v>858450.00000000012</v>
      </c>
      <c r="M63" s="264"/>
      <c r="N63" s="264">
        <f>L63</f>
        <v>858450.00000000012</v>
      </c>
      <c r="O63" s="310"/>
      <c r="P63" s="380"/>
    </row>
    <row r="64" spans="1:16" s="254" customFormat="1" ht="15" customHeight="1" x14ac:dyDescent="0.25">
      <c r="A64" s="383"/>
      <c r="B64" s="391"/>
      <c r="C64" s="383"/>
      <c r="D64" s="383"/>
      <c r="E64" s="383"/>
      <c r="F64" s="265" t="s">
        <v>131</v>
      </c>
      <c r="G64" s="265">
        <v>3</v>
      </c>
      <c r="H64" s="266">
        <v>455000</v>
      </c>
      <c r="I64" s="266">
        <f t="shared" si="17"/>
        <v>1365000</v>
      </c>
      <c r="J64" s="266"/>
      <c r="K64" s="267">
        <v>0.41</v>
      </c>
      <c r="L64" s="268">
        <f t="shared" si="18"/>
        <v>805350.00000000012</v>
      </c>
      <c r="M64" s="268"/>
      <c r="N64" s="268">
        <f>L64</f>
        <v>805350.00000000012</v>
      </c>
      <c r="O64" s="311"/>
      <c r="P64" s="380"/>
    </row>
    <row r="65" spans="1:16" s="254" customFormat="1" ht="15" customHeight="1" x14ac:dyDescent="0.25">
      <c r="A65" s="284">
        <v>32</v>
      </c>
      <c r="B65" s="285">
        <v>43913</v>
      </c>
      <c r="C65" s="284" t="s">
        <v>172</v>
      </c>
      <c r="D65" s="284" t="s">
        <v>173</v>
      </c>
      <c r="E65" s="284" t="s">
        <v>174</v>
      </c>
      <c r="F65" s="286" t="s">
        <v>108</v>
      </c>
      <c r="G65" s="286">
        <v>3</v>
      </c>
      <c r="H65" s="287">
        <v>485000</v>
      </c>
      <c r="I65" s="288">
        <f t="shared" si="17"/>
        <v>1455000</v>
      </c>
      <c r="J65" s="288"/>
      <c r="K65" s="289">
        <v>0.41</v>
      </c>
      <c r="L65" s="275">
        <f t="shared" si="18"/>
        <v>858450.00000000012</v>
      </c>
      <c r="M65" s="290"/>
      <c r="N65" s="290"/>
      <c r="O65" s="312">
        <f>L65</f>
        <v>858450.00000000012</v>
      </c>
      <c r="P65" s="284"/>
    </row>
    <row r="66" spans="1:16" s="254" customFormat="1" ht="12.75" x14ac:dyDescent="0.25">
      <c r="A66" s="378">
        <v>33</v>
      </c>
      <c r="B66" s="384">
        <v>43913</v>
      </c>
      <c r="C66" s="378" t="s">
        <v>128</v>
      </c>
      <c r="D66" s="378" t="s">
        <v>144</v>
      </c>
      <c r="E66" s="378" t="s">
        <v>145</v>
      </c>
      <c r="F66" s="257" t="s">
        <v>98</v>
      </c>
      <c r="G66" s="257">
        <v>10</v>
      </c>
      <c r="H66" s="258">
        <v>455000</v>
      </c>
      <c r="I66" s="258">
        <f t="shared" si="17"/>
        <v>4550000</v>
      </c>
      <c r="J66" s="258"/>
      <c r="K66" s="259">
        <v>0.41</v>
      </c>
      <c r="L66" s="260">
        <f t="shared" si="18"/>
        <v>2684500.0000000005</v>
      </c>
      <c r="M66" s="260"/>
      <c r="N66" s="260"/>
      <c r="O66" s="260">
        <f>L66</f>
        <v>2684500.0000000005</v>
      </c>
      <c r="P66" s="313"/>
    </row>
    <row r="67" spans="1:16" s="254" customFormat="1" ht="15" customHeight="1" x14ac:dyDescent="0.25">
      <c r="A67" s="381"/>
      <c r="B67" s="385"/>
      <c r="C67" s="381"/>
      <c r="D67" s="381"/>
      <c r="E67" s="381"/>
      <c r="F67" s="261" t="s">
        <v>100</v>
      </c>
      <c r="G67" s="261">
        <v>2</v>
      </c>
      <c r="H67" s="262">
        <v>465000</v>
      </c>
      <c r="I67" s="258">
        <f t="shared" si="17"/>
        <v>930000</v>
      </c>
      <c r="J67" s="261"/>
      <c r="K67" s="263">
        <v>0.41</v>
      </c>
      <c r="L67" s="264">
        <f t="shared" si="18"/>
        <v>548700.00000000012</v>
      </c>
      <c r="M67" s="264"/>
      <c r="N67" s="264"/>
      <c r="O67" s="264">
        <f>L67</f>
        <v>548700.00000000012</v>
      </c>
      <c r="P67" s="261"/>
    </row>
    <row r="68" spans="1:16" s="254" customFormat="1" ht="15" customHeight="1" x14ac:dyDescent="0.25">
      <c r="A68" s="379"/>
      <c r="B68" s="386"/>
      <c r="C68" s="379"/>
      <c r="D68" s="379"/>
      <c r="E68" s="379"/>
      <c r="F68" s="265" t="s">
        <v>101</v>
      </c>
      <c r="G68" s="265">
        <v>5</v>
      </c>
      <c r="H68" s="266">
        <v>550000</v>
      </c>
      <c r="I68" s="266">
        <f t="shared" si="17"/>
        <v>2750000</v>
      </c>
      <c r="J68" s="265"/>
      <c r="K68" s="267">
        <v>0.41</v>
      </c>
      <c r="L68" s="268">
        <f t="shared" si="18"/>
        <v>1622500.0000000002</v>
      </c>
      <c r="M68" s="268"/>
      <c r="N68" s="268"/>
      <c r="O68" s="268">
        <f>L68</f>
        <v>1622500.0000000002</v>
      </c>
      <c r="P68" s="265"/>
    </row>
    <row r="69" spans="1:16" s="254" customFormat="1" ht="15" customHeight="1" x14ac:dyDescent="0.25">
      <c r="A69" s="378">
        <v>34</v>
      </c>
      <c r="B69" s="384">
        <v>43914</v>
      </c>
      <c r="C69" s="378" t="s">
        <v>128</v>
      </c>
      <c r="D69" s="378" t="s">
        <v>175</v>
      </c>
      <c r="E69" s="378" t="s">
        <v>134</v>
      </c>
      <c r="F69" s="257" t="s">
        <v>98</v>
      </c>
      <c r="G69" s="257">
        <v>24</v>
      </c>
      <c r="H69" s="258">
        <v>455000</v>
      </c>
      <c r="I69" s="258">
        <f t="shared" si="17"/>
        <v>10920000</v>
      </c>
      <c r="J69" s="257"/>
      <c r="K69" s="259">
        <v>0.41</v>
      </c>
      <c r="L69" s="260">
        <f t="shared" si="18"/>
        <v>6442800.0000000009</v>
      </c>
      <c r="M69" s="260"/>
      <c r="N69" s="260"/>
      <c r="O69" s="260">
        <f>L69</f>
        <v>6442800.0000000009</v>
      </c>
      <c r="P69" s="257"/>
    </row>
    <row r="70" spans="1:16" s="254" customFormat="1" ht="15" customHeight="1" x14ac:dyDescent="0.25">
      <c r="A70" s="381"/>
      <c r="B70" s="385"/>
      <c r="C70" s="381"/>
      <c r="D70" s="381"/>
      <c r="E70" s="381"/>
      <c r="F70" s="261" t="s">
        <v>100</v>
      </c>
      <c r="G70" s="261">
        <v>12</v>
      </c>
      <c r="H70" s="262">
        <v>465000</v>
      </c>
      <c r="I70" s="262">
        <f t="shared" si="17"/>
        <v>5580000</v>
      </c>
      <c r="J70" s="261"/>
      <c r="K70" s="263">
        <v>0.41</v>
      </c>
      <c r="L70" s="264">
        <f t="shared" si="18"/>
        <v>3292200.0000000005</v>
      </c>
      <c r="M70" s="264"/>
      <c r="N70" s="264"/>
      <c r="O70" s="264">
        <f t="shared" ref="O70:O88" si="19">L70</f>
        <v>3292200.0000000005</v>
      </c>
      <c r="P70" s="314"/>
    </row>
    <row r="71" spans="1:16" s="254" customFormat="1" ht="15" customHeight="1" x14ac:dyDescent="0.25">
      <c r="A71" s="381"/>
      <c r="B71" s="385"/>
      <c r="C71" s="381"/>
      <c r="D71" s="381"/>
      <c r="E71" s="381"/>
      <c r="F71" s="261" t="s">
        <v>108</v>
      </c>
      <c r="G71" s="261">
        <v>12</v>
      </c>
      <c r="H71" s="262">
        <v>485000</v>
      </c>
      <c r="I71" s="262">
        <f t="shared" si="17"/>
        <v>5820000</v>
      </c>
      <c r="J71" s="261"/>
      <c r="K71" s="263">
        <v>0.41</v>
      </c>
      <c r="L71" s="264">
        <f t="shared" si="18"/>
        <v>3433800.0000000005</v>
      </c>
      <c r="M71" s="264"/>
      <c r="N71" s="264"/>
      <c r="O71" s="264">
        <f t="shared" si="19"/>
        <v>3433800.0000000005</v>
      </c>
      <c r="P71" s="315"/>
    </row>
    <row r="72" spans="1:16" s="254" customFormat="1" ht="15" customHeight="1" x14ac:dyDescent="0.25">
      <c r="A72" s="381"/>
      <c r="B72" s="386"/>
      <c r="C72" s="379"/>
      <c r="D72" s="379"/>
      <c r="E72" s="379"/>
      <c r="F72" s="265" t="s">
        <v>107</v>
      </c>
      <c r="G72" s="265">
        <v>12</v>
      </c>
      <c r="H72" s="266">
        <v>485000</v>
      </c>
      <c r="I72" s="266">
        <f t="shared" si="17"/>
        <v>5820000</v>
      </c>
      <c r="J72" s="265"/>
      <c r="K72" s="267">
        <v>0.41</v>
      </c>
      <c r="L72" s="268">
        <f t="shared" si="18"/>
        <v>3433800.0000000005</v>
      </c>
      <c r="M72" s="268"/>
      <c r="N72" s="268"/>
      <c r="O72" s="268">
        <f t="shared" si="19"/>
        <v>3433800.0000000005</v>
      </c>
      <c r="P72" s="316"/>
    </row>
    <row r="73" spans="1:16" s="254" customFormat="1" ht="15" customHeight="1" x14ac:dyDescent="0.25">
      <c r="A73" s="378">
        <v>35</v>
      </c>
      <c r="B73" s="384">
        <v>43913</v>
      </c>
      <c r="C73" s="378" t="s">
        <v>128</v>
      </c>
      <c r="D73" s="378" t="s">
        <v>153</v>
      </c>
      <c r="E73" s="378" t="s">
        <v>156</v>
      </c>
      <c r="F73" s="257" t="s">
        <v>100</v>
      </c>
      <c r="G73" s="257">
        <v>24</v>
      </c>
      <c r="H73" s="258">
        <v>465000</v>
      </c>
      <c r="I73" s="258">
        <f t="shared" si="17"/>
        <v>11160000</v>
      </c>
      <c r="J73" s="257"/>
      <c r="K73" s="259">
        <v>0.41</v>
      </c>
      <c r="L73" s="260">
        <f t="shared" si="18"/>
        <v>6584400.0000000009</v>
      </c>
      <c r="M73" s="260"/>
      <c r="N73" s="260"/>
      <c r="O73" s="260">
        <f t="shared" si="19"/>
        <v>6584400.0000000009</v>
      </c>
      <c r="P73" s="313"/>
    </row>
    <row r="74" spans="1:16" s="254" customFormat="1" ht="14.45" customHeight="1" x14ac:dyDescent="0.25">
      <c r="A74" s="379"/>
      <c r="B74" s="386"/>
      <c r="C74" s="379"/>
      <c r="D74" s="379"/>
      <c r="E74" s="379"/>
      <c r="F74" s="265" t="s">
        <v>108</v>
      </c>
      <c r="G74" s="265">
        <v>24</v>
      </c>
      <c r="H74" s="266">
        <v>485000</v>
      </c>
      <c r="I74" s="266">
        <f t="shared" si="17"/>
        <v>11640000</v>
      </c>
      <c r="J74" s="265"/>
      <c r="K74" s="267">
        <v>0.41</v>
      </c>
      <c r="L74" s="268">
        <f t="shared" si="18"/>
        <v>6867600.0000000009</v>
      </c>
      <c r="M74" s="268"/>
      <c r="N74" s="268"/>
      <c r="O74" s="268">
        <f t="shared" si="19"/>
        <v>6867600.0000000009</v>
      </c>
      <c r="P74" s="265"/>
    </row>
    <row r="75" spans="1:16" s="254" customFormat="1" ht="15" customHeight="1" x14ac:dyDescent="0.25">
      <c r="A75" s="278">
        <v>36</v>
      </c>
      <c r="B75" s="302">
        <v>43914</v>
      </c>
      <c r="C75" s="276" t="s">
        <v>128</v>
      </c>
      <c r="D75" s="278" t="s">
        <v>176</v>
      </c>
      <c r="E75" s="278"/>
      <c r="F75" s="278" t="s">
        <v>101</v>
      </c>
      <c r="G75" s="278">
        <v>5</v>
      </c>
      <c r="H75" s="287">
        <v>550000</v>
      </c>
      <c r="I75" s="292">
        <f t="shared" si="17"/>
        <v>2750000</v>
      </c>
      <c r="J75" s="278"/>
      <c r="K75" s="279">
        <v>0</v>
      </c>
      <c r="L75" s="280">
        <f t="shared" si="18"/>
        <v>2750000</v>
      </c>
      <c r="M75" s="280"/>
      <c r="N75" s="280"/>
      <c r="O75" s="280">
        <f t="shared" si="19"/>
        <v>2750000</v>
      </c>
      <c r="P75" s="278"/>
    </row>
    <row r="76" spans="1:16" s="254" customFormat="1" ht="15" customHeight="1" x14ac:dyDescent="0.25">
      <c r="A76" s="278">
        <v>37</v>
      </c>
      <c r="B76" s="302">
        <v>43914</v>
      </c>
      <c r="C76" s="276" t="s">
        <v>128</v>
      </c>
      <c r="D76" s="278" t="s">
        <v>153</v>
      </c>
      <c r="E76" s="278"/>
      <c r="F76" s="297" t="s">
        <v>98</v>
      </c>
      <c r="G76" s="297">
        <v>36</v>
      </c>
      <c r="H76" s="317">
        <v>455000</v>
      </c>
      <c r="I76" s="299">
        <f t="shared" si="17"/>
        <v>16380000</v>
      </c>
      <c r="J76" s="297"/>
      <c r="K76" s="300">
        <v>0.41</v>
      </c>
      <c r="L76" s="301">
        <f t="shared" si="18"/>
        <v>9664200.0000000019</v>
      </c>
      <c r="M76" s="301"/>
      <c r="N76" s="301"/>
      <c r="O76" s="301">
        <f t="shared" si="19"/>
        <v>9664200.0000000019</v>
      </c>
      <c r="P76" s="297"/>
    </row>
    <row r="77" spans="1:16" s="254" customFormat="1" ht="15" customHeight="1" x14ac:dyDescent="0.25">
      <c r="A77" s="378">
        <v>38</v>
      </c>
      <c r="B77" s="384">
        <v>43915</v>
      </c>
      <c r="C77" s="378" t="s">
        <v>128</v>
      </c>
      <c r="D77" s="378" t="s">
        <v>224</v>
      </c>
      <c r="E77" s="378" t="s">
        <v>225</v>
      </c>
      <c r="F77" s="257" t="s">
        <v>98</v>
      </c>
      <c r="G77" s="257">
        <v>12</v>
      </c>
      <c r="H77" s="258">
        <v>455000</v>
      </c>
      <c r="I77" s="258">
        <f t="shared" si="17"/>
        <v>5460000</v>
      </c>
      <c r="J77" s="257"/>
      <c r="K77" s="259">
        <v>0</v>
      </c>
      <c r="L77" s="260">
        <f t="shared" si="18"/>
        <v>5460000</v>
      </c>
      <c r="M77" s="260"/>
      <c r="N77" s="260"/>
      <c r="O77" s="260">
        <f t="shared" si="19"/>
        <v>5460000</v>
      </c>
      <c r="P77" s="257"/>
    </row>
    <row r="78" spans="1:16" s="254" customFormat="1" ht="15" customHeight="1" x14ac:dyDescent="0.25">
      <c r="A78" s="381"/>
      <c r="B78" s="385"/>
      <c r="C78" s="381"/>
      <c r="D78" s="381"/>
      <c r="E78" s="381"/>
      <c r="F78" s="261" t="s">
        <v>99</v>
      </c>
      <c r="G78" s="261">
        <v>24</v>
      </c>
      <c r="H78" s="262">
        <v>265000</v>
      </c>
      <c r="I78" s="262">
        <f t="shared" si="17"/>
        <v>6360000</v>
      </c>
      <c r="J78" s="261"/>
      <c r="K78" s="263">
        <v>0</v>
      </c>
      <c r="L78" s="264">
        <f t="shared" si="18"/>
        <v>6360000</v>
      </c>
      <c r="M78" s="264"/>
      <c r="N78" s="264"/>
      <c r="O78" s="264">
        <f t="shared" si="19"/>
        <v>6360000</v>
      </c>
      <c r="P78" s="261"/>
    </row>
    <row r="79" spans="1:16" s="254" customFormat="1" ht="15" customHeight="1" x14ac:dyDescent="0.25">
      <c r="A79" s="381"/>
      <c r="B79" s="385"/>
      <c r="C79" s="381"/>
      <c r="D79" s="381"/>
      <c r="E79" s="381"/>
      <c r="F79" s="261" t="s">
        <v>100</v>
      </c>
      <c r="G79" s="261">
        <v>12</v>
      </c>
      <c r="H79" s="262">
        <v>465000</v>
      </c>
      <c r="I79" s="262">
        <f t="shared" si="17"/>
        <v>5580000</v>
      </c>
      <c r="J79" s="261"/>
      <c r="K79" s="263">
        <v>0</v>
      </c>
      <c r="L79" s="264">
        <f t="shared" si="18"/>
        <v>5580000</v>
      </c>
      <c r="M79" s="264"/>
      <c r="N79" s="264"/>
      <c r="O79" s="264">
        <f t="shared" si="19"/>
        <v>5580000</v>
      </c>
      <c r="P79" s="261"/>
    </row>
    <row r="80" spans="1:16" s="254" customFormat="1" ht="15" customHeight="1" x14ac:dyDescent="0.25">
      <c r="A80" s="381"/>
      <c r="B80" s="385"/>
      <c r="C80" s="381"/>
      <c r="D80" s="381"/>
      <c r="E80" s="381"/>
      <c r="F80" s="261" t="s">
        <v>103</v>
      </c>
      <c r="G80" s="261">
        <v>24</v>
      </c>
      <c r="H80" s="262">
        <v>475000</v>
      </c>
      <c r="I80" s="262">
        <f t="shared" si="17"/>
        <v>11400000</v>
      </c>
      <c r="J80" s="261"/>
      <c r="K80" s="263">
        <v>0</v>
      </c>
      <c r="L80" s="264">
        <f t="shared" si="18"/>
        <v>11400000</v>
      </c>
      <c r="M80" s="264"/>
      <c r="N80" s="264"/>
      <c r="O80" s="264">
        <f t="shared" si="19"/>
        <v>11400000</v>
      </c>
      <c r="P80" s="261"/>
    </row>
    <row r="81" spans="1:16" s="254" customFormat="1" ht="15" customHeight="1" x14ac:dyDescent="0.25">
      <c r="A81" s="381"/>
      <c r="B81" s="385"/>
      <c r="C81" s="381"/>
      <c r="D81" s="381"/>
      <c r="E81" s="381"/>
      <c r="F81" s="261" t="s">
        <v>108</v>
      </c>
      <c r="G81" s="261">
        <v>36</v>
      </c>
      <c r="H81" s="262">
        <v>485000</v>
      </c>
      <c r="I81" s="262">
        <f t="shared" si="17"/>
        <v>17460000</v>
      </c>
      <c r="J81" s="261"/>
      <c r="K81" s="263">
        <v>0</v>
      </c>
      <c r="L81" s="264">
        <f t="shared" si="18"/>
        <v>17460000</v>
      </c>
      <c r="M81" s="264"/>
      <c r="N81" s="264"/>
      <c r="O81" s="264">
        <f t="shared" si="19"/>
        <v>17460000</v>
      </c>
      <c r="P81" s="261"/>
    </row>
    <row r="82" spans="1:16" s="254" customFormat="1" ht="15" customHeight="1" x14ac:dyDescent="0.25">
      <c r="A82" s="381"/>
      <c r="B82" s="385"/>
      <c r="C82" s="381"/>
      <c r="D82" s="381"/>
      <c r="E82" s="381"/>
      <c r="F82" s="261" t="s">
        <v>107</v>
      </c>
      <c r="G82" s="261">
        <v>24</v>
      </c>
      <c r="H82" s="262">
        <v>485000</v>
      </c>
      <c r="I82" s="262">
        <f t="shared" si="17"/>
        <v>11640000</v>
      </c>
      <c r="J82" s="261"/>
      <c r="K82" s="263">
        <v>0</v>
      </c>
      <c r="L82" s="264">
        <f t="shared" si="18"/>
        <v>11640000</v>
      </c>
      <c r="M82" s="264"/>
      <c r="N82" s="264"/>
      <c r="O82" s="264">
        <f t="shared" si="19"/>
        <v>11640000</v>
      </c>
      <c r="P82" s="261"/>
    </row>
    <row r="83" spans="1:16" s="254" customFormat="1" ht="15" customHeight="1" x14ac:dyDescent="0.25">
      <c r="A83" s="381"/>
      <c r="B83" s="385"/>
      <c r="C83" s="381"/>
      <c r="D83" s="381"/>
      <c r="E83" s="381"/>
      <c r="F83" s="261" t="s">
        <v>101</v>
      </c>
      <c r="G83" s="261">
        <v>72</v>
      </c>
      <c r="H83" s="262">
        <v>550000</v>
      </c>
      <c r="I83" s="262">
        <f t="shared" si="17"/>
        <v>39600000</v>
      </c>
      <c r="J83" s="261"/>
      <c r="K83" s="263">
        <v>0</v>
      </c>
      <c r="L83" s="264">
        <f t="shared" si="18"/>
        <v>39600000</v>
      </c>
      <c r="M83" s="264"/>
      <c r="N83" s="264"/>
      <c r="O83" s="264">
        <f t="shared" si="19"/>
        <v>39600000</v>
      </c>
      <c r="P83" s="261"/>
    </row>
    <row r="84" spans="1:16" s="254" customFormat="1" ht="15" customHeight="1" x14ac:dyDescent="0.25">
      <c r="A84" s="381"/>
      <c r="B84" s="385"/>
      <c r="C84" s="381"/>
      <c r="D84" s="381"/>
      <c r="E84" s="381"/>
      <c r="F84" s="261" t="s">
        <v>140</v>
      </c>
      <c r="G84" s="261">
        <v>56</v>
      </c>
      <c r="H84" s="262">
        <v>450000</v>
      </c>
      <c r="I84" s="262">
        <f t="shared" si="17"/>
        <v>25200000</v>
      </c>
      <c r="J84" s="261"/>
      <c r="K84" s="263">
        <v>0</v>
      </c>
      <c r="L84" s="264">
        <f t="shared" si="18"/>
        <v>25200000</v>
      </c>
      <c r="M84" s="264"/>
      <c r="N84" s="264"/>
      <c r="O84" s="264">
        <f t="shared" si="19"/>
        <v>25200000</v>
      </c>
      <c r="P84" s="261"/>
    </row>
    <row r="85" spans="1:16" s="254" customFormat="1" ht="15" customHeight="1" x14ac:dyDescent="0.25">
      <c r="A85" s="381"/>
      <c r="B85" s="385"/>
      <c r="C85" s="381"/>
      <c r="D85" s="381"/>
      <c r="E85" s="381"/>
      <c r="F85" s="261" t="s">
        <v>102</v>
      </c>
      <c r="G85" s="261">
        <v>36</v>
      </c>
      <c r="H85" s="262">
        <v>455000</v>
      </c>
      <c r="I85" s="262">
        <f t="shared" si="17"/>
        <v>16380000</v>
      </c>
      <c r="J85" s="261"/>
      <c r="K85" s="263">
        <v>0</v>
      </c>
      <c r="L85" s="264">
        <f t="shared" si="18"/>
        <v>16380000</v>
      </c>
      <c r="M85" s="264"/>
      <c r="N85" s="264"/>
      <c r="O85" s="264">
        <f t="shared" si="19"/>
        <v>16380000</v>
      </c>
      <c r="P85" s="261"/>
    </row>
    <row r="86" spans="1:16" s="254" customFormat="1" ht="14.45" customHeight="1" x14ac:dyDescent="0.25">
      <c r="A86" s="379"/>
      <c r="B86" s="386"/>
      <c r="C86" s="379"/>
      <c r="D86" s="379"/>
      <c r="E86" s="379"/>
      <c r="F86" s="265" t="s">
        <v>131</v>
      </c>
      <c r="G86" s="265">
        <v>12</v>
      </c>
      <c r="H86" s="266">
        <v>455000</v>
      </c>
      <c r="I86" s="266">
        <f t="shared" si="17"/>
        <v>5460000</v>
      </c>
      <c r="J86" s="265"/>
      <c r="K86" s="267">
        <v>0</v>
      </c>
      <c r="L86" s="268">
        <f t="shared" si="18"/>
        <v>5460000</v>
      </c>
      <c r="M86" s="268"/>
      <c r="N86" s="268"/>
      <c r="O86" s="268">
        <f t="shared" si="19"/>
        <v>5460000</v>
      </c>
      <c r="P86" s="265"/>
    </row>
    <row r="87" spans="1:16" s="254" customFormat="1" ht="15" customHeight="1" x14ac:dyDescent="0.25">
      <c r="A87" s="378">
        <v>39</v>
      </c>
      <c r="B87" s="384">
        <v>43915</v>
      </c>
      <c r="C87" s="378" t="s">
        <v>212</v>
      </c>
      <c r="D87" s="378" t="s">
        <v>153</v>
      </c>
      <c r="E87" s="378" t="s">
        <v>156</v>
      </c>
      <c r="F87" s="269" t="s">
        <v>101</v>
      </c>
      <c r="G87" s="269">
        <v>24</v>
      </c>
      <c r="H87" s="258">
        <v>550000</v>
      </c>
      <c r="I87" s="318">
        <f>G87*H87</f>
        <v>13200000</v>
      </c>
      <c r="J87" s="269"/>
      <c r="K87" s="270">
        <v>0.41</v>
      </c>
      <c r="L87" s="271">
        <f t="shared" si="18"/>
        <v>7788000.0000000009</v>
      </c>
      <c r="M87" s="271"/>
      <c r="N87" s="271"/>
      <c r="O87" s="271">
        <f t="shared" si="19"/>
        <v>7788000.0000000009</v>
      </c>
      <c r="P87" s="319"/>
    </row>
    <row r="88" spans="1:16" s="254" customFormat="1" ht="14.45" customHeight="1" x14ac:dyDescent="0.25">
      <c r="A88" s="379"/>
      <c r="B88" s="386"/>
      <c r="C88" s="379"/>
      <c r="D88" s="379"/>
      <c r="E88" s="379"/>
      <c r="F88" s="265" t="s">
        <v>131</v>
      </c>
      <c r="G88" s="265">
        <v>12</v>
      </c>
      <c r="H88" s="266">
        <v>455000</v>
      </c>
      <c r="I88" s="320">
        <f t="shared" ref="I88:I93" si="20">G88*H88</f>
        <v>5460000</v>
      </c>
      <c r="J88" s="265"/>
      <c r="K88" s="267">
        <v>0.41</v>
      </c>
      <c r="L88" s="268">
        <f t="shared" si="18"/>
        <v>3221400.0000000005</v>
      </c>
      <c r="M88" s="268"/>
      <c r="N88" s="268"/>
      <c r="O88" s="268">
        <f t="shared" si="19"/>
        <v>3221400.0000000005</v>
      </c>
      <c r="P88" s="265"/>
    </row>
    <row r="89" spans="1:16" s="254" customFormat="1" ht="15" customHeight="1" x14ac:dyDescent="0.25">
      <c r="A89" s="272">
        <v>40</v>
      </c>
      <c r="B89" s="298">
        <v>43917</v>
      </c>
      <c r="C89" s="272"/>
      <c r="D89" s="272" t="s">
        <v>177</v>
      </c>
      <c r="E89" s="272"/>
      <c r="F89" s="272" t="s">
        <v>131</v>
      </c>
      <c r="G89" s="272">
        <v>2</v>
      </c>
      <c r="H89" s="292">
        <v>455000</v>
      </c>
      <c r="I89" s="321">
        <f t="shared" si="20"/>
        <v>910000</v>
      </c>
      <c r="J89" s="272"/>
      <c r="K89" s="273">
        <v>0.41</v>
      </c>
      <c r="L89" s="274">
        <f t="shared" si="18"/>
        <v>536900.00000000012</v>
      </c>
      <c r="M89" s="274">
        <f>L89</f>
        <v>536900.00000000012</v>
      </c>
      <c r="N89" s="274"/>
      <c r="O89" s="274"/>
      <c r="P89" s="319"/>
    </row>
    <row r="90" spans="1:16" s="254" customFormat="1" ht="12.75" x14ac:dyDescent="0.25">
      <c r="A90" s="378">
        <v>41</v>
      </c>
      <c r="B90" s="384">
        <v>43917</v>
      </c>
      <c r="C90" s="378" t="s">
        <v>178</v>
      </c>
      <c r="D90" s="297"/>
      <c r="E90" s="378"/>
      <c r="F90" s="257" t="s">
        <v>103</v>
      </c>
      <c r="G90" s="257">
        <v>1</v>
      </c>
      <c r="H90" s="258">
        <v>475000</v>
      </c>
      <c r="I90" s="318">
        <f t="shared" si="20"/>
        <v>475000</v>
      </c>
      <c r="J90" s="257"/>
      <c r="K90" s="259">
        <v>0.41</v>
      </c>
      <c r="L90" s="260">
        <f t="shared" si="18"/>
        <v>280250.00000000006</v>
      </c>
      <c r="M90" s="260"/>
      <c r="N90" s="260"/>
      <c r="O90" s="260">
        <f>L90</f>
        <v>280250.00000000006</v>
      </c>
      <c r="P90" s="257"/>
    </row>
    <row r="91" spans="1:16" s="254" customFormat="1" ht="15" customHeight="1" x14ac:dyDescent="0.25">
      <c r="A91" s="379"/>
      <c r="B91" s="386"/>
      <c r="C91" s="379"/>
      <c r="E91" s="379"/>
      <c r="F91" s="265" t="s">
        <v>108</v>
      </c>
      <c r="G91" s="265">
        <v>1</v>
      </c>
      <c r="H91" s="266">
        <v>485000</v>
      </c>
      <c r="I91" s="320">
        <f t="shared" si="20"/>
        <v>485000</v>
      </c>
      <c r="J91" s="265"/>
      <c r="K91" s="267">
        <v>0.41</v>
      </c>
      <c r="L91" s="268">
        <f t="shared" si="18"/>
        <v>286150.00000000006</v>
      </c>
      <c r="M91" s="268"/>
      <c r="N91" s="268"/>
      <c r="O91" s="268">
        <f>L91</f>
        <v>286150.00000000006</v>
      </c>
      <c r="P91" s="322"/>
    </row>
    <row r="92" spans="1:16" s="254" customFormat="1" ht="12.75" x14ac:dyDescent="0.25">
      <c r="A92" s="378">
        <v>42</v>
      </c>
      <c r="B92" s="384">
        <v>43921</v>
      </c>
      <c r="C92" s="378" t="s">
        <v>128</v>
      </c>
      <c r="D92" s="378" t="s">
        <v>142</v>
      </c>
      <c r="E92" s="378" t="s">
        <v>217</v>
      </c>
      <c r="F92" s="269" t="s">
        <v>98</v>
      </c>
      <c r="G92" s="269">
        <v>1</v>
      </c>
      <c r="H92" s="269">
        <v>455000</v>
      </c>
      <c r="I92" s="269">
        <f t="shared" si="20"/>
        <v>455000</v>
      </c>
      <c r="J92" s="269"/>
      <c r="K92" s="270">
        <v>0.35</v>
      </c>
      <c r="L92" s="271">
        <f t="shared" si="18"/>
        <v>295750</v>
      </c>
      <c r="M92" s="271"/>
      <c r="N92" s="271"/>
      <c r="O92" s="271">
        <f>L92</f>
        <v>295750</v>
      </c>
      <c r="P92" s="323"/>
    </row>
    <row r="93" spans="1:16" s="254" customFormat="1" ht="14.45" customHeight="1" x14ac:dyDescent="0.25">
      <c r="A93" s="379"/>
      <c r="B93" s="386"/>
      <c r="C93" s="379"/>
      <c r="D93" s="379"/>
      <c r="E93" s="379"/>
      <c r="F93" s="265" t="s">
        <v>102</v>
      </c>
      <c r="G93" s="265">
        <v>1</v>
      </c>
      <c r="H93" s="265">
        <v>455000</v>
      </c>
      <c r="I93" s="265">
        <f t="shared" si="20"/>
        <v>455000</v>
      </c>
      <c r="J93" s="265"/>
      <c r="K93" s="267">
        <v>0.35</v>
      </c>
      <c r="L93" s="268">
        <f t="shared" si="18"/>
        <v>295750</v>
      </c>
      <c r="M93" s="268"/>
      <c r="N93" s="268"/>
      <c r="O93" s="268">
        <f>L93</f>
        <v>295750</v>
      </c>
      <c r="P93" s="322"/>
    </row>
    <row r="94" spans="1:16" s="329" customFormat="1" ht="12" x14ac:dyDescent="0.2">
      <c r="A94" s="392" t="s">
        <v>219</v>
      </c>
      <c r="B94" s="392"/>
      <c r="C94" s="392"/>
      <c r="D94" s="392"/>
      <c r="E94" s="392"/>
      <c r="F94" s="392"/>
      <c r="G94" s="324">
        <f>SUM(G9:G93)</f>
        <v>951</v>
      </c>
      <c r="H94" s="325"/>
      <c r="I94" s="326">
        <f>SUM(I9:I93)</f>
        <v>443210000</v>
      </c>
      <c r="J94" s="327"/>
      <c r="K94" s="326"/>
      <c r="L94" s="328">
        <f>SUM(L9:L93)</f>
        <v>321323650</v>
      </c>
      <c r="M94" s="325"/>
      <c r="N94" s="325"/>
      <c r="O94" s="325"/>
      <c r="P94" s="325"/>
    </row>
    <row r="95" spans="1:16" s="329" customFormat="1" ht="12" x14ac:dyDescent="0.2">
      <c r="A95" s="387" t="s">
        <v>220</v>
      </c>
      <c r="B95" s="387"/>
      <c r="C95" s="387"/>
      <c r="D95" s="387"/>
      <c r="E95" s="387"/>
      <c r="F95" s="387"/>
      <c r="G95" s="324">
        <f>G94</f>
        <v>951</v>
      </c>
      <c r="H95" s="330"/>
      <c r="I95" s="326"/>
      <c r="J95" s="330"/>
      <c r="K95" s="326"/>
      <c r="L95" s="328">
        <f>L94</f>
        <v>321323650</v>
      </c>
      <c r="M95" s="330"/>
      <c r="N95" s="330"/>
      <c r="O95" s="330"/>
      <c r="P95" s="330"/>
    </row>
    <row r="96" spans="1:16" s="329" customFormat="1" ht="12" x14ac:dyDescent="0.2">
      <c r="A96" s="387" t="s">
        <v>221</v>
      </c>
      <c r="B96" s="387"/>
      <c r="C96" s="387"/>
      <c r="D96" s="387"/>
      <c r="E96" s="387"/>
      <c r="F96" s="387"/>
      <c r="G96" s="331" t="s">
        <v>141</v>
      </c>
      <c r="H96" s="331"/>
      <c r="I96" s="331"/>
      <c r="J96" s="331"/>
      <c r="K96" s="331"/>
      <c r="L96" s="328">
        <f>SUM(M9:M93)</f>
        <v>536900.00000000012</v>
      </c>
      <c r="M96" s="330"/>
      <c r="N96" s="330"/>
      <c r="O96" s="330"/>
      <c r="P96" s="330"/>
    </row>
    <row r="97" spans="1:16" s="329" customFormat="1" ht="12" x14ac:dyDescent="0.2">
      <c r="A97" s="387" t="s">
        <v>222</v>
      </c>
      <c r="B97" s="387"/>
      <c r="C97" s="387"/>
      <c r="D97" s="387"/>
      <c r="E97" s="387"/>
      <c r="F97" s="387"/>
      <c r="G97" s="330"/>
      <c r="H97" s="330"/>
      <c r="I97" s="325"/>
      <c r="J97" s="330"/>
      <c r="K97" s="326"/>
      <c r="L97" s="328">
        <f>SUM(N9:N93)</f>
        <v>50990600.000000007</v>
      </c>
      <c r="M97" s="330"/>
      <c r="N97" s="330"/>
      <c r="O97" s="330"/>
      <c r="P97" s="330"/>
    </row>
    <row r="98" spans="1:16" s="329" customFormat="1" ht="12" x14ac:dyDescent="0.2">
      <c r="A98" s="387" t="s">
        <v>223</v>
      </c>
      <c r="B98" s="387"/>
      <c r="C98" s="387"/>
      <c r="D98" s="387"/>
      <c r="E98" s="387"/>
      <c r="F98" s="387"/>
      <c r="G98" s="330"/>
      <c r="H98" s="330"/>
      <c r="I98" s="325"/>
      <c r="J98" s="330"/>
      <c r="K98" s="326"/>
      <c r="L98" s="328">
        <f>SUM(O9:O93)</f>
        <v>264073150</v>
      </c>
      <c r="M98" s="330"/>
      <c r="N98" s="330"/>
      <c r="O98" s="330"/>
      <c r="P98" s="330"/>
    </row>
    <row r="99" spans="1:16" x14ac:dyDescent="0.25">
      <c r="B99" s="332"/>
      <c r="C99" s="415"/>
      <c r="D99" s="415"/>
      <c r="L99" s="333"/>
    </row>
    <row r="100" spans="1:16" x14ac:dyDescent="0.25">
      <c r="L100" s="333"/>
    </row>
    <row r="101" spans="1:16" x14ac:dyDescent="0.25">
      <c r="L101" s="333"/>
    </row>
  </sheetData>
  <mergeCells count="141"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  <mergeCell ref="P50:P53"/>
    <mergeCell ref="B52:B53"/>
    <mergeCell ref="O32:P32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E44:E46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</mergeCells>
  <pageMargins left="0.28999999999999998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C4" workbookViewId="0">
      <selection activeCell="F6" sqref="F1:O1048576"/>
    </sheetView>
  </sheetViews>
  <sheetFormatPr defaultColWidth="9.140625" defaultRowHeight="15" x14ac:dyDescent="0.25"/>
  <cols>
    <col min="1" max="1" width="9.5703125" style="44" customWidth="1"/>
    <col min="2" max="2" width="53.85546875" style="44" customWidth="1"/>
    <col min="3" max="3" width="16.28515625" style="44" customWidth="1"/>
    <col min="4" max="4" width="19.85546875" style="79" customWidth="1"/>
    <col min="5" max="5" width="26.140625" style="44" customWidth="1"/>
    <col min="6" max="16384" width="9.140625" style="44"/>
  </cols>
  <sheetData>
    <row r="1" spans="1:7" ht="16.5" x14ac:dyDescent="0.25">
      <c r="A1" s="50" t="s">
        <v>0</v>
      </c>
      <c r="B1" s="51"/>
      <c r="C1" s="52"/>
      <c r="D1" s="53" t="s">
        <v>1</v>
      </c>
      <c r="E1" s="54"/>
      <c r="F1" s="53"/>
      <c r="G1" s="53"/>
    </row>
    <row r="2" spans="1:7" ht="15.75" x14ac:dyDescent="0.25">
      <c r="A2" s="55" t="s">
        <v>2</v>
      </c>
      <c r="B2" s="56"/>
      <c r="C2" s="57"/>
      <c r="D2" s="58" t="s">
        <v>3</v>
      </c>
      <c r="E2" s="59"/>
      <c r="F2" s="58"/>
      <c r="G2" s="58"/>
    </row>
    <row r="3" spans="1:7" ht="15.75" x14ac:dyDescent="0.25">
      <c r="A3" s="55"/>
      <c r="B3" s="56"/>
      <c r="C3" s="57"/>
      <c r="D3" s="60"/>
      <c r="E3" s="59"/>
      <c r="F3" s="61"/>
      <c r="G3" s="61"/>
    </row>
    <row r="4" spans="1:7" ht="20.25" x14ac:dyDescent="0.3">
      <c r="A4" s="416" t="s">
        <v>71</v>
      </c>
      <c r="B4" s="416"/>
      <c r="C4" s="416"/>
      <c r="D4" s="416"/>
      <c r="E4" s="416"/>
      <c r="F4" s="62"/>
      <c r="G4" s="62"/>
    </row>
    <row r="5" spans="1:7" x14ac:dyDescent="0.25">
      <c r="A5" s="417" t="s">
        <v>81</v>
      </c>
      <c r="B5" s="417"/>
      <c r="C5" s="417"/>
      <c r="D5" s="417"/>
      <c r="E5" s="417"/>
      <c r="F5" s="46"/>
      <c r="G5" s="46"/>
    </row>
    <row r="6" spans="1:7" s="219" customFormat="1" x14ac:dyDescent="0.25">
      <c r="A6" s="224"/>
      <c r="B6" s="224"/>
      <c r="C6" s="224"/>
      <c r="D6" s="224"/>
      <c r="E6" s="224"/>
      <c r="F6" s="221"/>
      <c r="G6" s="221"/>
    </row>
    <row r="7" spans="1:7" ht="15.75" x14ac:dyDescent="0.25">
      <c r="A7" s="222" t="s">
        <v>72</v>
      </c>
      <c r="B7" s="222" t="s">
        <v>73</v>
      </c>
      <c r="C7" s="222" t="s">
        <v>228</v>
      </c>
      <c r="D7" s="223" t="s">
        <v>227</v>
      </c>
      <c r="E7" s="222" t="s">
        <v>74</v>
      </c>
      <c r="F7" s="220"/>
      <c r="G7" s="220"/>
    </row>
    <row r="8" spans="1:7" ht="15.75" x14ac:dyDescent="0.25">
      <c r="A8" s="226">
        <v>1</v>
      </c>
      <c r="B8" s="227" t="s">
        <v>229</v>
      </c>
      <c r="C8" s="217">
        <f>'DOANH SỐ'!G94</f>
        <v>951</v>
      </c>
      <c r="D8" s="228">
        <f>'DOANH SỐ'!L94</f>
        <v>321323650</v>
      </c>
      <c r="E8" s="227"/>
      <c r="F8" s="218"/>
      <c r="G8" s="218"/>
    </row>
    <row r="9" spans="1:7" ht="15.75" x14ac:dyDescent="0.25">
      <c r="A9" s="229">
        <v>2</v>
      </c>
      <c r="B9" s="230" t="s">
        <v>230</v>
      </c>
      <c r="C9" s="230"/>
      <c r="D9" s="231">
        <f>'DOANH SỐ'!L96</f>
        <v>536900.00000000012</v>
      </c>
      <c r="E9" s="230"/>
      <c r="F9" s="218"/>
      <c r="G9" s="218"/>
    </row>
    <row r="10" spans="1:7" ht="15.75" x14ac:dyDescent="0.25">
      <c r="A10" s="229">
        <v>3</v>
      </c>
      <c r="B10" s="230" t="s">
        <v>231</v>
      </c>
      <c r="C10" s="230"/>
      <c r="D10" s="231">
        <f>'DOANH SỐ'!L97</f>
        <v>50990600.000000007</v>
      </c>
      <c r="E10" s="230"/>
      <c r="F10" s="218"/>
      <c r="G10" s="218"/>
    </row>
    <row r="11" spans="1:7" ht="15.75" x14ac:dyDescent="0.25">
      <c r="A11" s="229">
        <v>4</v>
      </c>
      <c r="B11" s="230" t="s">
        <v>233</v>
      </c>
      <c r="C11" s="225"/>
      <c r="D11" s="231">
        <f>'DOANH SỐ'!L32</f>
        <v>5723000.0000000009</v>
      </c>
      <c r="E11" s="225"/>
      <c r="F11" s="218"/>
      <c r="G11" s="218"/>
    </row>
    <row r="12" spans="1:7" s="219" customFormat="1" ht="15.75" x14ac:dyDescent="0.25">
      <c r="A12" s="145">
        <v>5</v>
      </c>
      <c r="B12" s="135" t="s">
        <v>248</v>
      </c>
      <c r="C12" s="238"/>
      <c r="D12" s="147">
        <f>'Hàng khách trả'!L24</f>
        <v>51773800</v>
      </c>
      <c r="E12" s="238"/>
      <c r="F12" s="237"/>
      <c r="G12" s="237"/>
    </row>
    <row r="13" spans="1:7" s="219" customFormat="1" ht="15.75" x14ac:dyDescent="0.25">
      <c r="A13" s="232"/>
      <c r="B13" s="234" t="s">
        <v>232</v>
      </c>
      <c r="C13" s="235"/>
      <c r="D13" s="236">
        <f>D8-D9-D10-D11-D12</f>
        <v>212299350</v>
      </c>
      <c r="E13" s="233"/>
      <c r="F13" s="218"/>
      <c r="G13" s="218"/>
    </row>
    <row r="14" spans="1:7" x14ac:dyDescent="0.25">
      <c r="A14" s="84"/>
      <c r="B14" s="84"/>
      <c r="C14" s="84"/>
      <c r="D14" s="44"/>
      <c r="E14" s="84"/>
      <c r="F14" s="46"/>
      <c r="G14" s="46"/>
    </row>
    <row r="15" spans="1:7" x14ac:dyDescent="0.25">
      <c r="A15" s="84"/>
      <c r="B15" s="84"/>
      <c r="C15" s="84"/>
      <c r="D15" s="84"/>
      <c r="E15" s="84"/>
      <c r="F15" s="46"/>
      <c r="G15" s="46"/>
    </row>
    <row r="16" spans="1:7" s="72" customFormat="1" x14ac:dyDescent="0.25">
      <c r="A16" s="63" t="s">
        <v>72</v>
      </c>
      <c r="B16" s="63" t="s">
        <v>73</v>
      </c>
      <c r="C16" s="69" t="s">
        <v>75</v>
      </c>
      <c r="D16" s="71" t="s">
        <v>76</v>
      </c>
      <c r="E16" s="69" t="s">
        <v>74</v>
      </c>
    </row>
    <row r="17" spans="1:5" x14ac:dyDescent="0.25">
      <c r="A17" s="73">
        <v>1</v>
      </c>
      <c r="B17" s="74" t="s">
        <v>77</v>
      </c>
      <c r="C17" s="75">
        <f>'THU CHI'!F144</f>
        <v>54050900</v>
      </c>
      <c r="D17" s="192">
        <f>'THU CHI'!I144</f>
        <v>9450000</v>
      </c>
      <c r="E17" s="80"/>
    </row>
    <row r="18" spans="1:5" x14ac:dyDescent="0.25">
      <c r="A18" s="73">
        <v>3</v>
      </c>
      <c r="B18" s="65" t="s">
        <v>15</v>
      </c>
      <c r="C18" s="65"/>
      <c r="D18" s="66">
        <f>'THU CHI'!I129</f>
        <v>8258199.5987900002</v>
      </c>
      <c r="E18" s="81"/>
    </row>
    <row r="19" spans="1:5" x14ac:dyDescent="0.25">
      <c r="A19" s="64">
        <v>4</v>
      </c>
      <c r="B19" s="65" t="s">
        <v>60</v>
      </c>
      <c r="C19" s="65"/>
      <c r="D19" s="66">
        <f>'THU CHI'!I155</f>
        <v>27701111</v>
      </c>
      <c r="E19" s="81"/>
    </row>
    <row r="20" spans="1:5" x14ac:dyDescent="0.25">
      <c r="A20" s="73">
        <v>5</v>
      </c>
      <c r="B20" s="65" t="s">
        <v>61</v>
      </c>
      <c r="C20" s="65"/>
      <c r="D20" s="66">
        <v>13248000</v>
      </c>
      <c r="E20" s="81"/>
    </row>
    <row r="21" spans="1:5" x14ac:dyDescent="0.25">
      <c r="A21" s="64">
        <v>6</v>
      </c>
      <c r="B21" s="65" t="s">
        <v>62</v>
      </c>
      <c r="C21" s="65"/>
      <c r="D21" s="66">
        <v>25992400</v>
      </c>
      <c r="E21" s="81"/>
    </row>
    <row r="22" spans="1:5" x14ac:dyDescent="0.25">
      <c r="A22" s="73">
        <v>7</v>
      </c>
      <c r="B22" s="65" t="s">
        <v>63</v>
      </c>
      <c r="C22" s="65"/>
      <c r="D22" s="66">
        <f>'THU CHI'!I205</f>
        <v>9383000</v>
      </c>
      <c r="E22" s="81"/>
    </row>
    <row r="23" spans="1:5" x14ac:dyDescent="0.25">
      <c r="A23" s="64">
        <v>8</v>
      </c>
      <c r="B23" s="65" t="s">
        <v>64</v>
      </c>
      <c r="C23" s="65"/>
      <c r="D23" s="66">
        <v>200000</v>
      </c>
      <c r="E23" s="81"/>
    </row>
    <row r="24" spans="1:5" x14ac:dyDescent="0.25">
      <c r="A24" s="73">
        <v>9</v>
      </c>
      <c r="B24" s="67" t="s">
        <v>78</v>
      </c>
      <c r="C24" s="67"/>
      <c r="D24" s="68">
        <f>'THU CHI'!I229</f>
        <v>52010000</v>
      </c>
      <c r="E24" s="82"/>
    </row>
    <row r="25" spans="1:5" ht="15.75" x14ac:dyDescent="0.25">
      <c r="A25" s="76"/>
      <c r="B25" s="77" t="s">
        <v>79</v>
      </c>
      <c r="C25" s="78">
        <f>SUM(C17:C24)</f>
        <v>54050900</v>
      </c>
      <c r="D25" s="70">
        <f>SUM(D17:D24)</f>
        <v>146242710.59878999</v>
      </c>
      <c r="E25" s="76"/>
    </row>
    <row r="26" spans="1:5" x14ac:dyDescent="0.25">
      <c r="A26" s="418" t="s">
        <v>80</v>
      </c>
      <c r="B26" s="418"/>
      <c r="C26" s="76"/>
      <c r="D26" s="70">
        <f>C25-D25</f>
        <v>-92191810.59878999</v>
      </c>
      <c r="E26" s="76"/>
    </row>
    <row r="29" spans="1:5" x14ac:dyDescent="0.25">
      <c r="B29" s="45" t="s">
        <v>66</v>
      </c>
      <c r="C29" s="46"/>
      <c r="D29" s="45" t="s">
        <v>67</v>
      </c>
      <c r="E29" s="46"/>
    </row>
    <row r="30" spans="1:5" x14ac:dyDescent="0.25">
      <c r="B30" s="47" t="s">
        <v>68</v>
      </c>
      <c r="C30" s="48"/>
      <c r="D30" s="47" t="s">
        <v>69</v>
      </c>
      <c r="E30" s="48"/>
    </row>
  </sheetData>
  <mergeCells count="3">
    <mergeCell ref="A4:E4"/>
    <mergeCell ref="A5:E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7" bestFit="1" customWidth="1"/>
    <col min="2" max="2" width="14.28515625" style="87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0" x14ac:dyDescent="0.25">
      <c r="A1" s="85" t="s">
        <v>0</v>
      </c>
      <c r="B1" s="85"/>
      <c r="C1" s="86"/>
      <c r="G1" s="88"/>
      <c r="H1" s="88"/>
      <c r="I1" s="88"/>
      <c r="J1" s="88"/>
    </row>
    <row r="2" spans="1:10" x14ac:dyDescent="0.25">
      <c r="A2" s="89" t="s">
        <v>2</v>
      </c>
      <c r="B2" s="89"/>
      <c r="C2" s="90"/>
      <c r="G2" s="61"/>
      <c r="H2" s="61"/>
      <c r="I2" s="61"/>
      <c r="J2" s="61"/>
    </row>
    <row r="3" spans="1:10" x14ac:dyDescent="0.25">
      <c r="A3" s="89"/>
      <c r="B3" s="89"/>
      <c r="C3" s="90"/>
      <c r="G3" s="61"/>
      <c r="H3" s="61"/>
      <c r="I3" s="61"/>
      <c r="J3" s="61"/>
    </row>
    <row r="4" spans="1:10" x14ac:dyDescent="0.25">
      <c r="A4" s="422" t="s">
        <v>206</v>
      </c>
      <c r="B4" s="422"/>
      <c r="C4" s="422"/>
      <c r="D4" s="422"/>
      <c r="E4" s="422"/>
      <c r="F4" s="422"/>
      <c r="G4" s="422"/>
      <c r="H4" s="422"/>
      <c r="I4" s="422"/>
      <c r="J4" s="91"/>
    </row>
    <row r="5" spans="1:10" x14ac:dyDescent="0.25">
      <c r="A5" s="92"/>
      <c r="B5" s="92"/>
      <c r="C5" s="92"/>
      <c r="D5" s="92"/>
      <c r="E5" s="92"/>
      <c r="F5" s="92"/>
      <c r="G5" s="92"/>
      <c r="H5" s="92"/>
      <c r="I5" s="92"/>
      <c r="J5" s="91"/>
    </row>
    <row r="6" spans="1:10" ht="15.75" customHeight="1" x14ac:dyDescent="0.25">
      <c r="A6" s="423" t="s">
        <v>72</v>
      </c>
      <c r="B6" s="424" t="s">
        <v>88</v>
      </c>
      <c r="C6" s="423" t="s">
        <v>89</v>
      </c>
      <c r="D6" s="425" t="s">
        <v>90</v>
      </c>
      <c r="E6" s="425"/>
      <c r="F6" s="425"/>
      <c r="G6" s="425"/>
      <c r="H6" s="426"/>
      <c r="I6" s="423" t="s">
        <v>91</v>
      </c>
      <c r="J6" s="420" t="s">
        <v>7</v>
      </c>
    </row>
    <row r="7" spans="1:10" ht="47.25" x14ac:dyDescent="0.25">
      <c r="A7" s="423"/>
      <c r="B7" s="424"/>
      <c r="C7" s="423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3"/>
      <c r="J7" s="421"/>
    </row>
    <row r="8" spans="1:10" x14ac:dyDescent="0.25">
      <c r="A8" s="96">
        <v>1097</v>
      </c>
      <c r="B8" s="196">
        <v>43913</v>
      </c>
      <c r="C8" s="136" t="s">
        <v>150</v>
      </c>
      <c r="D8" s="96" t="s">
        <v>108</v>
      </c>
      <c r="E8" s="96">
        <v>3</v>
      </c>
      <c r="F8" s="97">
        <v>485000</v>
      </c>
      <c r="G8" s="98">
        <f>F8*E8</f>
        <v>1455000</v>
      </c>
      <c r="H8" s="99">
        <v>0.41</v>
      </c>
      <c r="I8" s="100">
        <f t="shared" ref="I8" si="0">G8*(1-H8)</f>
        <v>858450.00000000012</v>
      </c>
      <c r="J8" s="150"/>
    </row>
    <row r="9" spans="1:10" x14ac:dyDescent="0.25">
      <c r="A9" s="137"/>
      <c r="B9" s="419" t="s">
        <v>111</v>
      </c>
      <c r="C9" s="419"/>
      <c r="D9" s="137"/>
      <c r="E9" s="137"/>
      <c r="F9" s="137"/>
      <c r="G9" s="153">
        <f>SUM(G8:G8)</f>
        <v>1455000</v>
      </c>
      <c r="H9" s="137"/>
      <c r="I9" s="153">
        <f>SUM(I8:I8)</f>
        <v>858450.00000000012</v>
      </c>
      <c r="J9" s="154"/>
    </row>
    <row r="10" spans="1:10" x14ac:dyDescent="0.25">
      <c r="A10" s="427" t="s">
        <v>112</v>
      </c>
      <c r="B10" s="428"/>
      <c r="C10" s="428"/>
      <c r="D10" s="428"/>
      <c r="E10" s="428"/>
      <c r="F10" s="428"/>
      <c r="G10" s="428"/>
      <c r="H10" s="428"/>
      <c r="I10" s="429"/>
      <c r="J10" s="155">
        <f>I9-J9</f>
        <v>858450.00000000012</v>
      </c>
    </row>
    <row r="11" spans="1:10" x14ac:dyDescent="0.25">
      <c r="G11" s="156"/>
    </row>
    <row r="12" spans="1:10" x14ac:dyDescent="0.25">
      <c r="A12" s="430" t="s">
        <v>113</v>
      </c>
      <c r="B12" s="430"/>
      <c r="C12" s="430"/>
      <c r="E12" s="430" t="s">
        <v>67</v>
      </c>
      <c r="F12" s="430"/>
      <c r="G12" s="430"/>
      <c r="H12" s="430"/>
      <c r="I12" s="430"/>
    </row>
    <row r="17" spans="1:9" x14ac:dyDescent="0.25">
      <c r="A17" s="430" t="s">
        <v>114</v>
      </c>
      <c r="B17" s="430"/>
      <c r="C17" s="430"/>
      <c r="E17" s="430" t="s">
        <v>115</v>
      </c>
      <c r="F17" s="430"/>
      <c r="G17" s="430"/>
      <c r="H17" s="430"/>
      <c r="I17" s="430"/>
    </row>
  </sheetData>
  <mergeCells count="13">
    <mergeCell ref="A10:I10"/>
    <mergeCell ref="A12:C12"/>
    <mergeCell ref="E12:I12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I43" sqref="I43"/>
    </sheetView>
  </sheetViews>
  <sheetFormatPr defaultColWidth="9.140625" defaultRowHeight="15.75" x14ac:dyDescent="0.25"/>
  <cols>
    <col min="1" max="1" width="9.42578125" style="87" bestFit="1" customWidth="1"/>
    <col min="2" max="2" width="14.28515625" style="200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3" x14ac:dyDescent="0.25">
      <c r="A1" s="85" t="s">
        <v>0</v>
      </c>
      <c r="B1" s="193"/>
      <c r="C1" s="86"/>
      <c r="G1" s="88"/>
      <c r="H1" s="88"/>
      <c r="I1" s="88"/>
      <c r="J1" s="88"/>
    </row>
    <row r="2" spans="1:13" x14ac:dyDescent="0.25">
      <c r="A2" s="89" t="s">
        <v>2</v>
      </c>
      <c r="B2" s="194"/>
      <c r="C2" s="90"/>
      <c r="G2" s="61"/>
      <c r="H2" s="61"/>
      <c r="I2" s="61"/>
      <c r="J2" s="61"/>
    </row>
    <row r="3" spans="1:13" x14ac:dyDescent="0.25">
      <c r="A3" s="89"/>
      <c r="B3" s="194"/>
      <c r="C3" s="90"/>
      <c r="G3" s="61"/>
      <c r="H3" s="61"/>
      <c r="I3" s="61"/>
      <c r="J3" s="61"/>
    </row>
    <row r="4" spans="1:13" x14ac:dyDescent="0.25">
      <c r="A4" s="422" t="s">
        <v>207</v>
      </c>
      <c r="B4" s="422"/>
      <c r="C4" s="422"/>
      <c r="D4" s="422"/>
      <c r="E4" s="422"/>
      <c r="F4" s="422"/>
      <c r="G4" s="422"/>
      <c r="H4" s="422"/>
      <c r="I4" s="422"/>
      <c r="J4" s="91"/>
    </row>
    <row r="5" spans="1:13" x14ac:dyDescent="0.25">
      <c r="A5" s="92"/>
      <c r="B5" s="195"/>
      <c r="C5" s="92"/>
      <c r="D5" s="92"/>
      <c r="E5" s="92"/>
      <c r="F5" s="92"/>
      <c r="G5" s="92"/>
      <c r="H5" s="92"/>
      <c r="I5" s="92"/>
      <c r="J5" s="91"/>
    </row>
    <row r="6" spans="1:13" ht="15.75" customHeight="1" x14ac:dyDescent="0.25">
      <c r="A6" s="423" t="s">
        <v>72</v>
      </c>
      <c r="B6" s="431" t="s">
        <v>88</v>
      </c>
      <c r="C6" s="423" t="s">
        <v>89</v>
      </c>
      <c r="D6" s="425" t="s">
        <v>90</v>
      </c>
      <c r="E6" s="425"/>
      <c r="F6" s="425"/>
      <c r="G6" s="425"/>
      <c r="H6" s="426"/>
      <c r="I6" s="423" t="s">
        <v>91</v>
      </c>
      <c r="J6" s="420" t="s">
        <v>7</v>
      </c>
    </row>
    <row r="7" spans="1:13" ht="47.25" x14ac:dyDescent="0.25">
      <c r="A7" s="423"/>
      <c r="B7" s="431"/>
      <c r="C7" s="423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3"/>
      <c r="J7" s="421"/>
    </row>
    <row r="8" spans="1:13" x14ac:dyDescent="0.25">
      <c r="A8" s="95">
        <v>1057</v>
      </c>
      <c r="B8" s="196">
        <v>43899</v>
      </c>
      <c r="C8" s="96" t="s">
        <v>97</v>
      </c>
      <c r="D8" s="96" t="s">
        <v>98</v>
      </c>
      <c r="E8" s="96">
        <v>1</v>
      </c>
      <c r="F8" s="97">
        <v>455000</v>
      </c>
      <c r="G8" s="98">
        <f>E8*F8</f>
        <v>455000</v>
      </c>
      <c r="H8" s="99">
        <v>0.41</v>
      </c>
      <c r="I8" s="100">
        <f>G8*(1-H8)</f>
        <v>268450.00000000006</v>
      </c>
      <c r="J8" s="101"/>
    </row>
    <row r="9" spans="1:13" x14ac:dyDescent="0.25">
      <c r="A9" s="95">
        <v>1058</v>
      </c>
      <c r="B9" s="196">
        <v>43899</v>
      </c>
      <c r="C9" s="96" t="s">
        <v>97</v>
      </c>
      <c r="D9" s="96" t="s">
        <v>98</v>
      </c>
      <c r="E9" s="96">
        <v>1</v>
      </c>
      <c r="F9" s="97">
        <v>455000</v>
      </c>
      <c r="G9" s="98">
        <f t="shared" ref="G9:G34" si="0">E9*F9</f>
        <v>455000</v>
      </c>
      <c r="H9" s="99">
        <v>0.41</v>
      </c>
      <c r="I9" s="100">
        <f t="shared" ref="I9:I36" si="1">G9*(1-H9)</f>
        <v>268450.00000000006</v>
      </c>
      <c r="J9" s="102"/>
    </row>
    <row r="10" spans="1:13" x14ac:dyDescent="0.25">
      <c r="A10" s="435">
        <v>1060</v>
      </c>
      <c r="B10" s="438">
        <v>43900</v>
      </c>
      <c r="C10" s="435" t="s">
        <v>97</v>
      </c>
      <c r="D10" s="103" t="s">
        <v>99</v>
      </c>
      <c r="E10" s="103">
        <v>1</v>
      </c>
      <c r="F10" s="104">
        <v>265000</v>
      </c>
      <c r="G10" s="105">
        <f t="shared" si="0"/>
        <v>265000</v>
      </c>
      <c r="H10" s="106">
        <v>0.41</v>
      </c>
      <c r="I10" s="107">
        <f t="shared" si="1"/>
        <v>156350.00000000003</v>
      </c>
      <c r="J10" s="102"/>
    </row>
    <row r="11" spans="1:13" x14ac:dyDescent="0.25">
      <c r="A11" s="436"/>
      <c r="B11" s="439"/>
      <c r="C11" s="436"/>
      <c r="D11" s="108" t="s">
        <v>100</v>
      </c>
      <c r="E11" s="108">
        <v>8</v>
      </c>
      <c r="F11" s="109">
        <v>465000</v>
      </c>
      <c r="G11" s="110">
        <f t="shared" si="0"/>
        <v>3720000</v>
      </c>
      <c r="H11" s="111">
        <v>0.41</v>
      </c>
      <c r="I11" s="112">
        <f t="shared" si="1"/>
        <v>2194800.0000000005</v>
      </c>
      <c r="J11" s="102"/>
      <c r="M11" s="156"/>
    </row>
    <row r="12" spans="1:13" x14ac:dyDescent="0.25">
      <c r="A12" s="437"/>
      <c r="B12" s="440"/>
      <c r="C12" s="437"/>
      <c r="D12" s="113" t="s">
        <v>101</v>
      </c>
      <c r="E12" s="113">
        <v>1</v>
      </c>
      <c r="F12" s="114">
        <v>550000</v>
      </c>
      <c r="G12" s="115">
        <f t="shared" si="0"/>
        <v>550000</v>
      </c>
      <c r="H12" s="116">
        <v>0.41</v>
      </c>
      <c r="I12" s="117">
        <f t="shared" si="1"/>
        <v>324500.00000000006</v>
      </c>
      <c r="J12" s="102"/>
      <c r="M12" s="156"/>
    </row>
    <row r="13" spans="1:13" x14ac:dyDescent="0.25">
      <c r="A13" s="95">
        <v>1064</v>
      </c>
      <c r="B13" s="196">
        <v>43903</v>
      </c>
      <c r="C13" s="96" t="s">
        <v>97</v>
      </c>
      <c r="D13" s="96" t="s">
        <v>99</v>
      </c>
      <c r="E13" s="96">
        <v>1</v>
      </c>
      <c r="F13" s="97">
        <v>265000</v>
      </c>
      <c r="G13" s="98">
        <f t="shared" si="0"/>
        <v>265000</v>
      </c>
      <c r="H13" s="99">
        <v>0.41</v>
      </c>
      <c r="I13" s="100">
        <f t="shared" si="1"/>
        <v>156350.00000000003</v>
      </c>
      <c r="J13" s="102"/>
    </row>
    <row r="14" spans="1:13" x14ac:dyDescent="0.25">
      <c r="A14" s="95">
        <v>1065</v>
      </c>
      <c r="B14" s="196">
        <v>43903</v>
      </c>
      <c r="C14" s="96" t="s">
        <v>97</v>
      </c>
      <c r="D14" s="96" t="s">
        <v>102</v>
      </c>
      <c r="E14" s="96">
        <v>3</v>
      </c>
      <c r="F14" s="97">
        <v>455000</v>
      </c>
      <c r="G14" s="98">
        <f t="shared" si="0"/>
        <v>1365000</v>
      </c>
      <c r="H14" s="99">
        <v>0.41</v>
      </c>
      <c r="I14" s="100">
        <f t="shared" si="1"/>
        <v>805350.00000000012</v>
      </c>
      <c r="J14" s="102"/>
    </row>
    <row r="15" spans="1:13" x14ac:dyDescent="0.25">
      <c r="A15" s="95">
        <v>1068</v>
      </c>
      <c r="B15" s="196">
        <v>43904</v>
      </c>
      <c r="C15" s="96" t="s">
        <v>97</v>
      </c>
      <c r="D15" s="96" t="s">
        <v>103</v>
      </c>
      <c r="E15" s="96">
        <v>1</v>
      </c>
      <c r="F15" s="97">
        <v>475000</v>
      </c>
      <c r="G15" s="98">
        <f t="shared" si="0"/>
        <v>475000</v>
      </c>
      <c r="H15" s="99">
        <v>0.41</v>
      </c>
      <c r="I15" s="100">
        <f t="shared" si="1"/>
        <v>280250.00000000006</v>
      </c>
      <c r="J15" s="102"/>
    </row>
    <row r="16" spans="1:13" x14ac:dyDescent="0.25">
      <c r="A16" s="95">
        <v>1075</v>
      </c>
      <c r="B16" s="196">
        <v>43906</v>
      </c>
      <c r="C16" s="96" t="s">
        <v>97</v>
      </c>
      <c r="D16" s="96" t="s">
        <v>98</v>
      </c>
      <c r="E16" s="96">
        <v>12</v>
      </c>
      <c r="F16" s="97">
        <v>455000</v>
      </c>
      <c r="G16" s="98">
        <f t="shared" si="0"/>
        <v>5460000</v>
      </c>
      <c r="H16" s="99">
        <v>0.41</v>
      </c>
      <c r="I16" s="100">
        <f t="shared" si="1"/>
        <v>3221400.0000000005</v>
      </c>
      <c r="J16" s="102"/>
    </row>
    <row r="17" spans="1:10" s="124" customFormat="1" ht="15.75" customHeight="1" x14ac:dyDescent="0.25">
      <c r="A17" s="201">
        <v>1078</v>
      </c>
      <c r="B17" s="204">
        <v>43907</v>
      </c>
      <c r="C17" s="201" t="s">
        <v>97</v>
      </c>
      <c r="D17" s="118" t="s">
        <v>100</v>
      </c>
      <c r="E17" s="118">
        <v>1</v>
      </c>
      <c r="F17" s="119">
        <v>465000</v>
      </c>
      <c r="G17" s="120">
        <f t="shared" si="0"/>
        <v>465000</v>
      </c>
      <c r="H17" s="121">
        <v>0.41</v>
      </c>
      <c r="I17" s="122">
        <f t="shared" si="1"/>
        <v>274350.00000000006</v>
      </c>
      <c r="J17" s="123"/>
    </row>
    <row r="18" spans="1:10" s="124" customFormat="1" x14ac:dyDescent="0.25">
      <c r="A18" s="203"/>
      <c r="B18" s="206"/>
      <c r="C18" s="203"/>
      <c r="D18" s="212" t="s">
        <v>102</v>
      </c>
      <c r="E18" s="212">
        <v>2</v>
      </c>
      <c r="F18" s="213">
        <v>455000</v>
      </c>
      <c r="G18" s="214">
        <f t="shared" si="0"/>
        <v>910000</v>
      </c>
      <c r="H18" s="215">
        <v>0.41</v>
      </c>
      <c r="I18" s="216">
        <f t="shared" si="1"/>
        <v>536900.00000000012</v>
      </c>
      <c r="J18" s="123"/>
    </row>
    <row r="19" spans="1:10" s="124" customFormat="1" x14ac:dyDescent="0.25">
      <c r="A19" s="202">
        <v>1080</v>
      </c>
      <c r="B19" s="205">
        <v>43908</v>
      </c>
      <c r="C19" s="202"/>
      <c r="D19" s="207" t="s">
        <v>104</v>
      </c>
      <c r="E19" s="207">
        <v>1</v>
      </c>
      <c r="F19" s="208">
        <v>285000</v>
      </c>
      <c r="G19" s="209">
        <f t="shared" si="0"/>
        <v>285000</v>
      </c>
      <c r="H19" s="210">
        <v>0.41</v>
      </c>
      <c r="I19" s="211">
        <f t="shared" si="1"/>
        <v>168150.00000000003</v>
      </c>
      <c r="J19" s="123"/>
    </row>
    <row r="20" spans="1:10" s="124" customFormat="1" x14ac:dyDescent="0.25">
      <c r="A20" s="203"/>
      <c r="B20" s="206"/>
      <c r="C20" s="203"/>
      <c r="D20" s="125" t="s">
        <v>105</v>
      </c>
      <c r="E20" s="125">
        <v>1</v>
      </c>
      <c r="F20" s="126">
        <v>255000</v>
      </c>
      <c r="G20" s="127">
        <f t="shared" si="0"/>
        <v>255000</v>
      </c>
      <c r="H20" s="128">
        <v>0.41</v>
      </c>
      <c r="I20" s="129">
        <f t="shared" si="1"/>
        <v>150450.00000000003</v>
      </c>
      <c r="J20" s="123"/>
    </row>
    <row r="21" spans="1:10" x14ac:dyDescent="0.25">
      <c r="A21" s="95">
        <v>1079</v>
      </c>
      <c r="B21" s="196">
        <v>43908</v>
      </c>
      <c r="C21" s="95" t="s">
        <v>106</v>
      </c>
      <c r="D21" s="96" t="s">
        <v>102</v>
      </c>
      <c r="E21" s="96">
        <v>1</v>
      </c>
      <c r="F21" s="97">
        <v>455000</v>
      </c>
      <c r="G21" s="98">
        <f t="shared" si="0"/>
        <v>455000</v>
      </c>
      <c r="H21" s="99">
        <v>0.41</v>
      </c>
      <c r="I21" s="100">
        <f t="shared" si="1"/>
        <v>268450.00000000006</v>
      </c>
      <c r="J21" s="102"/>
    </row>
    <row r="22" spans="1:10" x14ac:dyDescent="0.25">
      <c r="A22" s="435">
        <v>1086</v>
      </c>
      <c r="B22" s="438">
        <v>43909</v>
      </c>
      <c r="C22" s="435" t="s">
        <v>106</v>
      </c>
      <c r="D22" s="130" t="s">
        <v>98</v>
      </c>
      <c r="E22" s="130">
        <v>1</v>
      </c>
      <c r="F22" s="131">
        <v>455000</v>
      </c>
      <c r="G22" s="132">
        <f t="shared" si="0"/>
        <v>455000</v>
      </c>
      <c r="H22" s="133">
        <v>0.41</v>
      </c>
      <c r="I22" s="134">
        <f t="shared" si="1"/>
        <v>268450.00000000006</v>
      </c>
      <c r="J22" s="102"/>
    </row>
    <row r="23" spans="1:10" x14ac:dyDescent="0.25">
      <c r="A23" s="436"/>
      <c r="B23" s="439"/>
      <c r="C23" s="436"/>
      <c r="D23" s="130" t="s">
        <v>100</v>
      </c>
      <c r="E23" s="130">
        <v>1</v>
      </c>
      <c r="F23" s="131">
        <v>465000</v>
      </c>
      <c r="G23" s="132">
        <f t="shared" si="0"/>
        <v>465000</v>
      </c>
      <c r="H23" s="133">
        <v>0.41</v>
      </c>
      <c r="I23" s="134">
        <f t="shared" si="1"/>
        <v>274350.00000000006</v>
      </c>
      <c r="J23" s="102"/>
    </row>
    <row r="24" spans="1:10" x14ac:dyDescent="0.25">
      <c r="A24" s="437"/>
      <c r="B24" s="440"/>
      <c r="C24" s="437"/>
      <c r="D24" s="130" t="s">
        <v>107</v>
      </c>
      <c r="E24" s="130">
        <v>1</v>
      </c>
      <c r="F24" s="131">
        <v>485000</v>
      </c>
      <c r="G24" s="132">
        <f t="shared" si="0"/>
        <v>485000</v>
      </c>
      <c r="H24" s="133">
        <v>0.41</v>
      </c>
      <c r="I24" s="134">
        <f t="shared" si="1"/>
        <v>286150.00000000006</v>
      </c>
      <c r="J24" s="135"/>
    </row>
    <row r="25" spans="1:10" x14ac:dyDescent="0.25">
      <c r="A25" s="95">
        <v>1088</v>
      </c>
      <c r="B25" s="196">
        <v>43909</v>
      </c>
      <c r="C25" s="95" t="s">
        <v>106</v>
      </c>
      <c r="D25" s="96" t="s">
        <v>98</v>
      </c>
      <c r="E25" s="96">
        <v>1</v>
      </c>
      <c r="F25" s="97">
        <v>455000</v>
      </c>
      <c r="G25" s="98">
        <f t="shared" si="0"/>
        <v>455000</v>
      </c>
      <c r="H25" s="99">
        <v>0.41</v>
      </c>
      <c r="I25" s="100">
        <f t="shared" si="1"/>
        <v>268450.00000000006</v>
      </c>
      <c r="J25" s="137"/>
    </row>
    <row r="26" spans="1:10" ht="15.75" hidden="1" customHeight="1" x14ac:dyDescent="0.25">
      <c r="A26" s="138"/>
      <c r="B26" s="197"/>
      <c r="C26" s="95" t="s">
        <v>106</v>
      </c>
      <c r="D26" s="130"/>
      <c r="E26" s="130"/>
      <c r="F26" s="131"/>
      <c r="G26" s="132">
        <f t="shared" si="0"/>
        <v>0</v>
      </c>
      <c r="H26" s="133"/>
      <c r="I26" s="134"/>
      <c r="J26" s="101"/>
    </row>
    <row r="27" spans="1:10" ht="15.75" hidden="1" customHeight="1" x14ac:dyDescent="0.25">
      <c r="A27" s="138"/>
      <c r="B27" s="197"/>
      <c r="C27" s="95" t="s">
        <v>106</v>
      </c>
      <c r="D27" s="130"/>
      <c r="E27" s="130"/>
      <c r="F27" s="131"/>
      <c r="G27" s="132">
        <f t="shared" si="0"/>
        <v>0</v>
      </c>
      <c r="H27" s="133"/>
      <c r="I27" s="134"/>
      <c r="J27" s="102"/>
    </row>
    <row r="28" spans="1:10" ht="15.75" hidden="1" customHeight="1" x14ac:dyDescent="0.25">
      <c r="A28" s="139"/>
      <c r="B28" s="198"/>
      <c r="C28" s="95" t="s">
        <v>106</v>
      </c>
      <c r="D28" s="113"/>
      <c r="E28" s="113"/>
      <c r="F28" s="114"/>
      <c r="G28" s="132">
        <f t="shared" si="0"/>
        <v>0</v>
      </c>
      <c r="H28" s="116"/>
      <c r="I28" s="117"/>
      <c r="J28" s="102"/>
    </row>
    <row r="29" spans="1:10" hidden="1" x14ac:dyDescent="0.25">
      <c r="A29" s="140"/>
      <c r="B29" s="197"/>
      <c r="C29" s="95" t="s">
        <v>106</v>
      </c>
      <c r="D29" s="140"/>
      <c r="E29" s="140"/>
      <c r="F29" s="141"/>
      <c r="G29" s="142">
        <f t="shared" si="0"/>
        <v>0</v>
      </c>
      <c r="H29" s="143">
        <v>0.41</v>
      </c>
      <c r="I29" s="144">
        <f t="shared" si="1"/>
        <v>0</v>
      </c>
      <c r="J29" s="102"/>
    </row>
    <row r="30" spans="1:10" hidden="1" x14ac:dyDescent="0.25">
      <c r="A30" s="108"/>
      <c r="B30" s="198"/>
      <c r="C30" s="95" t="s">
        <v>106</v>
      </c>
      <c r="D30" s="108"/>
      <c r="E30" s="108"/>
      <c r="F30" s="109"/>
      <c r="G30" s="110">
        <f t="shared" si="0"/>
        <v>0</v>
      </c>
      <c r="H30" s="111">
        <v>0.41</v>
      </c>
      <c r="I30" s="112">
        <f t="shared" si="1"/>
        <v>0</v>
      </c>
      <c r="J30" s="102"/>
    </row>
    <row r="31" spans="1:10" hidden="1" x14ac:dyDescent="0.25">
      <c r="A31" s="108"/>
      <c r="B31" s="198"/>
      <c r="C31" s="95" t="s">
        <v>106</v>
      </c>
      <c r="D31" s="108"/>
      <c r="E31" s="108"/>
      <c r="F31" s="109"/>
      <c r="G31" s="110">
        <f t="shared" si="0"/>
        <v>0</v>
      </c>
      <c r="H31" s="111">
        <v>0.41</v>
      </c>
      <c r="I31" s="112">
        <f t="shared" si="1"/>
        <v>0</v>
      </c>
      <c r="J31" s="102"/>
    </row>
    <row r="32" spans="1:10" hidden="1" x14ac:dyDescent="0.25">
      <c r="A32" s="108"/>
      <c r="B32" s="198"/>
      <c r="C32" s="95" t="s">
        <v>106</v>
      </c>
      <c r="D32" s="108"/>
      <c r="E32" s="108"/>
      <c r="F32" s="109"/>
      <c r="G32" s="110">
        <f t="shared" si="0"/>
        <v>0</v>
      </c>
      <c r="H32" s="111">
        <v>0.41</v>
      </c>
      <c r="I32" s="112">
        <f t="shared" si="1"/>
        <v>0</v>
      </c>
      <c r="J32" s="102"/>
    </row>
    <row r="33" spans="1:10" hidden="1" x14ac:dyDescent="0.25">
      <c r="A33" s="108"/>
      <c r="B33" s="198"/>
      <c r="C33" s="95" t="s">
        <v>106</v>
      </c>
      <c r="D33" s="108"/>
      <c r="E33" s="108"/>
      <c r="F33" s="109"/>
      <c r="G33" s="110">
        <f t="shared" si="0"/>
        <v>0</v>
      </c>
      <c r="H33" s="111">
        <v>0.41</v>
      </c>
      <c r="I33" s="112">
        <f t="shared" si="1"/>
        <v>0</v>
      </c>
      <c r="J33" s="102"/>
    </row>
    <row r="34" spans="1:10" hidden="1" x14ac:dyDescent="0.25">
      <c r="A34" s="145"/>
      <c r="B34" s="199"/>
      <c r="C34" s="95" t="s">
        <v>106</v>
      </c>
      <c r="D34" s="145"/>
      <c r="E34" s="145"/>
      <c r="F34" s="146"/>
      <c r="G34" s="147">
        <f t="shared" si="0"/>
        <v>0</v>
      </c>
      <c r="H34" s="148">
        <v>0.41</v>
      </c>
      <c r="I34" s="149">
        <f t="shared" si="1"/>
        <v>0</v>
      </c>
      <c r="J34" s="135"/>
    </row>
    <row r="35" spans="1:10" x14ac:dyDescent="0.25">
      <c r="A35" s="435">
        <v>1122</v>
      </c>
      <c r="B35" s="438">
        <v>43917</v>
      </c>
      <c r="C35" s="435" t="s">
        <v>106</v>
      </c>
      <c r="D35" s="96" t="s">
        <v>103</v>
      </c>
      <c r="E35" s="96">
        <v>1</v>
      </c>
      <c r="F35" s="97">
        <v>475000</v>
      </c>
      <c r="G35" s="98">
        <f>F35*E35</f>
        <v>475000</v>
      </c>
      <c r="H35" s="99">
        <v>0.41</v>
      </c>
      <c r="I35" s="100">
        <f t="shared" si="1"/>
        <v>280250.00000000006</v>
      </c>
      <c r="J35" s="150"/>
    </row>
    <row r="36" spans="1:10" x14ac:dyDescent="0.25">
      <c r="A36" s="437"/>
      <c r="B36" s="440"/>
      <c r="C36" s="437"/>
      <c r="D36" s="96" t="s">
        <v>108</v>
      </c>
      <c r="E36" s="96">
        <v>1</v>
      </c>
      <c r="F36" s="97">
        <v>485000</v>
      </c>
      <c r="G36" s="98">
        <f>F36*E36</f>
        <v>485000</v>
      </c>
      <c r="H36" s="99">
        <v>0.41</v>
      </c>
      <c r="I36" s="100">
        <f t="shared" si="1"/>
        <v>286150.00000000006</v>
      </c>
      <c r="J36" s="150"/>
    </row>
    <row r="37" spans="1:10" x14ac:dyDescent="0.25">
      <c r="A37" s="432" t="s">
        <v>109</v>
      </c>
      <c r="B37" s="433"/>
      <c r="C37" s="433"/>
      <c r="D37" s="433"/>
      <c r="E37" s="433"/>
      <c r="F37" s="433"/>
      <c r="G37" s="433"/>
      <c r="H37" s="433"/>
      <c r="I37" s="434"/>
      <c r="J37" s="151">
        <v>7000000</v>
      </c>
    </row>
    <row r="38" spans="1:10" s="152" customFormat="1" x14ac:dyDescent="0.25">
      <c r="A38" s="432" t="s">
        <v>110</v>
      </c>
      <c r="B38" s="433"/>
      <c r="C38" s="433"/>
      <c r="D38" s="433"/>
      <c r="E38" s="433"/>
      <c r="F38" s="433"/>
      <c r="G38" s="433"/>
      <c r="H38" s="433"/>
      <c r="I38" s="434"/>
      <c r="J38" s="151">
        <v>2000000</v>
      </c>
    </row>
    <row r="39" spans="1:10" x14ac:dyDescent="0.25">
      <c r="A39" s="137"/>
      <c r="B39" s="419" t="s">
        <v>111</v>
      </c>
      <c r="C39" s="419"/>
      <c r="D39" s="137"/>
      <c r="E39" s="137"/>
      <c r="F39" s="137"/>
      <c r="G39" s="153">
        <f>SUM(G8:G36)</f>
        <v>18200000</v>
      </c>
      <c r="H39" s="137"/>
      <c r="I39" s="153">
        <f>SUM(I8:I36)</f>
        <v>10738000.000000002</v>
      </c>
      <c r="J39" s="154">
        <f>SUM(J8:J38)</f>
        <v>9000000</v>
      </c>
    </row>
    <row r="40" spans="1:10" x14ac:dyDescent="0.25">
      <c r="A40" s="427" t="s">
        <v>112</v>
      </c>
      <c r="B40" s="428"/>
      <c r="C40" s="428"/>
      <c r="D40" s="428"/>
      <c r="E40" s="428"/>
      <c r="F40" s="428"/>
      <c r="G40" s="428"/>
      <c r="H40" s="428"/>
      <c r="I40" s="429"/>
      <c r="J40" s="155">
        <f>I39-J39</f>
        <v>1738000.0000000019</v>
      </c>
    </row>
    <row r="41" spans="1:10" x14ac:dyDescent="0.25">
      <c r="G41" s="156"/>
    </row>
    <row r="42" spans="1:10" x14ac:dyDescent="0.25">
      <c r="A42" s="430" t="s">
        <v>113</v>
      </c>
      <c r="B42" s="430"/>
      <c r="C42" s="430"/>
      <c r="E42" s="430" t="s">
        <v>67</v>
      </c>
      <c r="F42" s="430"/>
      <c r="G42" s="430"/>
      <c r="H42" s="430"/>
      <c r="I42" s="430"/>
    </row>
    <row r="47" spans="1:10" x14ac:dyDescent="0.25">
      <c r="A47" s="430" t="s">
        <v>114</v>
      </c>
      <c r="B47" s="430"/>
      <c r="C47" s="430"/>
      <c r="E47" s="430" t="s">
        <v>115</v>
      </c>
      <c r="F47" s="430"/>
      <c r="G47" s="430"/>
      <c r="H47" s="430"/>
      <c r="I47" s="430"/>
    </row>
  </sheetData>
  <mergeCells count="24">
    <mergeCell ref="A40:I40"/>
    <mergeCell ref="A42:C42"/>
    <mergeCell ref="E42:I42"/>
    <mergeCell ref="A47:C47"/>
    <mergeCell ref="E47:I4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:I4"/>
    <mergeCell ref="A6:A7"/>
    <mergeCell ref="B6:B7"/>
    <mergeCell ref="C6:C7"/>
    <mergeCell ref="D6:H6"/>
    <mergeCell ref="I6:I7"/>
  </mergeCells>
  <pageMargins left="0.7" right="0.7" top="0.46" bottom="0.48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O19" sqref="O19"/>
    </sheetView>
  </sheetViews>
  <sheetFormatPr defaultColWidth="9" defaultRowHeight="12.75" x14ac:dyDescent="0.25"/>
  <cols>
    <col min="1" max="1" width="5.28515625" style="163" customWidth="1"/>
    <col min="2" max="2" width="14.28515625" style="163" customWidth="1"/>
    <col min="3" max="3" width="9.7109375" style="163" customWidth="1"/>
    <col min="4" max="4" width="12.7109375" style="163" bestFit="1" customWidth="1"/>
    <col min="5" max="5" width="6" style="163" customWidth="1"/>
    <col min="6" max="6" width="12.85546875" style="163" customWidth="1"/>
    <col min="7" max="7" width="11.5703125" style="163" customWidth="1"/>
    <col min="8" max="8" width="12.42578125" style="163" customWidth="1"/>
    <col min="9" max="10" width="12.7109375" style="163" bestFit="1" customWidth="1"/>
    <col min="11" max="11" width="7.5703125" style="163" bestFit="1" customWidth="1"/>
    <col min="12" max="12" width="4.28515625" style="163" bestFit="1" customWidth="1"/>
    <col min="13" max="256" width="9" style="163"/>
    <col min="257" max="257" width="5.28515625" style="163" customWidth="1"/>
    <col min="258" max="258" width="14.28515625" style="163" customWidth="1"/>
    <col min="259" max="259" width="9.7109375" style="163" customWidth="1"/>
    <col min="260" max="260" width="12.7109375" style="163" bestFit="1" customWidth="1"/>
    <col min="261" max="261" width="6" style="163" customWidth="1"/>
    <col min="262" max="262" width="12.85546875" style="163" customWidth="1"/>
    <col min="263" max="263" width="11.7109375" style="163" bestFit="1" customWidth="1"/>
    <col min="264" max="264" width="12.7109375" style="163" bestFit="1" customWidth="1"/>
    <col min="265" max="265" width="12.140625" style="163" customWidth="1"/>
    <col min="266" max="266" width="12.7109375" style="163" bestFit="1" customWidth="1"/>
    <col min="267" max="267" width="10.42578125" style="163" customWidth="1"/>
    <col min="268" max="268" width="5.140625" style="163" customWidth="1"/>
    <col min="269" max="512" width="9" style="163"/>
    <col min="513" max="513" width="5.28515625" style="163" customWidth="1"/>
    <col min="514" max="514" width="14.28515625" style="163" customWidth="1"/>
    <col min="515" max="515" width="9.7109375" style="163" customWidth="1"/>
    <col min="516" max="516" width="12.7109375" style="163" bestFit="1" customWidth="1"/>
    <col min="517" max="517" width="6" style="163" customWidth="1"/>
    <col min="518" max="518" width="12.85546875" style="163" customWidth="1"/>
    <col min="519" max="519" width="11.7109375" style="163" bestFit="1" customWidth="1"/>
    <col min="520" max="520" width="12.7109375" style="163" bestFit="1" customWidth="1"/>
    <col min="521" max="521" width="12.140625" style="163" customWidth="1"/>
    <col min="522" max="522" width="12.7109375" style="163" bestFit="1" customWidth="1"/>
    <col min="523" max="523" width="10.42578125" style="163" customWidth="1"/>
    <col min="524" max="524" width="5.140625" style="163" customWidth="1"/>
    <col min="525" max="768" width="9" style="163"/>
    <col min="769" max="769" width="5.28515625" style="163" customWidth="1"/>
    <col min="770" max="770" width="14.28515625" style="163" customWidth="1"/>
    <col min="771" max="771" width="9.7109375" style="163" customWidth="1"/>
    <col min="772" max="772" width="12.7109375" style="163" bestFit="1" customWidth="1"/>
    <col min="773" max="773" width="6" style="163" customWidth="1"/>
    <col min="774" max="774" width="12.85546875" style="163" customWidth="1"/>
    <col min="775" max="775" width="11.7109375" style="163" bestFit="1" customWidth="1"/>
    <col min="776" max="776" width="12.7109375" style="163" bestFit="1" customWidth="1"/>
    <col min="777" max="777" width="12.140625" style="163" customWidth="1"/>
    <col min="778" max="778" width="12.7109375" style="163" bestFit="1" customWidth="1"/>
    <col min="779" max="779" width="10.42578125" style="163" customWidth="1"/>
    <col min="780" max="780" width="5.140625" style="163" customWidth="1"/>
    <col min="781" max="1024" width="9" style="163"/>
    <col min="1025" max="1025" width="5.28515625" style="163" customWidth="1"/>
    <col min="1026" max="1026" width="14.28515625" style="163" customWidth="1"/>
    <col min="1027" max="1027" width="9.7109375" style="163" customWidth="1"/>
    <col min="1028" max="1028" width="12.7109375" style="163" bestFit="1" customWidth="1"/>
    <col min="1029" max="1029" width="6" style="163" customWidth="1"/>
    <col min="1030" max="1030" width="12.85546875" style="163" customWidth="1"/>
    <col min="1031" max="1031" width="11.7109375" style="163" bestFit="1" customWidth="1"/>
    <col min="1032" max="1032" width="12.7109375" style="163" bestFit="1" customWidth="1"/>
    <col min="1033" max="1033" width="12.140625" style="163" customWidth="1"/>
    <col min="1034" max="1034" width="12.7109375" style="163" bestFit="1" customWidth="1"/>
    <col min="1035" max="1035" width="10.42578125" style="163" customWidth="1"/>
    <col min="1036" max="1036" width="5.140625" style="163" customWidth="1"/>
    <col min="1037" max="1280" width="9" style="163"/>
    <col min="1281" max="1281" width="5.28515625" style="163" customWidth="1"/>
    <col min="1282" max="1282" width="14.28515625" style="163" customWidth="1"/>
    <col min="1283" max="1283" width="9.7109375" style="163" customWidth="1"/>
    <col min="1284" max="1284" width="12.7109375" style="163" bestFit="1" customWidth="1"/>
    <col min="1285" max="1285" width="6" style="163" customWidth="1"/>
    <col min="1286" max="1286" width="12.85546875" style="163" customWidth="1"/>
    <col min="1287" max="1287" width="11.7109375" style="163" bestFit="1" customWidth="1"/>
    <col min="1288" max="1288" width="12.7109375" style="163" bestFit="1" customWidth="1"/>
    <col min="1289" max="1289" width="12.140625" style="163" customWidth="1"/>
    <col min="1290" max="1290" width="12.7109375" style="163" bestFit="1" customWidth="1"/>
    <col min="1291" max="1291" width="10.42578125" style="163" customWidth="1"/>
    <col min="1292" max="1292" width="5.140625" style="163" customWidth="1"/>
    <col min="1293" max="1536" width="9" style="163"/>
    <col min="1537" max="1537" width="5.28515625" style="163" customWidth="1"/>
    <col min="1538" max="1538" width="14.28515625" style="163" customWidth="1"/>
    <col min="1539" max="1539" width="9.7109375" style="163" customWidth="1"/>
    <col min="1540" max="1540" width="12.7109375" style="163" bestFit="1" customWidth="1"/>
    <col min="1541" max="1541" width="6" style="163" customWidth="1"/>
    <col min="1542" max="1542" width="12.85546875" style="163" customWidth="1"/>
    <col min="1543" max="1543" width="11.7109375" style="163" bestFit="1" customWidth="1"/>
    <col min="1544" max="1544" width="12.7109375" style="163" bestFit="1" customWidth="1"/>
    <col min="1545" max="1545" width="12.140625" style="163" customWidth="1"/>
    <col min="1546" max="1546" width="12.7109375" style="163" bestFit="1" customWidth="1"/>
    <col min="1547" max="1547" width="10.42578125" style="163" customWidth="1"/>
    <col min="1548" max="1548" width="5.140625" style="163" customWidth="1"/>
    <col min="1549" max="1792" width="9" style="163"/>
    <col min="1793" max="1793" width="5.28515625" style="163" customWidth="1"/>
    <col min="1794" max="1794" width="14.28515625" style="163" customWidth="1"/>
    <col min="1795" max="1795" width="9.7109375" style="163" customWidth="1"/>
    <col min="1796" max="1796" width="12.7109375" style="163" bestFit="1" customWidth="1"/>
    <col min="1797" max="1797" width="6" style="163" customWidth="1"/>
    <col min="1798" max="1798" width="12.85546875" style="163" customWidth="1"/>
    <col min="1799" max="1799" width="11.7109375" style="163" bestFit="1" customWidth="1"/>
    <col min="1800" max="1800" width="12.7109375" style="163" bestFit="1" customWidth="1"/>
    <col min="1801" max="1801" width="12.140625" style="163" customWidth="1"/>
    <col min="1802" max="1802" width="12.7109375" style="163" bestFit="1" customWidth="1"/>
    <col min="1803" max="1803" width="10.42578125" style="163" customWidth="1"/>
    <col min="1804" max="1804" width="5.140625" style="163" customWidth="1"/>
    <col min="1805" max="2048" width="9" style="163"/>
    <col min="2049" max="2049" width="5.28515625" style="163" customWidth="1"/>
    <col min="2050" max="2050" width="14.28515625" style="163" customWidth="1"/>
    <col min="2051" max="2051" width="9.7109375" style="163" customWidth="1"/>
    <col min="2052" max="2052" width="12.7109375" style="163" bestFit="1" customWidth="1"/>
    <col min="2053" max="2053" width="6" style="163" customWidth="1"/>
    <col min="2054" max="2054" width="12.85546875" style="163" customWidth="1"/>
    <col min="2055" max="2055" width="11.7109375" style="163" bestFit="1" customWidth="1"/>
    <col min="2056" max="2056" width="12.7109375" style="163" bestFit="1" customWidth="1"/>
    <col min="2057" max="2057" width="12.140625" style="163" customWidth="1"/>
    <col min="2058" max="2058" width="12.7109375" style="163" bestFit="1" customWidth="1"/>
    <col min="2059" max="2059" width="10.42578125" style="163" customWidth="1"/>
    <col min="2060" max="2060" width="5.140625" style="163" customWidth="1"/>
    <col min="2061" max="2304" width="9" style="163"/>
    <col min="2305" max="2305" width="5.28515625" style="163" customWidth="1"/>
    <col min="2306" max="2306" width="14.28515625" style="163" customWidth="1"/>
    <col min="2307" max="2307" width="9.7109375" style="163" customWidth="1"/>
    <col min="2308" max="2308" width="12.7109375" style="163" bestFit="1" customWidth="1"/>
    <col min="2309" max="2309" width="6" style="163" customWidth="1"/>
    <col min="2310" max="2310" width="12.85546875" style="163" customWidth="1"/>
    <col min="2311" max="2311" width="11.7109375" style="163" bestFit="1" customWidth="1"/>
    <col min="2312" max="2312" width="12.7109375" style="163" bestFit="1" customWidth="1"/>
    <col min="2313" max="2313" width="12.140625" style="163" customWidth="1"/>
    <col min="2314" max="2314" width="12.7109375" style="163" bestFit="1" customWidth="1"/>
    <col min="2315" max="2315" width="10.42578125" style="163" customWidth="1"/>
    <col min="2316" max="2316" width="5.140625" style="163" customWidth="1"/>
    <col min="2317" max="2560" width="9" style="163"/>
    <col min="2561" max="2561" width="5.28515625" style="163" customWidth="1"/>
    <col min="2562" max="2562" width="14.28515625" style="163" customWidth="1"/>
    <col min="2563" max="2563" width="9.7109375" style="163" customWidth="1"/>
    <col min="2564" max="2564" width="12.7109375" style="163" bestFit="1" customWidth="1"/>
    <col min="2565" max="2565" width="6" style="163" customWidth="1"/>
    <col min="2566" max="2566" width="12.85546875" style="163" customWidth="1"/>
    <col min="2567" max="2567" width="11.7109375" style="163" bestFit="1" customWidth="1"/>
    <col min="2568" max="2568" width="12.7109375" style="163" bestFit="1" customWidth="1"/>
    <col min="2569" max="2569" width="12.140625" style="163" customWidth="1"/>
    <col min="2570" max="2570" width="12.7109375" style="163" bestFit="1" customWidth="1"/>
    <col min="2571" max="2571" width="10.42578125" style="163" customWidth="1"/>
    <col min="2572" max="2572" width="5.140625" style="163" customWidth="1"/>
    <col min="2573" max="2816" width="9" style="163"/>
    <col min="2817" max="2817" width="5.28515625" style="163" customWidth="1"/>
    <col min="2818" max="2818" width="14.28515625" style="163" customWidth="1"/>
    <col min="2819" max="2819" width="9.7109375" style="163" customWidth="1"/>
    <col min="2820" max="2820" width="12.7109375" style="163" bestFit="1" customWidth="1"/>
    <col min="2821" max="2821" width="6" style="163" customWidth="1"/>
    <col min="2822" max="2822" width="12.85546875" style="163" customWidth="1"/>
    <col min="2823" max="2823" width="11.7109375" style="163" bestFit="1" customWidth="1"/>
    <col min="2824" max="2824" width="12.7109375" style="163" bestFit="1" customWidth="1"/>
    <col min="2825" max="2825" width="12.140625" style="163" customWidth="1"/>
    <col min="2826" max="2826" width="12.7109375" style="163" bestFit="1" customWidth="1"/>
    <col min="2827" max="2827" width="10.42578125" style="163" customWidth="1"/>
    <col min="2828" max="2828" width="5.140625" style="163" customWidth="1"/>
    <col min="2829" max="3072" width="9" style="163"/>
    <col min="3073" max="3073" width="5.28515625" style="163" customWidth="1"/>
    <col min="3074" max="3074" width="14.28515625" style="163" customWidth="1"/>
    <col min="3075" max="3075" width="9.7109375" style="163" customWidth="1"/>
    <col min="3076" max="3076" width="12.7109375" style="163" bestFit="1" customWidth="1"/>
    <col min="3077" max="3077" width="6" style="163" customWidth="1"/>
    <col min="3078" max="3078" width="12.85546875" style="163" customWidth="1"/>
    <col min="3079" max="3079" width="11.7109375" style="163" bestFit="1" customWidth="1"/>
    <col min="3080" max="3080" width="12.7109375" style="163" bestFit="1" customWidth="1"/>
    <col min="3081" max="3081" width="12.140625" style="163" customWidth="1"/>
    <col min="3082" max="3082" width="12.7109375" style="163" bestFit="1" customWidth="1"/>
    <col min="3083" max="3083" width="10.42578125" style="163" customWidth="1"/>
    <col min="3084" max="3084" width="5.140625" style="163" customWidth="1"/>
    <col min="3085" max="3328" width="9" style="163"/>
    <col min="3329" max="3329" width="5.28515625" style="163" customWidth="1"/>
    <col min="3330" max="3330" width="14.28515625" style="163" customWidth="1"/>
    <col min="3331" max="3331" width="9.7109375" style="163" customWidth="1"/>
    <col min="3332" max="3332" width="12.7109375" style="163" bestFit="1" customWidth="1"/>
    <col min="3333" max="3333" width="6" style="163" customWidth="1"/>
    <col min="3334" max="3334" width="12.85546875" style="163" customWidth="1"/>
    <col min="3335" max="3335" width="11.7109375" style="163" bestFit="1" customWidth="1"/>
    <col min="3336" max="3336" width="12.7109375" style="163" bestFit="1" customWidth="1"/>
    <col min="3337" max="3337" width="12.140625" style="163" customWidth="1"/>
    <col min="3338" max="3338" width="12.7109375" style="163" bestFit="1" customWidth="1"/>
    <col min="3339" max="3339" width="10.42578125" style="163" customWidth="1"/>
    <col min="3340" max="3340" width="5.140625" style="163" customWidth="1"/>
    <col min="3341" max="3584" width="9" style="163"/>
    <col min="3585" max="3585" width="5.28515625" style="163" customWidth="1"/>
    <col min="3586" max="3586" width="14.28515625" style="163" customWidth="1"/>
    <col min="3587" max="3587" width="9.7109375" style="163" customWidth="1"/>
    <col min="3588" max="3588" width="12.7109375" style="163" bestFit="1" customWidth="1"/>
    <col min="3589" max="3589" width="6" style="163" customWidth="1"/>
    <col min="3590" max="3590" width="12.85546875" style="163" customWidth="1"/>
    <col min="3591" max="3591" width="11.7109375" style="163" bestFit="1" customWidth="1"/>
    <col min="3592" max="3592" width="12.7109375" style="163" bestFit="1" customWidth="1"/>
    <col min="3593" max="3593" width="12.140625" style="163" customWidth="1"/>
    <col min="3594" max="3594" width="12.7109375" style="163" bestFit="1" customWidth="1"/>
    <col min="3595" max="3595" width="10.42578125" style="163" customWidth="1"/>
    <col min="3596" max="3596" width="5.140625" style="163" customWidth="1"/>
    <col min="3597" max="3840" width="9" style="163"/>
    <col min="3841" max="3841" width="5.28515625" style="163" customWidth="1"/>
    <col min="3842" max="3842" width="14.28515625" style="163" customWidth="1"/>
    <col min="3843" max="3843" width="9.7109375" style="163" customWidth="1"/>
    <col min="3844" max="3844" width="12.7109375" style="163" bestFit="1" customWidth="1"/>
    <col min="3845" max="3845" width="6" style="163" customWidth="1"/>
    <col min="3846" max="3846" width="12.85546875" style="163" customWidth="1"/>
    <col min="3847" max="3847" width="11.7109375" style="163" bestFit="1" customWidth="1"/>
    <col min="3848" max="3848" width="12.7109375" style="163" bestFit="1" customWidth="1"/>
    <col min="3849" max="3849" width="12.140625" style="163" customWidth="1"/>
    <col min="3850" max="3850" width="12.7109375" style="163" bestFit="1" customWidth="1"/>
    <col min="3851" max="3851" width="10.42578125" style="163" customWidth="1"/>
    <col min="3852" max="3852" width="5.140625" style="163" customWidth="1"/>
    <col min="3853" max="4096" width="9" style="163"/>
    <col min="4097" max="4097" width="5.28515625" style="163" customWidth="1"/>
    <col min="4098" max="4098" width="14.28515625" style="163" customWidth="1"/>
    <col min="4099" max="4099" width="9.7109375" style="163" customWidth="1"/>
    <col min="4100" max="4100" width="12.7109375" style="163" bestFit="1" customWidth="1"/>
    <col min="4101" max="4101" width="6" style="163" customWidth="1"/>
    <col min="4102" max="4102" width="12.85546875" style="163" customWidth="1"/>
    <col min="4103" max="4103" width="11.7109375" style="163" bestFit="1" customWidth="1"/>
    <col min="4104" max="4104" width="12.7109375" style="163" bestFit="1" customWidth="1"/>
    <col min="4105" max="4105" width="12.140625" style="163" customWidth="1"/>
    <col min="4106" max="4106" width="12.7109375" style="163" bestFit="1" customWidth="1"/>
    <col min="4107" max="4107" width="10.42578125" style="163" customWidth="1"/>
    <col min="4108" max="4108" width="5.140625" style="163" customWidth="1"/>
    <col min="4109" max="4352" width="9" style="163"/>
    <col min="4353" max="4353" width="5.28515625" style="163" customWidth="1"/>
    <col min="4354" max="4354" width="14.28515625" style="163" customWidth="1"/>
    <col min="4355" max="4355" width="9.7109375" style="163" customWidth="1"/>
    <col min="4356" max="4356" width="12.7109375" style="163" bestFit="1" customWidth="1"/>
    <col min="4357" max="4357" width="6" style="163" customWidth="1"/>
    <col min="4358" max="4358" width="12.85546875" style="163" customWidth="1"/>
    <col min="4359" max="4359" width="11.7109375" style="163" bestFit="1" customWidth="1"/>
    <col min="4360" max="4360" width="12.7109375" style="163" bestFit="1" customWidth="1"/>
    <col min="4361" max="4361" width="12.140625" style="163" customWidth="1"/>
    <col min="4362" max="4362" width="12.7109375" style="163" bestFit="1" customWidth="1"/>
    <col min="4363" max="4363" width="10.42578125" style="163" customWidth="1"/>
    <col min="4364" max="4364" width="5.140625" style="163" customWidth="1"/>
    <col min="4365" max="4608" width="9" style="163"/>
    <col min="4609" max="4609" width="5.28515625" style="163" customWidth="1"/>
    <col min="4610" max="4610" width="14.28515625" style="163" customWidth="1"/>
    <col min="4611" max="4611" width="9.7109375" style="163" customWidth="1"/>
    <col min="4612" max="4612" width="12.7109375" style="163" bestFit="1" customWidth="1"/>
    <col min="4613" max="4613" width="6" style="163" customWidth="1"/>
    <col min="4614" max="4614" width="12.85546875" style="163" customWidth="1"/>
    <col min="4615" max="4615" width="11.7109375" style="163" bestFit="1" customWidth="1"/>
    <col min="4616" max="4616" width="12.7109375" style="163" bestFit="1" customWidth="1"/>
    <col min="4617" max="4617" width="12.140625" style="163" customWidth="1"/>
    <col min="4618" max="4618" width="12.7109375" style="163" bestFit="1" customWidth="1"/>
    <col min="4619" max="4619" width="10.42578125" style="163" customWidth="1"/>
    <col min="4620" max="4620" width="5.140625" style="163" customWidth="1"/>
    <col min="4621" max="4864" width="9" style="163"/>
    <col min="4865" max="4865" width="5.28515625" style="163" customWidth="1"/>
    <col min="4866" max="4866" width="14.28515625" style="163" customWidth="1"/>
    <col min="4867" max="4867" width="9.7109375" style="163" customWidth="1"/>
    <col min="4868" max="4868" width="12.7109375" style="163" bestFit="1" customWidth="1"/>
    <col min="4869" max="4869" width="6" style="163" customWidth="1"/>
    <col min="4870" max="4870" width="12.85546875" style="163" customWidth="1"/>
    <col min="4871" max="4871" width="11.7109375" style="163" bestFit="1" customWidth="1"/>
    <col min="4872" max="4872" width="12.7109375" style="163" bestFit="1" customWidth="1"/>
    <col min="4873" max="4873" width="12.140625" style="163" customWidth="1"/>
    <col min="4874" max="4874" width="12.7109375" style="163" bestFit="1" customWidth="1"/>
    <col min="4875" max="4875" width="10.42578125" style="163" customWidth="1"/>
    <col min="4876" max="4876" width="5.140625" style="163" customWidth="1"/>
    <col min="4877" max="5120" width="9" style="163"/>
    <col min="5121" max="5121" width="5.28515625" style="163" customWidth="1"/>
    <col min="5122" max="5122" width="14.28515625" style="163" customWidth="1"/>
    <col min="5123" max="5123" width="9.7109375" style="163" customWidth="1"/>
    <col min="5124" max="5124" width="12.7109375" style="163" bestFit="1" customWidth="1"/>
    <col min="5125" max="5125" width="6" style="163" customWidth="1"/>
    <col min="5126" max="5126" width="12.85546875" style="163" customWidth="1"/>
    <col min="5127" max="5127" width="11.7109375" style="163" bestFit="1" customWidth="1"/>
    <col min="5128" max="5128" width="12.7109375" style="163" bestFit="1" customWidth="1"/>
    <col min="5129" max="5129" width="12.140625" style="163" customWidth="1"/>
    <col min="5130" max="5130" width="12.7109375" style="163" bestFit="1" customWidth="1"/>
    <col min="5131" max="5131" width="10.42578125" style="163" customWidth="1"/>
    <col min="5132" max="5132" width="5.140625" style="163" customWidth="1"/>
    <col min="5133" max="5376" width="9" style="163"/>
    <col min="5377" max="5377" width="5.28515625" style="163" customWidth="1"/>
    <col min="5378" max="5378" width="14.28515625" style="163" customWidth="1"/>
    <col min="5379" max="5379" width="9.7109375" style="163" customWidth="1"/>
    <col min="5380" max="5380" width="12.7109375" style="163" bestFit="1" customWidth="1"/>
    <col min="5381" max="5381" width="6" style="163" customWidth="1"/>
    <col min="5382" max="5382" width="12.85546875" style="163" customWidth="1"/>
    <col min="5383" max="5383" width="11.7109375" style="163" bestFit="1" customWidth="1"/>
    <col min="5384" max="5384" width="12.7109375" style="163" bestFit="1" customWidth="1"/>
    <col min="5385" max="5385" width="12.140625" style="163" customWidth="1"/>
    <col min="5386" max="5386" width="12.7109375" style="163" bestFit="1" customWidth="1"/>
    <col min="5387" max="5387" width="10.42578125" style="163" customWidth="1"/>
    <col min="5388" max="5388" width="5.140625" style="163" customWidth="1"/>
    <col min="5389" max="5632" width="9" style="163"/>
    <col min="5633" max="5633" width="5.28515625" style="163" customWidth="1"/>
    <col min="5634" max="5634" width="14.28515625" style="163" customWidth="1"/>
    <col min="5635" max="5635" width="9.7109375" style="163" customWidth="1"/>
    <col min="5636" max="5636" width="12.7109375" style="163" bestFit="1" customWidth="1"/>
    <col min="5637" max="5637" width="6" style="163" customWidth="1"/>
    <col min="5638" max="5638" width="12.85546875" style="163" customWidth="1"/>
    <col min="5639" max="5639" width="11.7109375" style="163" bestFit="1" customWidth="1"/>
    <col min="5640" max="5640" width="12.7109375" style="163" bestFit="1" customWidth="1"/>
    <col min="5641" max="5641" width="12.140625" style="163" customWidth="1"/>
    <col min="5642" max="5642" width="12.7109375" style="163" bestFit="1" customWidth="1"/>
    <col min="5643" max="5643" width="10.42578125" style="163" customWidth="1"/>
    <col min="5644" max="5644" width="5.140625" style="163" customWidth="1"/>
    <col min="5645" max="5888" width="9" style="163"/>
    <col min="5889" max="5889" width="5.28515625" style="163" customWidth="1"/>
    <col min="5890" max="5890" width="14.28515625" style="163" customWidth="1"/>
    <col min="5891" max="5891" width="9.7109375" style="163" customWidth="1"/>
    <col min="5892" max="5892" width="12.7109375" style="163" bestFit="1" customWidth="1"/>
    <col min="5893" max="5893" width="6" style="163" customWidth="1"/>
    <col min="5894" max="5894" width="12.85546875" style="163" customWidth="1"/>
    <col min="5895" max="5895" width="11.7109375" style="163" bestFit="1" customWidth="1"/>
    <col min="5896" max="5896" width="12.7109375" style="163" bestFit="1" customWidth="1"/>
    <col min="5897" max="5897" width="12.140625" style="163" customWidth="1"/>
    <col min="5898" max="5898" width="12.7109375" style="163" bestFit="1" customWidth="1"/>
    <col min="5899" max="5899" width="10.42578125" style="163" customWidth="1"/>
    <col min="5900" max="5900" width="5.140625" style="163" customWidth="1"/>
    <col min="5901" max="6144" width="9" style="163"/>
    <col min="6145" max="6145" width="5.28515625" style="163" customWidth="1"/>
    <col min="6146" max="6146" width="14.28515625" style="163" customWidth="1"/>
    <col min="6147" max="6147" width="9.7109375" style="163" customWidth="1"/>
    <col min="6148" max="6148" width="12.7109375" style="163" bestFit="1" customWidth="1"/>
    <col min="6149" max="6149" width="6" style="163" customWidth="1"/>
    <col min="6150" max="6150" width="12.85546875" style="163" customWidth="1"/>
    <col min="6151" max="6151" width="11.7109375" style="163" bestFit="1" customWidth="1"/>
    <col min="6152" max="6152" width="12.7109375" style="163" bestFit="1" customWidth="1"/>
    <col min="6153" max="6153" width="12.140625" style="163" customWidth="1"/>
    <col min="6154" max="6154" width="12.7109375" style="163" bestFit="1" customWidth="1"/>
    <col min="6155" max="6155" width="10.42578125" style="163" customWidth="1"/>
    <col min="6156" max="6156" width="5.140625" style="163" customWidth="1"/>
    <col min="6157" max="6400" width="9" style="163"/>
    <col min="6401" max="6401" width="5.28515625" style="163" customWidth="1"/>
    <col min="6402" max="6402" width="14.28515625" style="163" customWidth="1"/>
    <col min="6403" max="6403" width="9.7109375" style="163" customWidth="1"/>
    <col min="6404" max="6404" width="12.7109375" style="163" bestFit="1" customWidth="1"/>
    <col min="6405" max="6405" width="6" style="163" customWidth="1"/>
    <col min="6406" max="6406" width="12.85546875" style="163" customWidth="1"/>
    <col min="6407" max="6407" width="11.7109375" style="163" bestFit="1" customWidth="1"/>
    <col min="6408" max="6408" width="12.7109375" style="163" bestFit="1" customWidth="1"/>
    <col min="6409" max="6409" width="12.140625" style="163" customWidth="1"/>
    <col min="6410" max="6410" width="12.7109375" style="163" bestFit="1" customWidth="1"/>
    <col min="6411" max="6411" width="10.42578125" style="163" customWidth="1"/>
    <col min="6412" max="6412" width="5.140625" style="163" customWidth="1"/>
    <col min="6413" max="6656" width="9" style="163"/>
    <col min="6657" max="6657" width="5.28515625" style="163" customWidth="1"/>
    <col min="6658" max="6658" width="14.28515625" style="163" customWidth="1"/>
    <col min="6659" max="6659" width="9.7109375" style="163" customWidth="1"/>
    <col min="6660" max="6660" width="12.7109375" style="163" bestFit="1" customWidth="1"/>
    <col min="6661" max="6661" width="6" style="163" customWidth="1"/>
    <col min="6662" max="6662" width="12.85546875" style="163" customWidth="1"/>
    <col min="6663" max="6663" width="11.7109375" style="163" bestFit="1" customWidth="1"/>
    <col min="6664" max="6664" width="12.7109375" style="163" bestFit="1" customWidth="1"/>
    <col min="6665" max="6665" width="12.140625" style="163" customWidth="1"/>
    <col min="6666" max="6666" width="12.7109375" style="163" bestFit="1" customWidth="1"/>
    <col min="6667" max="6667" width="10.42578125" style="163" customWidth="1"/>
    <col min="6668" max="6668" width="5.140625" style="163" customWidth="1"/>
    <col min="6669" max="6912" width="9" style="163"/>
    <col min="6913" max="6913" width="5.28515625" style="163" customWidth="1"/>
    <col min="6914" max="6914" width="14.28515625" style="163" customWidth="1"/>
    <col min="6915" max="6915" width="9.7109375" style="163" customWidth="1"/>
    <col min="6916" max="6916" width="12.7109375" style="163" bestFit="1" customWidth="1"/>
    <col min="6917" max="6917" width="6" style="163" customWidth="1"/>
    <col min="6918" max="6918" width="12.85546875" style="163" customWidth="1"/>
    <col min="6919" max="6919" width="11.7109375" style="163" bestFit="1" customWidth="1"/>
    <col min="6920" max="6920" width="12.7109375" style="163" bestFit="1" customWidth="1"/>
    <col min="6921" max="6921" width="12.140625" style="163" customWidth="1"/>
    <col min="6922" max="6922" width="12.7109375" style="163" bestFit="1" customWidth="1"/>
    <col min="6923" max="6923" width="10.42578125" style="163" customWidth="1"/>
    <col min="6924" max="6924" width="5.140625" style="163" customWidth="1"/>
    <col min="6925" max="7168" width="9" style="163"/>
    <col min="7169" max="7169" width="5.28515625" style="163" customWidth="1"/>
    <col min="7170" max="7170" width="14.28515625" style="163" customWidth="1"/>
    <col min="7171" max="7171" width="9.7109375" style="163" customWidth="1"/>
    <col min="7172" max="7172" width="12.7109375" style="163" bestFit="1" customWidth="1"/>
    <col min="7173" max="7173" width="6" style="163" customWidth="1"/>
    <col min="7174" max="7174" width="12.85546875" style="163" customWidth="1"/>
    <col min="7175" max="7175" width="11.7109375" style="163" bestFit="1" customWidth="1"/>
    <col min="7176" max="7176" width="12.7109375" style="163" bestFit="1" customWidth="1"/>
    <col min="7177" max="7177" width="12.140625" style="163" customWidth="1"/>
    <col min="7178" max="7178" width="12.7109375" style="163" bestFit="1" customWidth="1"/>
    <col min="7179" max="7179" width="10.42578125" style="163" customWidth="1"/>
    <col min="7180" max="7180" width="5.140625" style="163" customWidth="1"/>
    <col min="7181" max="7424" width="9" style="163"/>
    <col min="7425" max="7425" width="5.28515625" style="163" customWidth="1"/>
    <col min="7426" max="7426" width="14.28515625" style="163" customWidth="1"/>
    <col min="7427" max="7427" width="9.7109375" style="163" customWidth="1"/>
    <col min="7428" max="7428" width="12.7109375" style="163" bestFit="1" customWidth="1"/>
    <col min="7429" max="7429" width="6" style="163" customWidth="1"/>
    <col min="7430" max="7430" width="12.85546875" style="163" customWidth="1"/>
    <col min="7431" max="7431" width="11.7109375" style="163" bestFit="1" customWidth="1"/>
    <col min="7432" max="7432" width="12.7109375" style="163" bestFit="1" customWidth="1"/>
    <col min="7433" max="7433" width="12.140625" style="163" customWidth="1"/>
    <col min="7434" max="7434" width="12.7109375" style="163" bestFit="1" customWidth="1"/>
    <col min="7435" max="7435" width="10.42578125" style="163" customWidth="1"/>
    <col min="7436" max="7436" width="5.140625" style="163" customWidth="1"/>
    <col min="7437" max="7680" width="9" style="163"/>
    <col min="7681" max="7681" width="5.28515625" style="163" customWidth="1"/>
    <col min="7682" max="7682" width="14.28515625" style="163" customWidth="1"/>
    <col min="7683" max="7683" width="9.7109375" style="163" customWidth="1"/>
    <col min="7684" max="7684" width="12.7109375" style="163" bestFit="1" customWidth="1"/>
    <col min="7685" max="7685" width="6" style="163" customWidth="1"/>
    <col min="7686" max="7686" width="12.85546875" style="163" customWidth="1"/>
    <col min="7687" max="7687" width="11.7109375" style="163" bestFit="1" customWidth="1"/>
    <col min="7688" max="7688" width="12.7109375" style="163" bestFit="1" customWidth="1"/>
    <col min="7689" max="7689" width="12.140625" style="163" customWidth="1"/>
    <col min="7690" max="7690" width="12.7109375" style="163" bestFit="1" customWidth="1"/>
    <col min="7691" max="7691" width="10.42578125" style="163" customWidth="1"/>
    <col min="7692" max="7692" width="5.140625" style="163" customWidth="1"/>
    <col min="7693" max="7936" width="9" style="163"/>
    <col min="7937" max="7937" width="5.28515625" style="163" customWidth="1"/>
    <col min="7938" max="7938" width="14.28515625" style="163" customWidth="1"/>
    <col min="7939" max="7939" width="9.7109375" style="163" customWidth="1"/>
    <col min="7940" max="7940" width="12.7109375" style="163" bestFit="1" customWidth="1"/>
    <col min="7941" max="7941" width="6" style="163" customWidth="1"/>
    <col min="7942" max="7942" width="12.85546875" style="163" customWidth="1"/>
    <col min="7943" max="7943" width="11.7109375" style="163" bestFit="1" customWidth="1"/>
    <col min="7944" max="7944" width="12.7109375" style="163" bestFit="1" customWidth="1"/>
    <col min="7945" max="7945" width="12.140625" style="163" customWidth="1"/>
    <col min="7946" max="7946" width="12.7109375" style="163" bestFit="1" customWidth="1"/>
    <col min="7947" max="7947" width="10.42578125" style="163" customWidth="1"/>
    <col min="7948" max="7948" width="5.140625" style="163" customWidth="1"/>
    <col min="7949" max="8192" width="9" style="163"/>
    <col min="8193" max="8193" width="5.28515625" style="163" customWidth="1"/>
    <col min="8194" max="8194" width="14.28515625" style="163" customWidth="1"/>
    <col min="8195" max="8195" width="9.7109375" style="163" customWidth="1"/>
    <col min="8196" max="8196" width="12.7109375" style="163" bestFit="1" customWidth="1"/>
    <col min="8197" max="8197" width="6" style="163" customWidth="1"/>
    <col min="8198" max="8198" width="12.85546875" style="163" customWidth="1"/>
    <col min="8199" max="8199" width="11.7109375" style="163" bestFit="1" customWidth="1"/>
    <col min="8200" max="8200" width="12.7109375" style="163" bestFit="1" customWidth="1"/>
    <col min="8201" max="8201" width="12.140625" style="163" customWidth="1"/>
    <col min="8202" max="8202" width="12.7109375" style="163" bestFit="1" customWidth="1"/>
    <col min="8203" max="8203" width="10.42578125" style="163" customWidth="1"/>
    <col min="8204" max="8204" width="5.140625" style="163" customWidth="1"/>
    <col min="8205" max="8448" width="9" style="163"/>
    <col min="8449" max="8449" width="5.28515625" style="163" customWidth="1"/>
    <col min="8450" max="8450" width="14.28515625" style="163" customWidth="1"/>
    <col min="8451" max="8451" width="9.7109375" style="163" customWidth="1"/>
    <col min="8452" max="8452" width="12.7109375" style="163" bestFit="1" customWidth="1"/>
    <col min="8453" max="8453" width="6" style="163" customWidth="1"/>
    <col min="8454" max="8454" width="12.85546875" style="163" customWidth="1"/>
    <col min="8455" max="8455" width="11.7109375" style="163" bestFit="1" customWidth="1"/>
    <col min="8456" max="8456" width="12.7109375" style="163" bestFit="1" customWidth="1"/>
    <col min="8457" max="8457" width="12.140625" style="163" customWidth="1"/>
    <col min="8458" max="8458" width="12.7109375" style="163" bestFit="1" customWidth="1"/>
    <col min="8459" max="8459" width="10.42578125" style="163" customWidth="1"/>
    <col min="8460" max="8460" width="5.140625" style="163" customWidth="1"/>
    <col min="8461" max="8704" width="9" style="163"/>
    <col min="8705" max="8705" width="5.28515625" style="163" customWidth="1"/>
    <col min="8706" max="8706" width="14.28515625" style="163" customWidth="1"/>
    <col min="8707" max="8707" width="9.7109375" style="163" customWidth="1"/>
    <col min="8708" max="8708" width="12.7109375" style="163" bestFit="1" customWidth="1"/>
    <col min="8709" max="8709" width="6" style="163" customWidth="1"/>
    <col min="8710" max="8710" width="12.85546875" style="163" customWidth="1"/>
    <col min="8711" max="8711" width="11.7109375" style="163" bestFit="1" customWidth="1"/>
    <col min="8712" max="8712" width="12.7109375" style="163" bestFit="1" customWidth="1"/>
    <col min="8713" max="8713" width="12.140625" style="163" customWidth="1"/>
    <col min="8714" max="8714" width="12.7109375" style="163" bestFit="1" customWidth="1"/>
    <col min="8715" max="8715" width="10.42578125" style="163" customWidth="1"/>
    <col min="8716" max="8716" width="5.140625" style="163" customWidth="1"/>
    <col min="8717" max="8960" width="9" style="163"/>
    <col min="8961" max="8961" width="5.28515625" style="163" customWidth="1"/>
    <col min="8962" max="8962" width="14.28515625" style="163" customWidth="1"/>
    <col min="8963" max="8963" width="9.7109375" style="163" customWidth="1"/>
    <col min="8964" max="8964" width="12.7109375" style="163" bestFit="1" customWidth="1"/>
    <col min="8965" max="8965" width="6" style="163" customWidth="1"/>
    <col min="8966" max="8966" width="12.85546875" style="163" customWidth="1"/>
    <col min="8967" max="8967" width="11.7109375" style="163" bestFit="1" customWidth="1"/>
    <col min="8968" max="8968" width="12.7109375" style="163" bestFit="1" customWidth="1"/>
    <col min="8969" max="8969" width="12.140625" style="163" customWidth="1"/>
    <col min="8970" max="8970" width="12.7109375" style="163" bestFit="1" customWidth="1"/>
    <col min="8971" max="8971" width="10.42578125" style="163" customWidth="1"/>
    <col min="8972" max="8972" width="5.140625" style="163" customWidth="1"/>
    <col min="8973" max="9216" width="9" style="163"/>
    <col min="9217" max="9217" width="5.28515625" style="163" customWidth="1"/>
    <col min="9218" max="9218" width="14.28515625" style="163" customWidth="1"/>
    <col min="9219" max="9219" width="9.7109375" style="163" customWidth="1"/>
    <col min="9220" max="9220" width="12.7109375" style="163" bestFit="1" customWidth="1"/>
    <col min="9221" max="9221" width="6" style="163" customWidth="1"/>
    <col min="9222" max="9222" width="12.85546875" style="163" customWidth="1"/>
    <col min="9223" max="9223" width="11.7109375" style="163" bestFit="1" customWidth="1"/>
    <col min="9224" max="9224" width="12.7109375" style="163" bestFit="1" customWidth="1"/>
    <col min="9225" max="9225" width="12.140625" style="163" customWidth="1"/>
    <col min="9226" max="9226" width="12.7109375" style="163" bestFit="1" customWidth="1"/>
    <col min="9227" max="9227" width="10.42578125" style="163" customWidth="1"/>
    <col min="9228" max="9228" width="5.140625" style="163" customWidth="1"/>
    <col min="9229" max="9472" width="9" style="163"/>
    <col min="9473" max="9473" width="5.28515625" style="163" customWidth="1"/>
    <col min="9474" max="9474" width="14.28515625" style="163" customWidth="1"/>
    <col min="9475" max="9475" width="9.7109375" style="163" customWidth="1"/>
    <col min="9476" max="9476" width="12.7109375" style="163" bestFit="1" customWidth="1"/>
    <col min="9477" max="9477" width="6" style="163" customWidth="1"/>
    <col min="9478" max="9478" width="12.85546875" style="163" customWidth="1"/>
    <col min="9479" max="9479" width="11.7109375" style="163" bestFit="1" customWidth="1"/>
    <col min="9480" max="9480" width="12.7109375" style="163" bestFit="1" customWidth="1"/>
    <col min="9481" max="9481" width="12.140625" style="163" customWidth="1"/>
    <col min="9482" max="9482" width="12.7109375" style="163" bestFit="1" customWidth="1"/>
    <col min="9483" max="9483" width="10.42578125" style="163" customWidth="1"/>
    <col min="9484" max="9484" width="5.140625" style="163" customWidth="1"/>
    <col min="9485" max="9728" width="9" style="163"/>
    <col min="9729" max="9729" width="5.28515625" style="163" customWidth="1"/>
    <col min="9730" max="9730" width="14.28515625" style="163" customWidth="1"/>
    <col min="9731" max="9731" width="9.7109375" style="163" customWidth="1"/>
    <col min="9732" max="9732" width="12.7109375" style="163" bestFit="1" customWidth="1"/>
    <col min="9733" max="9733" width="6" style="163" customWidth="1"/>
    <col min="9734" max="9734" width="12.85546875" style="163" customWidth="1"/>
    <col min="9735" max="9735" width="11.7109375" style="163" bestFit="1" customWidth="1"/>
    <col min="9736" max="9736" width="12.7109375" style="163" bestFit="1" customWidth="1"/>
    <col min="9737" max="9737" width="12.140625" style="163" customWidth="1"/>
    <col min="9738" max="9738" width="12.7109375" style="163" bestFit="1" customWidth="1"/>
    <col min="9739" max="9739" width="10.42578125" style="163" customWidth="1"/>
    <col min="9740" max="9740" width="5.140625" style="163" customWidth="1"/>
    <col min="9741" max="9984" width="9" style="163"/>
    <col min="9985" max="9985" width="5.28515625" style="163" customWidth="1"/>
    <col min="9986" max="9986" width="14.28515625" style="163" customWidth="1"/>
    <col min="9987" max="9987" width="9.7109375" style="163" customWidth="1"/>
    <col min="9988" max="9988" width="12.7109375" style="163" bestFit="1" customWidth="1"/>
    <col min="9989" max="9989" width="6" style="163" customWidth="1"/>
    <col min="9990" max="9990" width="12.85546875" style="163" customWidth="1"/>
    <col min="9991" max="9991" width="11.7109375" style="163" bestFit="1" customWidth="1"/>
    <col min="9992" max="9992" width="12.7109375" style="163" bestFit="1" customWidth="1"/>
    <col min="9993" max="9993" width="12.140625" style="163" customWidth="1"/>
    <col min="9994" max="9994" width="12.7109375" style="163" bestFit="1" customWidth="1"/>
    <col min="9995" max="9995" width="10.42578125" style="163" customWidth="1"/>
    <col min="9996" max="9996" width="5.140625" style="163" customWidth="1"/>
    <col min="9997" max="10240" width="9" style="163"/>
    <col min="10241" max="10241" width="5.28515625" style="163" customWidth="1"/>
    <col min="10242" max="10242" width="14.28515625" style="163" customWidth="1"/>
    <col min="10243" max="10243" width="9.7109375" style="163" customWidth="1"/>
    <col min="10244" max="10244" width="12.7109375" style="163" bestFit="1" customWidth="1"/>
    <col min="10245" max="10245" width="6" style="163" customWidth="1"/>
    <col min="10246" max="10246" width="12.85546875" style="163" customWidth="1"/>
    <col min="10247" max="10247" width="11.7109375" style="163" bestFit="1" customWidth="1"/>
    <col min="10248" max="10248" width="12.7109375" style="163" bestFit="1" customWidth="1"/>
    <col min="10249" max="10249" width="12.140625" style="163" customWidth="1"/>
    <col min="10250" max="10250" width="12.7109375" style="163" bestFit="1" customWidth="1"/>
    <col min="10251" max="10251" width="10.42578125" style="163" customWidth="1"/>
    <col min="10252" max="10252" width="5.140625" style="163" customWidth="1"/>
    <col min="10253" max="10496" width="9" style="163"/>
    <col min="10497" max="10497" width="5.28515625" style="163" customWidth="1"/>
    <col min="10498" max="10498" width="14.28515625" style="163" customWidth="1"/>
    <col min="10499" max="10499" width="9.7109375" style="163" customWidth="1"/>
    <col min="10500" max="10500" width="12.7109375" style="163" bestFit="1" customWidth="1"/>
    <col min="10501" max="10501" width="6" style="163" customWidth="1"/>
    <col min="10502" max="10502" width="12.85546875" style="163" customWidth="1"/>
    <col min="10503" max="10503" width="11.7109375" style="163" bestFit="1" customWidth="1"/>
    <col min="10504" max="10504" width="12.7109375" style="163" bestFit="1" customWidth="1"/>
    <col min="10505" max="10505" width="12.140625" style="163" customWidth="1"/>
    <col min="10506" max="10506" width="12.7109375" style="163" bestFit="1" customWidth="1"/>
    <col min="10507" max="10507" width="10.42578125" style="163" customWidth="1"/>
    <col min="10508" max="10508" width="5.140625" style="163" customWidth="1"/>
    <col min="10509" max="10752" width="9" style="163"/>
    <col min="10753" max="10753" width="5.28515625" style="163" customWidth="1"/>
    <col min="10754" max="10754" width="14.28515625" style="163" customWidth="1"/>
    <col min="10755" max="10755" width="9.7109375" style="163" customWidth="1"/>
    <col min="10756" max="10756" width="12.7109375" style="163" bestFit="1" customWidth="1"/>
    <col min="10757" max="10757" width="6" style="163" customWidth="1"/>
    <col min="10758" max="10758" width="12.85546875" style="163" customWidth="1"/>
    <col min="10759" max="10759" width="11.7109375" style="163" bestFit="1" customWidth="1"/>
    <col min="10760" max="10760" width="12.7109375" style="163" bestFit="1" customWidth="1"/>
    <col min="10761" max="10761" width="12.140625" style="163" customWidth="1"/>
    <col min="10762" max="10762" width="12.7109375" style="163" bestFit="1" customWidth="1"/>
    <col min="10763" max="10763" width="10.42578125" style="163" customWidth="1"/>
    <col min="10764" max="10764" width="5.140625" style="163" customWidth="1"/>
    <col min="10765" max="11008" width="9" style="163"/>
    <col min="11009" max="11009" width="5.28515625" style="163" customWidth="1"/>
    <col min="11010" max="11010" width="14.28515625" style="163" customWidth="1"/>
    <col min="11011" max="11011" width="9.7109375" style="163" customWidth="1"/>
    <col min="11012" max="11012" width="12.7109375" style="163" bestFit="1" customWidth="1"/>
    <col min="11013" max="11013" width="6" style="163" customWidth="1"/>
    <col min="11014" max="11014" width="12.85546875" style="163" customWidth="1"/>
    <col min="11015" max="11015" width="11.7109375" style="163" bestFit="1" customWidth="1"/>
    <col min="11016" max="11016" width="12.7109375" style="163" bestFit="1" customWidth="1"/>
    <col min="11017" max="11017" width="12.140625" style="163" customWidth="1"/>
    <col min="11018" max="11018" width="12.7109375" style="163" bestFit="1" customWidth="1"/>
    <col min="11019" max="11019" width="10.42578125" style="163" customWidth="1"/>
    <col min="11020" max="11020" width="5.140625" style="163" customWidth="1"/>
    <col min="11021" max="11264" width="9" style="163"/>
    <col min="11265" max="11265" width="5.28515625" style="163" customWidth="1"/>
    <col min="11266" max="11266" width="14.28515625" style="163" customWidth="1"/>
    <col min="11267" max="11267" width="9.7109375" style="163" customWidth="1"/>
    <col min="11268" max="11268" width="12.7109375" style="163" bestFit="1" customWidth="1"/>
    <col min="11269" max="11269" width="6" style="163" customWidth="1"/>
    <col min="11270" max="11270" width="12.85546875" style="163" customWidth="1"/>
    <col min="11271" max="11271" width="11.7109375" style="163" bestFit="1" customWidth="1"/>
    <col min="11272" max="11272" width="12.7109375" style="163" bestFit="1" customWidth="1"/>
    <col min="11273" max="11273" width="12.140625" style="163" customWidth="1"/>
    <col min="11274" max="11274" width="12.7109375" style="163" bestFit="1" customWidth="1"/>
    <col min="11275" max="11275" width="10.42578125" style="163" customWidth="1"/>
    <col min="11276" max="11276" width="5.140625" style="163" customWidth="1"/>
    <col min="11277" max="11520" width="9" style="163"/>
    <col min="11521" max="11521" width="5.28515625" style="163" customWidth="1"/>
    <col min="11522" max="11522" width="14.28515625" style="163" customWidth="1"/>
    <col min="11523" max="11523" width="9.7109375" style="163" customWidth="1"/>
    <col min="11524" max="11524" width="12.7109375" style="163" bestFit="1" customWidth="1"/>
    <col min="11525" max="11525" width="6" style="163" customWidth="1"/>
    <col min="11526" max="11526" width="12.85546875" style="163" customWidth="1"/>
    <col min="11527" max="11527" width="11.7109375" style="163" bestFit="1" customWidth="1"/>
    <col min="11528" max="11528" width="12.7109375" style="163" bestFit="1" customWidth="1"/>
    <col min="11529" max="11529" width="12.140625" style="163" customWidth="1"/>
    <col min="11530" max="11530" width="12.7109375" style="163" bestFit="1" customWidth="1"/>
    <col min="11531" max="11531" width="10.42578125" style="163" customWidth="1"/>
    <col min="11532" max="11532" width="5.140625" style="163" customWidth="1"/>
    <col min="11533" max="11776" width="9" style="163"/>
    <col min="11777" max="11777" width="5.28515625" style="163" customWidth="1"/>
    <col min="11778" max="11778" width="14.28515625" style="163" customWidth="1"/>
    <col min="11779" max="11779" width="9.7109375" style="163" customWidth="1"/>
    <col min="11780" max="11780" width="12.7109375" style="163" bestFit="1" customWidth="1"/>
    <col min="11781" max="11781" width="6" style="163" customWidth="1"/>
    <col min="11782" max="11782" width="12.85546875" style="163" customWidth="1"/>
    <col min="11783" max="11783" width="11.7109375" style="163" bestFit="1" customWidth="1"/>
    <col min="11784" max="11784" width="12.7109375" style="163" bestFit="1" customWidth="1"/>
    <col min="11785" max="11785" width="12.140625" style="163" customWidth="1"/>
    <col min="11786" max="11786" width="12.7109375" style="163" bestFit="1" customWidth="1"/>
    <col min="11787" max="11787" width="10.42578125" style="163" customWidth="1"/>
    <col min="11788" max="11788" width="5.140625" style="163" customWidth="1"/>
    <col min="11789" max="12032" width="9" style="163"/>
    <col min="12033" max="12033" width="5.28515625" style="163" customWidth="1"/>
    <col min="12034" max="12034" width="14.28515625" style="163" customWidth="1"/>
    <col min="12035" max="12035" width="9.7109375" style="163" customWidth="1"/>
    <col min="12036" max="12036" width="12.7109375" style="163" bestFit="1" customWidth="1"/>
    <col min="12037" max="12037" width="6" style="163" customWidth="1"/>
    <col min="12038" max="12038" width="12.85546875" style="163" customWidth="1"/>
    <col min="12039" max="12039" width="11.7109375" style="163" bestFit="1" customWidth="1"/>
    <col min="12040" max="12040" width="12.7109375" style="163" bestFit="1" customWidth="1"/>
    <col min="12041" max="12041" width="12.140625" style="163" customWidth="1"/>
    <col min="12042" max="12042" width="12.7109375" style="163" bestFit="1" customWidth="1"/>
    <col min="12043" max="12043" width="10.42578125" style="163" customWidth="1"/>
    <col min="12044" max="12044" width="5.140625" style="163" customWidth="1"/>
    <col min="12045" max="12288" width="9" style="163"/>
    <col min="12289" max="12289" width="5.28515625" style="163" customWidth="1"/>
    <col min="12290" max="12290" width="14.28515625" style="163" customWidth="1"/>
    <col min="12291" max="12291" width="9.7109375" style="163" customWidth="1"/>
    <col min="12292" max="12292" width="12.7109375" style="163" bestFit="1" customWidth="1"/>
    <col min="12293" max="12293" width="6" style="163" customWidth="1"/>
    <col min="12294" max="12294" width="12.85546875" style="163" customWidth="1"/>
    <col min="12295" max="12295" width="11.7109375" style="163" bestFit="1" customWidth="1"/>
    <col min="12296" max="12296" width="12.7109375" style="163" bestFit="1" customWidth="1"/>
    <col min="12297" max="12297" width="12.140625" style="163" customWidth="1"/>
    <col min="12298" max="12298" width="12.7109375" style="163" bestFit="1" customWidth="1"/>
    <col min="12299" max="12299" width="10.42578125" style="163" customWidth="1"/>
    <col min="12300" max="12300" width="5.140625" style="163" customWidth="1"/>
    <col min="12301" max="12544" width="9" style="163"/>
    <col min="12545" max="12545" width="5.28515625" style="163" customWidth="1"/>
    <col min="12546" max="12546" width="14.28515625" style="163" customWidth="1"/>
    <col min="12547" max="12547" width="9.7109375" style="163" customWidth="1"/>
    <col min="12548" max="12548" width="12.7109375" style="163" bestFit="1" customWidth="1"/>
    <col min="12549" max="12549" width="6" style="163" customWidth="1"/>
    <col min="12550" max="12550" width="12.85546875" style="163" customWidth="1"/>
    <col min="12551" max="12551" width="11.7109375" style="163" bestFit="1" customWidth="1"/>
    <col min="12552" max="12552" width="12.7109375" style="163" bestFit="1" customWidth="1"/>
    <col min="12553" max="12553" width="12.140625" style="163" customWidth="1"/>
    <col min="12554" max="12554" width="12.7109375" style="163" bestFit="1" customWidth="1"/>
    <col min="12555" max="12555" width="10.42578125" style="163" customWidth="1"/>
    <col min="12556" max="12556" width="5.140625" style="163" customWidth="1"/>
    <col min="12557" max="12800" width="9" style="163"/>
    <col min="12801" max="12801" width="5.28515625" style="163" customWidth="1"/>
    <col min="12802" max="12802" width="14.28515625" style="163" customWidth="1"/>
    <col min="12803" max="12803" width="9.7109375" style="163" customWidth="1"/>
    <col min="12804" max="12804" width="12.7109375" style="163" bestFit="1" customWidth="1"/>
    <col min="12805" max="12805" width="6" style="163" customWidth="1"/>
    <col min="12806" max="12806" width="12.85546875" style="163" customWidth="1"/>
    <col min="12807" max="12807" width="11.7109375" style="163" bestFit="1" customWidth="1"/>
    <col min="12808" max="12808" width="12.7109375" style="163" bestFit="1" customWidth="1"/>
    <col min="12809" max="12809" width="12.140625" style="163" customWidth="1"/>
    <col min="12810" max="12810" width="12.7109375" style="163" bestFit="1" customWidth="1"/>
    <col min="12811" max="12811" width="10.42578125" style="163" customWidth="1"/>
    <col min="12812" max="12812" width="5.140625" style="163" customWidth="1"/>
    <col min="12813" max="13056" width="9" style="163"/>
    <col min="13057" max="13057" width="5.28515625" style="163" customWidth="1"/>
    <col min="13058" max="13058" width="14.28515625" style="163" customWidth="1"/>
    <col min="13059" max="13059" width="9.7109375" style="163" customWidth="1"/>
    <col min="13060" max="13060" width="12.7109375" style="163" bestFit="1" customWidth="1"/>
    <col min="13061" max="13061" width="6" style="163" customWidth="1"/>
    <col min="13062" max="13062" width="12.85546875" style="163" customWidth="1"/>
    <col min="13063" max="13063" width="11.7109375" style="163" bestFit="1" customWidth="1"/>
    <col min="13064" max="13064" width="12.7109375" style="163" bestFit="1" customWidth="1"/>
    <col min="13065" max="13065" width="12.140625" style="163" customWidth="1"/>
    <col min="13066" max="13066" width="12.7109375" style="163" bestFit="1" customWidth="1"/>
    <col min="13067" max="13067" width="10.42578125" style="163" customWidth="1"/>
    <col min="13068" max="13068" width="5.140625" style="163" customWidth="1"/>
    <col min="13069" max="13312" width="9" style="163"/>
    <col min="13313" max="13313" width="5.28515625" style="163" customWidth="1"/>
    <col min="13314" max="13314" width="14.28515625" style="163" customWidth="1"/>
    <col min="13315" max="13315" width="9.7109375" style="163" customWidth="1"/>
    <col min="13316" max="13316" width="12.7109375" style="163" bestFit="1" customWidth="1"/>
    <col min="13317" max="13317" width="6" style="163" customWidth="1"/>
    <col min="13318" max="13318" width="12.85546875" style="163" customWidth="1"/>
    <col min="13319" max="13319" width="11.7109375" style="163" bestFit="1" customWidth="1"/>
    <col min="13320" max="13320" width="12.7109375" style="163" bestFit="1" customWidth="1"/>
    <col min="13321" max="13321" width="12.140625" style="163" customWidth="1"/>
    <col min="13322" max="13322" width="12.7109375" style="163" bestFit="1" customWidth="1"/>
    <col min="13323" max="13323" width="10.42578125" style="163" customWidth="1"/>
    <col min="13324" max="13324" width="5.140625" style="163" customWidth="1"/>
    <col min="13325" max="13568" width="9" style="163"/>
    <col min="13569" max="13569" width="5.28515625" style="163" customWidth="1"/>
    <col min="13570" max="13570" width="14.28515625" style="163" customWidth="1"/>
    <col min="13571" max="13571" width="9.7109375" style="163" customWidth="1"/>
    <col min="13572" max="13572" width="12.7109375" style="163" bestFit="1" customWidth="1"/>
    <col min="13573" max="13573" width="6" style="163" customWidth="1"/>
    <col min="13574" max="13574" width="12.85546875" style="163" customWidth="1"/>
    <col min="13575" max="13575" width="11.7109375" style="163" bestFit="1" customWidth="1"/>
    <col min="13576" max="13576" width="12.7109375" style="163" bestFit="1" customWidth="1"/>
    <col min="13577" max="13577" width="12.140625" style="163" customWidth="1"/>
    <col min="13578" max="13578" width="12.7109375" style="163" bestFit="1" customWidth="1"/>
    <col min="13579" max="13579" width="10.42578125" style="163" customWidth="1"/>
    <col min="13580" max="13580" width="5.140625" style="163" customWidth="1"/>
    <col min="13581" max="13824" width="9" style="163"/>
    <col min="13825" max="13825" width="5.28515625" style="163" customWidth="1"/>
    <col min="13826" max="13826" width="14.28515625" style="163" customWidth="1"/>
    <col min="13827" max="13827" width="9.7109375" style="163" customWidth="1"/>
    <col min="13828" max="13828" width="12.7109375" style="163" bestFit="1" customWidth="1"/>
    <col min="13829" max="13829" width="6" style="163" customWidth="1"/>
    <col min="13830" max="13830" width="12.85546875" style="163" customWidth="1"/>
    <col min="13831" max="13831" width="11.7109375" style="163" bestFit="1" customWidth="1"/>
    <col min="13832" max="13832" width="12.7109375" style="163" bestFit="1" customWidth="1"/>
    <col min="13833" max="13833" width="12.140625" style="163" customWidth="1"/>
    <col min="13834" max="13834" width="12.7109375" style="163" bestFit="1" customWidth="1"/>
    <col min="13835" max="13835" width="10.42578125" style="163" customWidth="1"/>
    <col min="13836" max="13836" width="5.140625" style="163" customWidth="1"/>
    <col min="13837" max="14080" width="9" style="163"/>
    <col min="14081" max="14081" width="5.28515625" style="163" customWidth="1"/>
    <col min="14082" max="14082" width="14.28515625" style="163" customWidth="1"/>
    <col min="14083" max="14083" width="9.7109375" style="163" customWidth="1"/>
    <col min="14084" max="14084" width="12.7109375" style="163" bestFit="1" customWidth="1"/>
    <col min="14085" max="14085" width="6" style="163" customWidth="1"/>
    <col min="14086" max="14086" width="12.85546875" style="163" customWidth="1"/>
    <col min="14087" max="14087" width="11.7109375" style="163" bestFit="1" customWidth="1"/>
    <col min="14088" max="14088" width="12.7109375" style="163" bestFit="1" customWidth="1"/>
    <col min="14089" max="14089" width="12.140625" style="163" customWidth="1"/>
    <col min="14090" max="14090" width="12.7109375" style="163" bestFit="1" customWidth="1"/>
    <col min="14091" max="14091" width="10.42578125" style="163" customWidth="1"/>
    <col min="14092" max="14092" width="5.140625" style="163" customWidth="1"/>
    <col min="14093" max="14336" width="9" style="163"/>
    <col min="14337" max="14337" width="5.28515625" style="163" customWidth="1"/>
    <col min="14338" max="14338" width="14.28515625" style="163" customWidth="1"/>
    <col min="14339" max="14339" width="9.7109375" style="163" customWidth="1"/>
    <col min="14340" max="14340" width="12.7109375" style="163" bestFit="1" customWidth="1"/>
    <col min="14341" max="14341" width="6" style="163" customWidth="1"/>
    <col min="14342" max="14342" width="12.85546875" style="163" customWidth="1"/>
    <col min="14343" max="14343" width="11.7109375" style="163" bestFit="1" customWidth="1"/>
    <col min="14344" max="14344" width="12.7109375" style="163" bestFit="1" customWidth="1"/>
    <col min="14345" max="14345" width="12.140625" style="163" customWidth="1"/>
    <col min="14346" max="14346" width="12.7109375" style="163" bestFit="1" customWidth="1"/>
    <col min="14347" max="14347" width="10.42578125" style="163" customWidth="1"/>
    <col min="14348" max="14348" width="5.140625" style="163" customWidth="1"/>
    <col min="14349" max="14592" width="9" style="163"/>
    <col min="14593" max="14593" width="5.28515625" style="163" customWidth="1"/>
    <col min="14594" max="14594" width="14.28515625" style="163" customWidth="1"/>
    <col min="14595" max="14595" width="9.7109375" style="163" customWidth="1"/>
    <col min="14596" max="14596" width="12.7109375" style="163" bestFit="1" customWidth="1"/>
    <col min="14597" max="14597" width="6" style="163" customWidth="1"/>
    <col min="14598" max="14598" width="12.85546875" style="163" customWidth="1"/>
    <col min="14599" max="14599" width="11.7109375" style="163" bestFit="1" customWidth="1"/>
    <col min="14600" max="14600" width="12.7109375" style="163" bestFit="1" customWidth="1"/>
    <col min="14601" max="14601" width="12.140625" style="163" customWidth="1"/>
    <col min="14602" max="14602" width="12.7109375" style="163" bestFit="1" customWidth="1"/>
    <col min="14603" max="14603" width="10.42578125" style="163" customWidth="1"/>
    <col min="14604" max="14604" width="5.140625" style="163" customWidth="1"/>
    <col min="14605" max="14848" width="9" style="163"/>
    <col min="14849" max="14849" width="5.28515625" style="163" customWidth="1"/>
    <col min="14850" max="14850" width="14.28515625" style="163" customWidth="1"/>
    <col min="14851" max="14851" width="9.7109375" style="163" customWidth="1"/>
    <col min="14852" max="14852" width="12.7109375" style="163" bestFit="1" customWidth="1"/>
    <col min="14853" max="14853" width="6" style="163" customWidth="1"/>
    <col min="14854" max="14854" width="12.85546875" style="163" customWidth="1"/>
    <col min="14855" max="14855" width="11.7109375" style="163" bestFit="1" customWidth="1"/>
    <col min="14856" max="14856" width="12.7109375" style="163" bestFit="1" customWidth="1"/>
    <col min="14857" max="14857" width="12.140625" style="163" customWidth="1"/>
    <col min="14858" max="14858" width="12.7109375" style="163" bestFit="1" customWidth="1"/>
    <col min="14859" max="14859" width="10.42578125" style="163" customWidth="1"/>
    <col min="14860" max="14860" width="5.140625" style="163" customWidth="1"/>
    <col min="14861" max="15104" width="9" style="163"/>
    <col min="15105" max="15105" width="5.28515625" style="163" customWidth="1"/>
    <col min="15106" max="15106" width="14.28515625" style="163" customWidth="1"/>
    <col min="15107" max="15107" width="9.7109375" style="163" customWidth="1"/>
    <col min="15108" max="15108" width="12.7109375" style="163" bestFit="1" customWidth="1"/>
    <col min="15109" max="15109" width="6" style="163" customWidth="1"/>
    <col min="15110" max="15110" width="12.85546875" style="163" customWidth="1"/>
    <col min="15111" max="15111" width="11.7109375" style="163" bestFit="1" customWidth="1"/>
    <col min="15112" max="15112" width="12.7109375" style="163" bestFit="1" customWidth="1"/>
    <col min="15113" max="15113" width="12.140625" style="163" customWidth="1"/>
    <col min="15114" max="15114" width="12.7109375" style="163" bestFit="1" customWidth="1"/>
    <col min="15115" max="15115" width="10.42578125" style="163" customWidth="1"/>
    <col min="15116" max="15116" width="5.140625" style="163" customWidth="1"/>
    <col min="15117" max="15360" width="9" style="163"/>
    <col min="15361" max="15361" width="5.28515625" style="163" customWidth="1"/>
    <col min="15362" max="15362" width="14.28515625" style="163" customWidth="1"/>
    <col min="15363" max="15363" width="9.7109375" style="163" customWidth="1"/>
    <col min="15364" max="15364" width="12.7109375" style="163" bestFit="1" customWidth="1"/>
    <col min="15365" max="15365" width="6" style="163" customWidth="1"/>
    <col min="15366" max="15366" width="12.85546875" style="163" customWidth="1"/>
    <col min="15367" max="15367" width="11.7109375" style="163" bestFit="1" customWidth="1"/>
    <col min="15368" max="15368" width="12.7109375" style="163" bestFit="1" customWidth="1"/>
    <col min="15369" max="15369" width="12.140625" style="163" customWidth="1"/>
    <col min="15370" max="15370" width="12.7109375" style="163" bestFit="1" customWidth="1"/>
    <col min="15371" max="15371" width="10.42578125" style="163" customWidth="1"/>
    <col min="15372" max="15372" width="5.140625" style="163" customWidth="1"/>
    <col min="15373" max="15616" width="9" style="163"/>
    <col min="15617" max="15617" width="5.28515625" style="163" customWidth="1"/>
    <col min="15618" max="15618" width="14.28515625" style="163" customWidth="1"/>
    <col min="15619" max="15619" width="9.7109375" style="163" customWidth="1"/>
    <col min="15620" max="15620" width="12.7109375" style="163" bestFit="1" customWidth="1"/>
    <col min="15621" max="15621" width="6" style="163" customWidth="1"/>
    <col min="15622" max="15622" width="12.85546875" style="163" customWidth="1"/>
    <col min="15623" max="15623" width="11.7109375" style="163" bestFit="1" customWidth="1"/>
    <col min="15624" max="15624" width="12.7109375" style="163" bestFit="1" customWidth="1"/>
    <col min="15625" max="15625" width="12.140625" style="163" customWidth="1"/>
    <col min="15626" max="15626" width="12.7109375" style="163" bestFit="1" customWidth="1"/>
    <col min="15627" max="15627" width="10.42578125" style="163" customWidth="1"/>
    <col min="15628" max="15628" width="5.140625" style="163" customWidth="1"/>
    <col min="15629" max="15872" width="9" style="163"/>
    <col min="15873" max="15873" width="5.28515625" style="163" customWidth="1"/>
    <col min="15874" max="15874" width="14.28515625" style="163" customWidth="1"/>
    <col min="15875" max="15875" width="9.7109375" style="163" customWidth="1"/>
    <col min="15876" max="15876" width="12.7109375" style="163" bestFit="1" customWidth="1"/>
    <col min="15877" max="15877" width="6" style="163" customWidth="1"/>
    <col min="15878" max="15878" width="12.85546875" style="163" customWidth="1"/>
    <col min="15879" max="15879" width="11.7109375" style="163" bestFit="1" customWidth="1"/>
    <col min="15880" max="15880" width="12.7109375" style="163" bestFit="1" customWidth="1"/>
    <col min="15881" max="15881" width="12.140625" style="163" customWidth="1"/>
    <col min="15882" max="15882" width="12.7109375" style="163" bestFit="1" customWidth="1"/>
    <col min="15883" max="15883" width="10.42578125" style="163" customWidth="1"/>
    <col min="15884" max="15884" width="5.140625" style="163" customWidth="1"/>
    <col min="15885" max="16128" width="9" style="163"/>
    <col min="16129" max="16129" width="5.28515625" style="163" customWidth="1"/>
    <col min="16130" max="16130" width="14.28515625" style="163" customWidth="1"/>
    <col min="16131" max="16131" width="9.7109375" style="163" customWidth="1"/>
    <col min="16132" max="16132" width="12.7109375" style="163" bestFit="1" customWidth="1"/>
    <col min="16133" max="16133" width="6" style="163" customWidth="1"/>
    <col min="16134" max="16134" width="12.85546875" style="163" customWidth="1"/>
    <col min="16135" max="16135" width="11.7109375" style="163" bestFit="1" customWidth="1"/>
    <col min="16136" max="16136" width="12.7109375" style="163" bestFit="1" customWidth="1"/>
    <col min="16137" max="16137" width="12.140625" style="163" customWidth="1"/>
    <col min="16138" max="16138" width="12.7109375" style="163" bestFit="1" customWidth="1"/>
    <col min="16139" max="16139" width="10.42578125" style="163" customWidth="1"/>
    <col min="16140" max="16140" width="5.140625" style="163" customWidth="1"/>
    <col min="16141" max="16384" width="9" style="163"/>
  </cols>
  <sheetData>
    <row r="1" spans="1:12" s="157" customFormat="1" ht="14.25" x14ac:dyDescent="0.2">
      <c r="A1" s="442" t="s">
        <v>0</v>
      </c>
      <c r="B1" s="442"/>
      <c r="C1" s="442"/>
      <c r="D1" s="442"/>
      <c r="F1" s="443" t="s">
        <v>1</v>
      </c>
      <c r="G1" s="443"/>
      <c r="H1" s="443"/>
      <c r="I1" s="443"/>
      <c r="J1" s="443"/>
      <c r="K1" s="443"/>
    </row>
    <row r="2" spans="1:12" s="157" customFormat="1" ht="14.25" x14ac:dyDescent="0.2">
      <c r="A2" s="444" t="s">
        <v>2</v>
      </c>
      <c r="B2" s="444"/>
      <c r="C2" s="444"/>
      <c r="D2" s="444"/>
      <c r="F2" s="445" t="s">
        <v>3</v>
      </c>
      <c r="G2" s="445"/>
      <c r="H2" s="445"/>
      <c r="I2" s="445"/>
      <c r="J2" s="445"/>
      <c r="K2" s="445"/>
    </row>
    <row r="3" spans="1:12" s="157" customFormat="1" ht="14.25" x14ac:dyDescent="0.2">
      <c r="A3" s="158"/>
      <c r="B3" s="158"/>
      <c r="C3" s="158"/>
      <c r="E3" s="159"/>
      <c r="F3" s="159"/>
      <c r="G3" s="160"/>
      <c r="H3" s="159"/>
      <c r="I3" s="159"/>
    </row>
    <row r="4" spans="1:12" s="161" customFormat="1" ht="26.25" x14ac:dyDescent="0.25">
      <c r="A4" s="446" t="s">
        <v>179</v>
      </c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2" s="162" customFormat="1" x14ac:dyDescent="0.25">
      <c r="A5" s="447" t="s">
        <v>180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2" x14ac:dyDescent="0.25">
      <c r="J6" s="448" t="s">
        <v>181</v>
      </c>
      <c r="K6" s="448"/>
      <c r="L6" s="448"/>
    </row>
    <row r="7" spans="1:12" ht="51" x14ac:dyDescent="0.25">
      <c r="A7" s="164" t="s">
        <v>72</v>
      </c>
      <c r="B7" s="165" t="s">
        <v>182</v>
      </c>
      <c r="C7" s="165" t="s">
        <v>183</v>
      </c>
      <c r="D7" s="165" t="s">
        <v>184</v>
      </c>
      <c r="E7" s="164" t="s">
        <v>185</v>
      </c>
      <c r="F7" s="164" t="s">
        <v>186</v>
      </c>
      <c r="G7" s="164" t="s">
        <v>187</v>
      </c>
      <c r="H7" s="164" t="s">
        <v>188</v>
      </c>
      <c r="I7" s="164" t="s">
        <v>189</v>
      </c>
      <c r="J7" s="164" t="s">
        <v>190</v>
      </c>
      <c r="K7" s="166" t="s">
        <v>191</v>
      </c>
      <c r="L7" s="164" t="s">
        <v>74</v>
      </c>
    </row>
    <row r="8" spans="1:12" x14ac:dyDescent="0.25">
      <c r="A8" s="167"/>
      <c r="B8" s="168"/>
      <c r="C8" s="169"/>
      <c r="D8" s="169"/>
      <c r="E8" s="170"/>
      <c r="F8" s="171" t="s">
        <v>192</v>
      </c>
      <c r="G8" s="171" t="s">
        <v>193</v>
      </c>
      <c r="H8" s="171" t="s">
        <v>194</v>
      </c>
      <c r="I8" s="171" t="s">
        <v>236</v>
      </c>
      <c r="J8" s="172" t="s">
        <v>237</v>
      </c>
      <c r="K8" s="169"/>
      <c r="L8" s="170"/>
    </row>
    <row r="9" spans="1:12" x14ac:dyDescent="0.25">
      <c r="A9" s="449" t="s">
        <v>195</v>
      </c>
      <c r="B9" s="450"/>
      <c r="C9" s="169"/>
      <c r="D9" s="169"/>
      <c r="E9" s="170"/>
      <c r="F9" s="170"/>
      <c r="G9" s="170"/>
      <c r="H9" s="170"/>
      <c r="I9" s="170"/>
      <c r="J9" s="169"/>
      <c r="K9" s="169"/>
      <c r="L9" s="170"/>
    </row>
    <row r="10" spans="1:12" x14ac:dyDescent="0.25">
      <c r="A10" s="173">
        <v>1</v>
      </c>
      <c r="B10" s="173" t="s">
        <v>115</v>
      </c>
      <c r="C10" s="174" t="s">
        <v>196</v>
      </c>
      <c r="D10" s="175">
        <v>15000000</v>
      </c>
      <c r="E10" s="176">
        <v>26</v>
      </c>
      <c r="F10" s="175">
        <f>D10/26*E10</f>
        <v>14999999.999999998</v>
      </c>
      <c r="G10" s="176"/>
      <c r="H10" s="176"/>
      <c r="I10" s="176">
        <v>15000000</v>
      </c>
      <c r="J10" s="176">
        <f>F10-G10-H10+I10</f>
        <v>30000000</v>
      </c>
      <c r="K10" s="176"/>
      <c r="L10" s="173"/>
    </row>
    <row r="11" spans="1:12" ht="38.25" x14ac:dyDescent="0.25">
      <c r="A11" s="173">
        <v>2</v>
      </c>
      <c r="B11" s="173" t="s">
        <v>197</v>
      </c>
      <c r="C11" s="174" t="s">
        <v>198</v>
      </c>
      <c r="D11" s="175">
        <v>10000000</v>
      </c>
      <c r="E11" s="176">
        <v>26</v>
      </c>
      <c r="F11" s="175">
        <f>D11/26*E11</f>
        <v>10000000</v>
      </c>
      <c r="G11" s="176"/>
      <c r="H11" s="176">
        <f>3000000+5000000+4100000</f>
        <v>12100000</v>
      </c>
      <c r="I11" s="176">
        <v>2738461</v>
      </c>
      <c r="J11" s="176">
        <f>F11-G11-H11+I11</f>
        <v>638461</v>
      </c>
      <c r="K11" s="176"/>
      <c r="L11" s="173"/>
    </row>
    <row r="12" spans="1:12" ht="51" x14ac:dyDescent="0.25">
      <c r="A12" s="173">
        <v>3</v>
      </c>
      <c r="B12" s="173" t="s">
        <v>234</v>
      </c>
      <c r="C12" s="174" t="s">
        <v>235</v>
      </c>
      <c r="D12" s="175">
        <v>10000000</v>
      </c>
      <c r="E12" s="176">
        <v>26</v>
      </c>
      <c r="F12" s="175">
        <f>D12/26*E12</f>
        <v>10000000</v>
      </c>
      <c r="G12" s="176"/>
      <c r="H12" s="176">
        <v>2000000</v>
      </c>
      <c r="I12" s="176">
        <v>10846154</v>
      </c>
      <c r="J12" s="176">
        <f>F12-H12+I12</f>
        <v>18846154</v>
      </c>
      <c r="K12" s="176"/>
      <c r="L12" s="173"/>
    </row>
    <row r="13" spans="1:12" ht="25.5" x14ac:dyDescent="0.25">
      <c r="A13" s="173">
        <v>4</v>
      </c>
      <c r="B13" s="173" t="s">
        <v>114</v>
      </c>
      <c r="C13" s="174" t="s">
        <v>199</v>
      </c>
      <c r="D13" s="175">
        <v>5000000</v>
      </c>
      <c r="E13" s="176">
        <v>26</v>
      </c>
      <c r="F13" s="175">
        <f>D13/26*E13</f>
        <v>5000000</v>
      </c>
      <c r="G13" s="176">
        <f>'Tiền hàng Hằng'!J10</f>
        <v>858450.00000000012</v>
      </c>
      <c r="H13" s="176"/>
      <c r="I13" s="176"/>
      <c r="J13" s="176">
        <f>F13-G13-H13</f>
        <v>4141550</v>
      </c>
      <c r="K13" s="176"/>
      <c r="L13" s="173"/>
    </row>
    <row r="14" spans="1:12" s="181" customFormat="1" x14ac:dyDescent="0.25">
      <c r="A14" s="451" t="s">
        <v>200</v>
      </c>
      <c r="B14" s="452"/>
      <c r="C14" s="177"/>
      <c r="D14" s="178"/>
      <c r="E14" s="179"/>
      <c r="F14" s="175"/>
      <c r="G14" s="179"/>
      <c r="H14" s="179"/>
      <c r="I14" s="179"/>
      <c r="J14" s="176"/>
      <c r="K14" s="179"/>
      <c r="L14" s="180"/>
    </row>
    <row r="15" spans="1:12" ht="38.25" x14ac:dyDescent="0.25">
      <c r="A15" s="182">
        <v>1</v>
      </c>
      <c r="B15" s="182" t="s">
        <v>201</v>
      </c>
      <c r="C15" s="183" t="s">
        <v>198</v>
      </c>
      <c r="D15" s="184">
        <v>10000000</v>
      </c>
      <c r="E15" s="185">
        <v>26</v>
      </c>
      <c r="F15" s="175">
        <f>D15/26*E15</f>
        <v>10000000</v>
      </c>
      <c r="G15" s="185"/>
      <c r="H15" s="185"/>
      <c r="I15" s="185"/>
      <c r="J15" s="176">
        <f>F15-G15-H15</f>
        <v>10000000</v>
      </c>
      <c r="K15" s="185"/>
      <c r="L15" s="182"/>
    </row>
    <row r="16" spans="1:12" ht="25.5" x14ac:dyDescent="0.25">
      <c r="A16" s="186">
        <v>2</v>
      </c>
      <c r="B16" s="186" t="s">
        <v>202</v>
      </c>
      <c r="C16" s="187" t="s">
        <v>203</v>
      </c>
      <c r="D16" s="188">
        <v>5000000</v>
      </c>
      <c r="E16" s="189">
        <v>23</v>
      </c>
      <c r="F16" s="188">
        <f>D16/26*E16</f>
        <v>4423076.923076923</v>
      </c>
      <c r="G16" s="189">
        <f>'Tiền hàng Tâm'!J40</f>
        <v>1738000.0000000019</v>
      </c>
      <c r="H16" s="189"/>
      <c r="I16" s="189" t="s">
        <v>252</v>
      </c>
      <c r="J16" s="189">
        <f>F16-G16-H16</f>
        <v>2685076.9230769211</v>
      </c>
      <c r="K16" s="189"/>
      <c r="L16" s="186"/>
    </row>
    <row r="19" spans="2:11" s="190" customFormat="1" ht="14.25" x14ac:dyDescent="0.25">
      <c r="B19" s="453" t="s">
        <v>113</v>
      </c>
      <c r="C19" s="453"/>
      <c r="D19" s="453"/>
      <c r="H19" s="453" t="s">
        <v>204</v>
      </c>
      <c r="I19" s="453"/>
      <c r="J19" s="453"/>
      <c r="K19" s="453"/>
    </row>
    <row r="20" spans="2:11" s="191" customFormat="1" ht="12" x14ac:dyDescent="0.25">
      <c r="B20" s="441" t="s">
        <v>205</v>
      </c>
      <c r="C20" s="441"/>
      <c r="D20" s="441"/>
      <c r="H20" s="441" t="s">
        <v>205</v>
      </c>
      <c r="I20" s="441"/>
      <c r="J20" s="441"/>
      <c r="K20" s="441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J21" sqref="J21"/>
    </sheetView>
  </sheetViews>
  <sheetFormatPr defaultRowHeight="15" x14ac:dyDescent="0.25"/>
  <cols>
    <col min="1" max="1" width="4" style="336" customWidth="1"/>
    <col min="2" max="2" width="12" style="336" bestFit="1" customWidth="1"/>
    <col min="3" max="3" width="6.140625" style="336" customWidth="1"/>
    <col min="4" max="5" width="9.140625" style="336"/>
    <col min="6" max="6" width="5.28515625" style="336" customWidth="1"/>
    <col min="7" max="8" width="9.140625" style="336"/>
    <col min="9" max="9" width="12.42578125" style="336" customWidth="1"/>
    <col min="10" max="10" width="12.5703125" style="336" bestFit="1" customWidth="1"/>
    <col min="11" max="11" width="6.28515625" style="336" customWidth="1"/>
    <col min="12" max="12" width="15.7109375" style="336" customWidth="1"/>
    <col min="13" max="13" width="6.5703125" style="336" customWidth="1"/>
    <col min="14" max="14" width="6.42578125" style="336" customWidth="1"/>
    <col min="15" max="15" width="6.7109375" style="336" customWidth="1"/>
    <col min="16" max="16384" width="9.140625" style="336"/>
  </cols>
  <sheetData>
    <row r="1" spans="1:16" x14ac:dyDescent="0.25">
      <c r="A1" s="335" t="s">
        <v>0</v>
      </c>
    </row>
    <row r="2" spans="1:16" x14ac:dyDescent="0.25">
      <c r="A2" s="55" t="s">
        <v>2</v>
      </c>
    </row>
    <row r="3" spans="1:16" x14ac:dyDescent="0.25">
      <c r="A3" s="454" t="s">
        <v>238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</row>
    <row r="4" spans="1:16" x14ac:dyDescent="0.25">
      <c r="A4" s="455" t="s">
        <v>117</v>
      </c>
      <c r="B4" s="455"/>
      <c r="C4" s="455"/>
      <c r="D4" s="455"/>
      <c r="E4" s="455"/>
      <c r="F4" s="455"/>
      <c r="G4" s="455"/>
      <c r="H4" s="455"/>
      <c r="I4" s="455"/>
      <c r="J4" s="455"/>
      <c r="K4" s="456"/>
      <c r="L4" s="455"/>
      <c r="M4" s="455"/>
      <c r="N4" s="455"/>
      <c r="O4" s="455"/>
      <c r="P4" s="455"/>
    </row>
    <row r="5" spans="1:16" x14ac:dyDescent="0.25">
      <c r="A5" s="457" t="s">
        <v>72</v>
      </c>
      <c r="B5" s="458" t="s">
        <v>88</v>
      </c>
      <c r="C5" s="457" t="s">
        <v>89</v>
      </c>
      <c r="D5" s="457" t="s">
        <v>118</v>
      </c>
      <c r="E5" s="457"/>
      <c r="F5" s="457"/>
      <c r="G5" s="459" t="s">
        <v>90</v>
      </c>
      <c r="H5" s="459"/>
      <c r="I5" s="459"/>
      <c r="J5" s="459"/>
      <c r="K5" s="460"/>
      <c r="L5" s="457" t="s">
        <v>91</v>
      </c>
      <c r="M5" s="459" t="s">
        <v>239</v>
      </c>
      <c r="N5" s="459"/>
      <c r="O5" s="459"/>
      <c r="P5" s="457" t="s">
        <v>74</v>
      </c>
    </row>
    <row r="6" spans="1:16" ht="57" x14ac:dyDescent="0.25">
      <c r="A6" s="457"/>
      <c r="B6" s="458"/>
      <c r="C6" s="457"/>
      <c r="D6" s="337" t="s">
        <v>119</v>
      </c>
      <c r="E6" s="338" t="s">
        <v>120</v>
      </c>
      <c r="F6" s="338" t="s">
        <v>121</v>
      </c>
      <c r="G6" s="338" t="s">
        <v>92</v>
      </c>
      <c r="H6" s="338" t="s">
        <v>93</v>
      </c>
      <c r="I6" s="339" t="s">
        <v>94</v>
      </c>
      <c r="J6" s="338" t="s">
        <v>95</v>
      </c>
      <c r="K6" s="340" t="s">
        <v>96</v>
      </c>
      <c r="L6" s="457"/>
      <c r="M6" s="338" t="s">
        <v>249</v>
      </c>
      <c r="N6" s="338" t="s">
        <v>250</v>
      </c>
      <c r="O6" s="338" t="s">
        <v>251</v>
      </c>
      <c r="P6" s="457"/>
    </row>
    <row r="7" spans="1:16" x14ac:dyDescent="0.25">
      <c r="A7" s="464">
        <v>1</v>
      </c>
      <c r="B7" s="461">
        <v>43899</v>
      </c>
      <c r="C7" s="464"/>
      <c r="D7" s="464" t="s">
        <v>240</v>
      </c>
      <c r="E7" s="464"/>
      <c r="F7" s="464"/>
      <c r="G7" s="74" t="s">
        <v>98</v>
      </c>
      <c r="H7" s="74">
        <v>1</v>
      </c>
      <c r="I7" s="75">
        <v>455000</v>
      </c>
      <c r="J7" s="75">
        <v>455000</v>
      </c>
      <c r="K7" s="74"/>
      <c r="L7" s="341">
        <f>J7</f>
        <v>455000</v>
      </c>
      <c r="M7" s="74"/>
      <c r="N7" s="74"/>
      <c r="O7" s="74"/>
      <c r="P7" s="467" t="s">
        <v>244</v>
      </c>
    </row>
    <row r="8" spans="1:16" x14ac:dyDescent="0.25">
      <c r="A8" s="465"/>
      <c r="B8" s="462"/>
      <c r="C8" s="465"/>
      <c r="D8" s="465"/>
      <c r="E8" s="465"/>
      <c r="F8" s="465"/>
      <c r="G8" s="342" t="s">
        <v>100</v>
      </c>
      <c r="H8" s="342">
        <v>1</v>
      </c>
      <c r="I8" s="343">
        <v>465000</v>
      </c>
      <c r="J8" s="343">
        <v>465000</v>
      </c>
      <c r="K8" s="342"/>
      <c r="L8" s="344">
        <f t="shared" ref="L8:L15" si="0">J8</f>
        <v>465000</v>
      </c>
      <c r="M8" s="342"/>
      <c r="N8" s="342"/>
      <c r="O8" s="342"/>
      <c r="P8" s="468"/>
    </row>
    <row r="9" spans="1:16" x14ac:dyDescent="0.25">
      <c r="A9" s="465"/>
      <c r="B9" s="462"/>
      <c r="C9" s="465"/>
      <c r="D9" s="465"/>
      <c r="E9" s="465"/>
      <c r="F9" s="465"/>
      <c r="G9" s="342" t="s">
        <v>103</v>
      </c>
      <c r="H9" s="342">
        <v>1</v>
      </c>
      <c r="I9" s="343">
        <v>475000</v>
      </c>
      <c r="J9" s="343">
        <v>475000</v>
      </c>
      <c r="K9" s="342"/>
      <c r="L9" s="344">
        <f t="shared" si="0"/>
        <v>475000</v>
      </c>
      <c r="M9" s="342"/>
      <c r="N9" s="342"/>
      <c r="O9" s="342"/>
      <c r="P9" s="468"/>
    </row>
    <row r="10" spans="1:16" x14ac:dyDescent="0.25">
      <c r="A10" s="465"/>
      <c r="B10" s="462"/>
      <c r="C10" s="465"/>
      <c r="D10" s="465"/>
      <c r="E10" s="465"/>
      <c r="F10" s="465"/>
      <c r="G10" s="342" t="s">
        <v>108</v>
      </c>
      <c r="H10" s="342">
        <v>1</v>
      </c>
      <c r="I10" s="343">
        <v>485000</v>
      </c>
      <c r="J10" s="343">
        <v>485000</v>
      </c>
      <c r="K10" s="342"/>
      <c r="L10" s="344">
        <f t="shared" si="0"/>
        <v>485000</v>
      </c>
      <c r="M10" s="342"/>
      <c r="N10" s="342"/>
      <c r="O10" s="342"/>
      <c r="P10" s="468"/>
    </row>
    <row r="11" spans="1:16" x14ac:dyDescent="0.25">
      <c r="A11" s="465"/>
      <c r="B11" s="462"/>
      <c r="C11" s="465"/>
      <c r="D11" s="465"/>
      <c r="E11" s="465"/>
      <c r="F11" s="465"/>
      <c r="G11" s="342" t="s">
        <v>107</v>
      </c>
      <c r="H11" s="342">
        <v>1</v>
      </c>
      <c r="I11" s="343">
        <v>485000</v>
      </c>
      <c r="J11" s="343">
        <v>485000</v>
      </c>
      <c r="K11" s="342"/>
      <c r="L11" s="344">
        <f t="shared" si="0"/>
        <v>485000</v>
      </c>
      <c r="M11" s="342"/>
      <c r="N11" s="342"/>
      <c r="O11" s="342"/>
      <c r="P11" s="468"/>
    </row>
    <row r="12" spans="1:16" x14ac:dyDescent="0.25">
      <c r="A12" s="465"/>
      <c r="B12" s="462"/>
      <c r="C12" s="465"/>
      <c r="D12" s="465"/>
      <c r="E12" s="465"/>
      <c r="F12" s="465"/>
      <c r="G12" s="342" t="s">
        <v>101</v>
      </c>
      <c r="H12" s="342">
        <v>1</v>
      </c>
      <c r="I12" s="343">
        <v>550000</v>
      </c>
      <c r="J12" s="343">
        <v>550000</v>
      </c>
      <c r="K12" s="342"/>
      <c r="L12" s="344">
        <f t="shared" si="0"/>
        <v>550000</v>
      </c>
      <c r="M12" s="342"/>
      <c r="N12" s="342"/>
      <c r="O12" s="342"/>
      <c r="P12" s="468"/>
    </row>
    <row r="13" spans="1:16" x14ac:dyDescent="0.25">
      <c r="A13" s="465"/>
      <c r="B13" s="462"/>
      <c r="C13" s="465"/>
      <c r="D13" s="465"/>
      <c r="E13" s="465"/>
      <c r="F13" s="465"/>
      <c r="G13" s="342" t="s">
        <v>140</v>
      </c>
      <c r="H13" s="342">
        <v>1</v>
      </c>
      <c r="I13" s="343">
        <v>450000</v>
      </c>
      <c r="J13" s="343">
        <v>450000</v>
      </c>
      <c r="K13" s="342"/>
      <c r="L13" s="344">
        <f t="shared" si="0"/>
        <v>450000</v>
      </c>
      <c r="M13" s="342"/>
      <c r="N13" s="342"/>
      <c r="O13" s="342"/>
      <c r="P13" s="468"/>
    </row>
    <row r="14" spans="1:16" x14ac:dyDescent="0.25">
      <c r="A14" s="465"/>
      <c r="B14" s="462"/>
      <c r="C14" s="465"/>
      <c r="D14" s="465"/>
      <c r="E14" s="465"/>
      <c r="F14" s="465"/>
      <c r="G14" s="342" t="s">
        <v>102</v>
      </c>
      <c r="H14" s="342">
        <v>1</v>
      </c>
      <c r="I14" s="343">
        <v>455000</v>
      </c>
      <c r="J14" s="343">
        <v>455000</v>
      </c>
      <c r="K14" s="342"/>
      <c r="L14" s="344">
        <f t="shared" si="0"/>
        <v>455000</v>
      </c>
      <c r="M14" s="342"/>
      <c r="N14" s="342"/>
      <c r="O14" s="342"/>
      <c r="P14" s="468"/>
    </row>
    <row r="15" spans="1:16" x14ac:dyDescent="0.25">
      <c r="A15" s="466"/>
      <c r="B15" s="463"/>
      <c r="C15" s="466"/>
      <c r="D15" s="466"/>
      <c r="E15" s="466"/>
      <c r="F15" s="466"/>
      <c r="G15" s="345" t="s">
        <v>131</v>
      </c>
      <c r="H15" s="345">
        <v>1</v>
      </c>
      <c r="I15" s="346">
        <v>455000</v>
      </c>
      <c r="J15" s="346">
        <v>455000</v>
      </c>
      <c r="K15" s="345"/>
      <c r="L15" s="347">
        <f t="shared" si="0"/>
        <v>455000</v>
      </c>
      <c r="M15" s="345"/>
      <c r="N15" s="345"/>
      <c r="O15" s="345"/>
      <c r="P15" s="469"/>
    </row>
    <row r="16" spans="1:16" x14ac:dyDescent="0.25">
      <c r="A16" s="464">
        <v>2</v>
      </c>
      <c r="B16" s="461">
        <v>43908</v>
      </c>
      <c r="C16" s="464"/>
      <c r="D16" s="464" t="s">
        <v>241</v>
      </c>
      <c r="E16" s="464" t="s">
        <v>242</v>
      </c>
      <c r="F16" s="464"/>
      <c r="G16" s="348" t="s">
        <v>101</v>
      </c>
      <c r="H16" s="348">
        <v>24</v>
      </c>
      <c r="I16" s="349">
        <v>550000</v>
      </c>
      <c r="J16" s="349">
        <v>13200000</v>
      </c>
      <c r="K16" s="350">
        <v>0.38</v>
      </c>
      <c r="L16" s="341">
        <f>J16*(1-K16)</f>
        <v>8184000</v>
      </c>
      <c r="M16" s="348"/>
      <c r="N16" s="348"/>
      <c r="O16" s="348"/>
      <c r="P16" s="467" t="s">
        <v>245</v>
      </c>
    </row>
    <row r="17" spans="1:16" x14ac:dyDescent="0.25">
      <c r="A17" s="465"/>
      <c r="B17" s="462"/>
      <c r="C17" s="465"/>
      <c r="D17" s="465"/>
      <c r="E17" s="465"/>
      <c r="F17" s="465"/>
      <c r="G17" s="348" t="s">
        <v>105</v>
      </c>
      <c r="H17" s="348">
        <v>19</v>
      </c>
      <c r="I17" s="349">
        <v>255000</v>
      </c>
      <c r="J17" s="349">
        <f>H17*I17</f>
        <v>4845000</v>
      </c>
      <c r="K17" s="350">
        <v>0.38</v>
      </c>
      <c r="L17" s="344">
        <f t="shared" ref="L17:L18" si="1">J17*(1-K17)</f>
        <v>3003900</v>
      </c>
      <c r="M17" s="348"/>
      <c r="N17" s="348"/>
      <c r="O17" s="348"/>
      <c r="P17" s="468"/>
    </row>
    <row r="18" spans="1:16" x14ac:dyDescent="0.25">
      <c r="A18" s="466"/>
      <c r="B18" s="463"/>
      <c r="C18" s="466"/>
      <c r="D18" s="466"/>
      <c r="E18" s="466"/>
      <c r="F18" s="466"/>
      <c r="G18" s="345" t="s">
        <v>98</v>
      </c>
      <c r="H18" s="345">
        <v>4</v>
      </c>
      <c r="I18" s="346">
        <v>455000</v>
      </c>
      <c r="J18" s="346">
        <f>I18*H18</f>
        <v>1820000</v>
      </c>
      <c r="K18" s="350">
        <v>0.38</v>
      </c>
      <c r="L18" s="347">
        <f t="shared" si="1"/>
        <v>1128400</v>
      </c>
      <c r="M18" s="345"/>
      <c r="N18" s="345"/>
      <c r="O18" s="345"/>
      <c r="P18" s="469"/>
    </row>
    <row r="19" spans="1:16" x14ac:dyDescent="0.25">
      <c r="A19" s="464">
        <v>4</v>
      </c>
      <c r="B19" s="461">
        <v>43864</v>
      </c>
      <c r="C19" s="464"/>
      <c r="D19" s="467" t="s">
        <v>243</v>
      </c>
      <c r="E19" s="464"/>
      <c r="F19" s="464"/>
      <c r="G19" s="74" t="s">
        <v>99</v>
      </c>
      <c r="H19" s="352">
        <v>16</v>
      </c>
      <c r="I19" s="353">
        <v>265000</v>
      </c>
      <c r="J19" s="75">
        <v>4240000</v>
      </c>
      <c r="K19" s="351">
        <v>0.5</v>
      </c>
      <c r="L19" s="341">
        <f t="shared" ref="L19:L22" si="2">J19*K19</f>
        <v>2120000</v>
      </c>
      <c r="M19" s="74"/>
      <c r="N19" s="74"/>
      <c r="O19" s="74"/>
      <c r="P19" s="74"/>
    </row>
    <row r="20" spans="1:16" x14ac:dyDescent="0.25">
      <c r="A20" s="465"/>
      <c r="B20" s="462"/>
      <c r="C20" s="465"/>
      <c r="D20" s="468"/>
      <c r="E20" s="465"/>
      <c r="F20" s="465"/>
      <c r="G20" s="342" t="s">
        <v>100</v>
      </c>
      <c r="H20" s="354">
        <v>28</v>
      </c>
      <c r="I20" s="355">
        <v>465000</v>
      </c>
      <c r="J20" s="343">
        <v>13020000</v>
      </c>
      <c r="K20" s="351">
        <v>0.5</v>
      </c>
      <c r="L20" s="344">
        <f t="shared" si="2"/>
        <v>6510000</v>
      </c>
      <c r="M20" s="342"/>
      <c r="N20" s="342"/>
      <c r="O20" s="342"/>
      <c r="P20" s="342"/>
    </row>
    <row r="21" spans="1:16" x14ac:dyDescent="0.25">
      <c r="A21" s="465"/>
      <c r="B21" s="462"/>
      <c r="C21" s="465"/>
      <c r="D21" s="468"/>
      <c r="E21" s="465"/>
      <c r="F21" s="465"/>
      <c r="G21" s="342" t="s">
        <v>103</v>
      </c>
      <c r="H21" s="354">
        <v>65</v>
      </c>
      <c r="I21" s="355">
        <v>475000</v>
      </c>
      <c r="J21" s="343">
        <v>30875000</v>
      </c>
      <c r="K21" s="351">
        <v>0.5</v>
      </c>
      <c r="L21" s="344">
        <f t="shared" si="2"/>
        <v>15437500</v>
      </c>
      <c r="M21" s="342"/>
      <c r="N21" s="342"/>
      <c r="O21" s="342"/>
      <c r="P21" s="342"/>
    </row>
    <row r="22" spans="1:16" x14ac:dyDescent="0.25">
      <c r="A22" s="466"/>
      <c r="B22" s="463"/>
      <c r="C22" s="466"/>
      <c r="D22" s="469"/>
      <c r="E22" s="466"/>
      <c r="F22" s="466"/>
      <c r="G22" s="345" t="s">
        <v>108</v>
      </c>
      <c r="H22" s="345">
        <v>18</v>
      </c>
      <c r="I22" s="346">
        <v>485000</v>
      </c>
      <c r="J22" s="346">
        <v>8730000</v>
      </c>
      <c r="K22" s="351">
        <v>0.5</v>
      </c>
      <c r="L22" s="347">
        <f t="shared" si="2"/>
        <v>4365000</v>
      </c>
      <c r="M22" s="345"/>
      <c r="N22" s="345"/>
      <c r="O22" s="345"/>
      <c r="P22" s="345"/>
    </row>
    <row r="23" spans="1:16" x14ac:dyDescent="0.25">
      <c r="A23" s="356"/>
      <c r="B23" s="357">
        <v>43891</v>
      </c>
      <c r="C23" s="356"/>
      <c r="D23" s="356" t="s">
        <v>246</v>
      </c>
      <c r="E23" s="356"/>
      <c r="F23" s="356"/>
      <c r="G23" s="356" t="s">
        <v>140</v>
      </c>
      <c r="H23" s="356">
        <v>30</v>
      </c>
      <c r="I23" s="358">
        <v>450000</v>
      </c>
      <c r="J23" s="358">
        <f>H23*I23</f>
        <v>13500000</v>
      </c>
      <c r="K23" s="359">
        <v>0.5</v>
      </c>
      <c r="L23" s="360">
        <f>J23*(1-K23)</f>
        <v>6750000</v>
      </c>
      <c r="M23" s="356"/>
      <c r="N23" s="356"/>
      <c r="O23" s="356"/>
      <c r="P23" s="356" t="s">
        <v>160</v>
      </c>
    </row>
    <row r="24" spans="1:16" s="365" customFormat="1" ht="30" customHeight="1" x14ac:dyDescent="0.25">
      <c r="A24" s="457" t="s">
        <v>247</v>
      </c>
      <c r="B24" s="457"/>
      <c r="C24" s="457"/>
      <c r="D24" s="457"/>
      <c r="E24" s="457"/>
      <c r="F24" s="457"/>
      <c r="G24" s="361"/>
      <c r="H24" s="362">
        <f>SUM(H7:H23)</f>
        <v>213</v>
      </c>
      <c r="I24" s="363">
        <f>SUM(I7:I23)</f>
        <v>7675000</v>
      </c>
      <c r="J24" s="364">
        <f>SUM(J7:J23)</f>
        <v>94505000</v>
      </c>
      <c r="K24" s="361"/>
      <c r="L24" s="364">
        <f>SUM(L7:L23)</f>
        <v>51773800</v>
      </c>
      <c r="M24" s="361"/>
      <c r="N24" s="361"/>
      <c r="O24" s="361"/>
      <c r="P24" s="361"/>
    </row>
    <row r="25" spans="1:16" x14ac:dyDescent="0.25">
      <c r="H25" s="366"/>
      <c r="I25" s="366"/>
    </row>
    <row r="26" spans="1:16" x14ac:dyDescent="0.25">
      <c r="H26" s="366"/>
      <c r="I26" s="366"/>
    </row>
    <row r="27" spans="1:16" x14ac:dyDescent="0.25">
      <c r="H27" s="366"/>
      <c r="I27" s="366"/>
    </row>
    <row r="28" spans="1:16" x14ac:dyDescent="0.25">
      <c r="H28" s="366"/>
      <c r="I28" s="366"/>
    </row>
    <row r="29" spans="1:16" x14ac:dyDescent="0.25">
      <c r="H29" s="366"/>
      <c r="I29" s="366"/>
    </row>
    <row r="30" spans="1:16" x14ac:dyDescent="0.25">
      <c r="H30" s="366"/>
      <c r="I30" s="366"/>
    </row>
    <row r="31" spans="1:16" x14ac:dyDescent="0.25">
      <c r="H31" s="366"/>
      <c r="I31" s="366"/>
    </row>
    <row r="32" spans="1:16" x14ac:dyDescent="0.25">
      <c r="H32" s="366"/>
      <c r="I32" s="366"/>
    </row>
    <row r="33" spans="8:9" x14ac:dyDescent="0.25">
      <c r="H33" s="366"/>
      <c r="I33" s="366"/>
    </row>
    <row r="34" spans="8:9" x14ac:dyDescent="0.25">
      <c r="H34" s="366"/>
      <c r="I34" s="366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Tiền hàng Hằng</vt:lpstr>
      <vt:lpstr>Tiền hàng Tâm</vt:lpstr>
      <vt:lpstr>Bảng lương</vt:lpstr>
      <vt:lpstr>Hàng khách trả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2020-06-02T10:50:43Z</dcterms:modified>
</cp:coreProperties>
</file>