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315" windowHeight="7965" tabRatio="755" firstSheet="9" activeTab="14"/>
  </bookViews>
  <sheets>
    <sheet name="DTT1" sheetId="1" r:id="rId1"/>
    <sheet name="DTT2" sheetId="9" r:id="rId2"/>
    <sheet name="DTT3" sheetId="12" r:id="rId3"/>
    <sheet name="Khách trả lại hàng T1" sheetId="2" r:id="rId4"/>
    <sheet name="Khách trả lại hàng T2" sheetId="10" r:id="rId5"/>
    <sheet name="Nhập hàng" sheetId="11" r:id="rId6"/>
    <sheet name="Thu Chi T1" sheetId="4" r:id="rId7"/>
    <sheet name="Lương T1" sheetId="3" r:id="rId8"/>
    <sheet name="Tiền hàng Tâm T1" sheetId="5" r:id="rId9"/>
    <sheet name="Lương T2" sheetId="16" r:id="rId10"/>
    <sheet name="Tiền hàng Tâm T2" sheetId="17" r:id="rId11"/>
    <sheet name="Tiền hàng Sơn CTV T2" sheetId="18" r:id="rId12"/>
    <sheet name="Tổng hợp tiền góp vốn cổ phần" sheetId="6" r:id="rId13"/>
    <sheet name="Tổng hợp Thu Chi" sheetId="7" r:id="rId14"/>
    <sheet name="Thu Chi Năm 2020" sheetId="8" r:id="rId15"/>
    <sheet name="Theo dõi áo cốc Nanomilk" sheetId="13" state="hidden" r:id="rId16"/>
  </sheets>
  <definedNames>
    <definedName name="_xlnm._FilterDatabase" localSheetId="0" hidden="1">'DTT1'!$A$1:$T$259</definedName>
    <definedName name="_xlnm._FilterDatabase" localSheetId="1" hidden="1">'DTT2'!$A$1:$S$127</definedName>
  </definedNames>
  <calcPr calcId="144525"/>
</workbook>
</file>

<file path=xl/calcChain.xml><?xml version="1.0" encoding="utf-8"?>
<calcChain xmlns="http://schemas.openxmlformats.org/spreadsheetml/2006/main">
  <c r="L7" i="9" l="1"/>
  <c r="L8" i="9"/>
  <c r="L14" i="9"/>
  <c r="J7" i="9"/>
  <c r="J8" i="9"/>
  <c r="J14" i="9"/>
  <c r="L37" i="9"/>
  <c r="J37" i="9"/>
  <c r="J14" i="18" l="1"/>
  <c r="L14" i="18" l="1"/>
  <c r="L22" i="9"/>
  <c r="L14" i="17"/>
  <c r="L15" i="17" s="1"/>
  <c r="J14" i="17"/>
  <c r="L58" i="9"/>
  <c r="L59" i="9"/>
  <c r="L60" i="9"/>
  <c r="L61" i="9"/>
  <c r="L62" i="9"/>
  <c r="L63" i="9"/>
  <c r="L64" i="9"/>
  <c r="L65" i="9"/>
  <c r="L67" i="9"/>
  <c r="J67" i="9"/>
  <c r="L47" i="9"/>
  <c r="J47" i="9"/>
  <c r="L46" i="9"/>
  <c r="J46" i="9"/>
  <c r="L35" i="9"/>
  <c r="J35" i="9"/>
  <c r="L34" i="9"/>
  <c r="J34" i="9"/>
  <c r="L33" i="9"/>
  <c r="J33" i="9"/>
  <c r="L36" i="9"/>
  <c r="J36" i="9"/>
  <c r="L31" i="9"/>
  <c r="J31" i="9"/>
  <c r="F10" i="16" l="1"/>
  <c r="K10" i="16" s="1"/>
  <c r="F11" i="16"/>
  <c r="K11" i="16" s="1"/>
  <c r="F12" i="16"/>
  <c r="K12" i="16" s="1"/>
  <c r="F13" i="16"/>
  <c r="K13" i="16" s="1"/>
  <c r="F14" i="16"/>
  <c r="K14" i="16" s="1"/>
  <c r="F9" i="16"/>
  <c r="H215" i="8"/>
  <c r="J31" i="10"/>
  <c r="L89" i="9"/>
  <c r="J89" i="9"/>
  <c r="J88" i="9"/>
  <c r="L88" i="9"/>
  <c r="L78" i="9"/>
  <c r="L79" i="9"/>
  <c r="L80" i="9"/>
  <c r="L81" i="9"/>
  <c r="L82" i="9"/>
  <c r="L83" i="9"/>
  <c r="L84" i="9"/>
  <c r="J84" i="9"/>
  <c r="J83" i="9"/>
  <c r="J82" i="9"/>
  <c r="J81" i="9"/>
  <c r="J80" i="9"/>
  <c r="J30" i="10"/>
  <c r="J79" i="9"/>
  <c r="J78" i="9"/>
  <c r="J29" i="10"/>
  <c r="J28" i="10"/>
  <c r="J65" i="9"/>
  <c r="J64" i="9"/>
  <c r="J63" i="9"/>
  <c r="J62" i="9"/>
  <c r="J61" i="9"/>
  <c r="J60" i="9"/>
  <c r="J59" i="9"/>
  <c r="J58" i="9"/>
  <c r="L45" i="9"/>
  <c r="J45" i="9"/>
  <c r="L44" i="9"/>
  <c r="J44" i="9"/>
  <c r="J22" i="9"/>
  <c r="J14" i="10"/>
  <c r="J13" i="10"/>
  <c r="L86" i="9"/>
  <c r="L87" i="9"/>
  <c r="J86" i="9"/>
  <c r="J87" i="9"/>
  <c r="L68" i="9"/>
  <c r="L69" i="9"/>
  <c r="L70" i="9"/>
  <c r="L71" i="9"/>
  <c r="L72" i="9"/>
  <c r="L73" i="9"/>
  <c r="L74" i="9"/>
  <c r="L75" i="9"/>
  <c r="L76" i="9"/>
  <c r="L77" i="9"/>
  <c r="L85" i="9"/>
  <c r="J85" i="9"/>
  <c r="J77" i="9"/>
  <c r="J76" i="9"/>
  <c r="J75" i="9"/>
  <c r="J74" i="9"/>
  <c r="J73" i="9"/>
  <c r="J72" i="9"/>
  <c r="J71" i="9"/>
  <c r="J70" i="9"/>
  <c r="J69" i="9"/>
  <c r="J68" i="9"/>
  <c r="J10" i="3"/>
  <c r="J12" i="3"/>
  <c r="J14" i="3"/>
  <c r="F10" i="3"/>
  <c r="F11" i="3"/>
  <c r="J11" i="3" s="1"/>
  <c r="F12" i="3"/>
  <c r="F13" i="3"/>
  <c r="J13" i="3" s="1"/>
  <c r="F14" i="3"/>
  <c r="F9" i="3"/>
  <c r="J9" i="3" s="1"/>
  <c r="L57" i="9"/>
  <c r="L66" i="9"/>
  <c r="J66" i="9"/>
  <c r="D15" i="3"/>
  <c r="C8" i="6"/>
  <c r="F10" i="6"/>
  <c r="J40" i="9"/>
  <c r="L40" i="9"/>
  <c r="F15" i="3" l="1"/>
  <c r="F15" i="16"/>
  <c r="K9" i="16"/>
  <c r="K15" i="16" s="1"/>
  <c r="J57" i="9"/>
  <c r="L55" i="9"/>
  <c r="L56" i="9"/>
  <c r="J56" i="9"/>
  <c r="J55" i="9"/>
  <c r="J27" i="10"/>
  <c r="G9" i="11"/>
  <c r="G10" i="11"/>
  <c r="G11" i="11"/>
  <c r="G12" i="11"/>
  <c r="G13" i="11"/>
  <c r="G8" i="11"/>
  <c r="L52" i="9"/>
  <c r="J54" i="9"/>
  <c r="L54" i="9"/>
  <c r="J53" i="9"/>
  <c r="L53" i="9"/>
  <c r="J52" i="9"/>
  <c r="J51" i="9"/>
  <c r="L51" i="9"/>
  <c r="J50" i="9"/>
  <c r="L50" i="9"/>
  <c r="J49" i="9"/>
  <c r="L49" i="9"/>
  <c r="J48" i="9"/>
  <c r="L48" i="9"/>
  <c r="N48" i="9" s="1"/>
  <c r="H66" i="8"/>
  <c r="H153" i="8" s="1"/>
  <c r="E155" i="8" s="1"/>
  <c r="E153" i="8"/>
  <c r="E154" i="8" s="1"/>
  <c r="E156" i="8" s="1"/>
  <c r="H185" i="8" l="1"/>
  <c r="J16" i="10"/>
  <c r="J15" i="10"/>
  <c r="L29" i="9"/>
  <c r="L39" i="9"/>
  <c r="L41" i="9"/>
  <c r="L42" i="9"/>
  <c r="L43" i="9"/>
  <c r="J43" i="9"/>
  <c r="J42" i="9"/>
  <c r="J41" i="9"/>
  <c r="J39" i="9"/>
  <c r="H70" i="1"/>
  <c r="H69" i="1"/>
  <c r="H68" i="1"/>
  <c r="H66" i="1"/>
  <c r="H67" i="1"/>
  <c r="J46" i="1" l="1"/>
  <c r="L46" i="1"/>
  <c r="C15" i="6"/>
  <c r="B15" i="6"/>
  <c r="D9" i="6"/>
  <c r="D10" i="6"/>
  <c r="D11" i="6"/>
  <c r="D12" i="6"/>
  <c r="D13" i="6"/>
  <c r="D14" i="6"/>
  <c r="D8" i="6"/>
  <c r="D15" i="6" l="1"/>
  <c r="J26" i="10"/>
  <c r="J25" i="10"/>
  <c r="J24" i="10"/>
  <c r="J23" i="10"/>
  <c r="J22" i="10"/>
  <c r="J20" i="10"/>
  <c r="J19" i="10"/>
  <c r="J18" i="10"/>
  <c r="L88" i="1"/>
  <c r="J29" i="9"/>
  <c r="J8" i="10"/>
  <c r="J9" i="10"/>
  <c r="J10" i="10"/>
  <c r="J11" i="10"/>
  <c r="J12" i="10"/>
  <c r="J17" i="10"/>
  <c r="J21" i="10"/>
  <c r="J25" i="9"/>
  <c r="L25" i="9"/>
  <c r="J24" i="9"/>
  <c r="L24" i="9"/>
  <c r="J23" i="9"/>
  <c r="L23" i="9"/>
  <c r="L7" i="10"/>
  <c r="J7" i="10"/>
  <c r="J21" i="9"/>
  <c r="L21" i="9"/>
  <c r="L16" i="9"/>
  <c r="L17" i="9"/>
  <c r="L18" i="9"/>
  <c r="L19" i="9"/>
  <c r="L20" i="9"/>
  <c r="L26" i="9"/>
  <c r="L27" i="9"/>
  <c r="L28" i="9"/>
  <c r="L15" i="9"/>
  <c r="J16" i="9"/>
  <c r="J17" i="9"/>
  <c r="J18" i="9"/>
  <c r="J19" i="9"/>
  <c r="J20" i="9"/>
  <c r="J15" i="9"/>
  <c r="L114" i="1"/>
  <c r="J114" i="1"/>
  <c r="H115" i="1"/>
  <c r="L113" i="1"/>
  <c r="J113" i="1"/>
  <c r="L112" i="1"/>
  <c r="J112" i="1"/>
  <c r="L111" i="1"/>
  <c r="J111" i="1"/>
  <c r="L108" i="1"/>
  <c r="L109" i="1"/>
  <c r="L110" i="1"/>
  <c r="R110" i="1" s="1"/>
  <c r="J110" i="1"/>
  <c r="L12" i="5"/>
  <c r="J12" i="5"/>
  <c r="J8" i="2"/>
  <c r="J9" i="2"/>
  <c r="J7" i="2"/>
  <c r="J20" i="2"/>
  <c r="J109" i="1"/>
  <c r="J108" i="1"/>
  <c r="L92" i="1"/>
  <c r="R92" i="1" s="1"/>
  <c r="J92" i="1"/>
  <c r="J88" i="1"/>
  <c r="J27" i="9"/>
  <c r="J28" i="9"/>
  <c r="J26" i="9"/>
  <c r="R111" i="1" l="1"/>
  <c r="H116" i="1"/>
  <c r="R108" i="1"/>
  <c r="L11" i="2"/>
  <c r="L12" i="2"/>
  <c r="L13" i="2"/>
  <c r="L14" i="2"/>
  <c r="L15" i="2"/>
  <c r="L16" i="2"/>
  <c r="L17" i="2"/>
  <c r="L18" i="2"/>
  <c r="L19" i="2"/>
  <c r="J11" i="2"/>
  <c r="J12" i="2"/>
  <c r="J13" i="2"/>
  <c r="J14" i="2"/>
  <c r="J15" i="2"/>
  <c r="J16" i="2"/>
  <c r="J17" i="2"/>
  <c r="J18" i="2"/>
  <c r="J19" i="2"/>
  <c r="R52" i="1"/>
  <c r="F42" i="4"/>
  <c r="L106" i="1"/>
  <c r="R106" i="1" s="1"/>
  <c r="L93" i="1"/>
  <c r="L94" i="1"/>
  <c r="L95" i="1"/>
  <c r="L96" i="1"/>
  <c r="L97" i="1"/>
  <c r="L98" i="1"/>
  <c r="L54" i="1"/>
  <c r="L55" i="1"/>
  <c r="L56" i="1"/>
  <c r="L57" i="1"/>
  <c r="L58" i="1"/>
  <c r="L59" i="1"/>
  <c r="L60" i="1"/>
  <c r="L6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R30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N43" i="1" s="1"/>
  <c r="L44" i="1"/>
  <c r="R44" i="1" s="1"/>
  <c r="L45" i="1"/>
  <c r="N45" i="1" s="1"/>
  <c r="L47" i="1"/>
  <c r="L48" i="1"/>
  <c r="L49" i="1"/>
  <c r="L50" i="1"/>
  <c r="R50" i="1" s="1"/>
  <c r="R51" i="1"/>
  <c r="L53" i="1"/>
  <c r="R53" i="1" s="1"/>
  <c r="E42" i="4"/>
  <c r="J61" i="1"/>
  <c r="J60" i="1"/>
  <c r="J59" i="1"/>
  <c r="J58" i="1"/>
  <c r="J57" i="1"/>
  <c r="J56" i="1"/>
  <c r="J55" i="1"/>
  <c r="J54" i="1"/>
  <c r="J98" i="1"/>
  <c r="J97" i="1"/>
  <c r="J96" i="1"/>
  <c r="J95" i="1"/>
  <c r="J94" i="1"/>
  <c r="J93" i="1"/>
  <c r="L100" i="1"/>
  <c r="L101" i="1"/>
  <c r="L102" i="1"/>
  <c r="L103" i="1"/>
  <c r="L104" i="1"/>
  <c r="L105" i="1"/>
  <c r="L99" i="1"/>
  <c r="J105" i="1"/>
  <c r="J104" i="1"/>
  <c r="J103" i="1"/>
  <c r="J102" i="1"/>
  <c r="J101" i="1"/>
  <c r="J100" i="1"/>
  <c r="J99" i="1"/>
  <c r="L66" i="1"/>
  <c r="L67" i="1"/>
  <c r="L68" i="1"/>
  <c r="L69" i="1"/>
  <c r="L70" i="1"/>
  <c r="J66" i="1"/>
  <c r="J67" i="1"/>
  <c r="J68" i="1"/>
  <c r="J69" i="1"/>
  <c r="J70" i="1"/>
  <c r="J42" i="1"/>
  <c r="J41" i="1"/>
  <c r="J40" i="1"/>
  <c r="J39" i="1"/>
  <c r="L118" i="1" l="1"/>
  <c r="R99" i="1"/>
  <c r="R17" i="1"/>
  <c r="R66" i="1"/>
  <c r="R24" i="1"/>
  <c r="R39" i="1"/>
  <c r="R31" i="1"/>
  <c r="N27" i="1"/>
  <c r="R54" i="1"/>
  <c r="R93" i="1"/>
  <c r="J15" i="3"/>
  <c r="L107" i="1"/>
  <c r="N107" i="1" s="1"/>
  <c r="J107" i="1"/>
  <c r="J106" i="1"/>
  <c r="L89" i="1"/>
  <c r="L90" i="1"/>
  <c r="L91" i="1"/>
  <c r="R91" i="1" s="1"/>
  <c r="J91" i="1"/>
  <c r="J90" i="1"/>
  <c r="J89" i="1"/>
  <c r="L80" i="1"/>
  <c r="L81" i="1"/>
  <c r="L82" i="1"/>
  <c r="L83" i="1"/>
  <c r="L84" i="1"/>
  <c r="L85" i="1"/>
  <c r="L86" i="1"/>
  <c r="L87" i="1"/>
  <c r="R87" i="1" s="1"/>
  <c r="J80" i="1"/>
  <c r="J81" i="1"/>
  <c r="J82" i="1"/>
  <c r="J83" i="1"/>
  <c r="J84" i="1"/>
  <c r="J85" i="1"/>
  <c r="J86" i="1"/>
  <c r="J87" i="1"/>
  <c r="L64" i="1"/>
  <c r="R64" i="1" s="1"/>
  <c r="J64" i="1"/>
  <c r="L63" i="1"/>
  <c r="R63" i="1" s="1"/>
  <c r="J63" i="1"/>
  <c r="L62" i="1"/>
  <c r="N62" i="1" s="1"/>
  <c r="J62" i="1"/>
  <c r="J51" i="1"/>
  <c r="J52" i="1"/>
  <c r="J53" i="1"/>
  <c r="L10" i="2"/>
  <c r="J10" i="2"/>
  <c r="J23" i="1"/>
  <c r="J22" i="1"/>
  <c r="J21" i="1"/>
  <c r="J20" i="1"/>
  <c r="J19" i="1"/>
  <c r="L8" i="1"/>
  <c r="R8" i="1" s="1"/>
  <c r="J18" i="1"/>
  <c r="J17" i="1"/>
  <c r="L65" i="1"/>
  <c r="R65" i="1" s="1"/>
  <c r="L71" i="1"/>
  <c r="L72" i="1"/>
  <c r="L73" i="1"/>
  <c r="L74" i="1"/>
  <c r="L75" i="1"/>
  <c r="L76" i="1"/>
  <c r="L77" i="1"/>
  <c r="L78" i="1"/>
  <c r="L79" i="1"/>
  <c r="R79" i="1" s="1"/>
  <c r="L7" i="1"/>
  <c r="L115" i="1" l="1"/>
  <c r="N115" i="1"/>
  <c r="R7" i="1"/>
  <c r="R89" i="1"/>
  <c r="J65" i="1"/>
  <c r="J74" i="1"/>
  <c r="J75" i="1"/>
  <c r="J76" i="1"/>
  <c r="J77" i="1"/>
  <c r="J78" i="1"/>
  <c r="J79" i="1"/>
  <c r="J71" i="1"/>
  <c r="J72" i="1"/>
  <c r="J73" i="1"/>
  <c r="L116" i="1" l="1"/>
  <c r="L117" i="1"/>
  <c r="R115" i="1"/>
  <c r="J14" i="1"/>
  <c r="J16" i="1"/>
  <c r="J15" i="1"/>
  <c r="J13" i="1"/>
  <c r="J8" i="1"/>
  <c r="J9" i="1"/>
  <c r="J10" i="1"/>
  <c r="J11" i="1"/>
  <c r="J12" i="1"/>
  <c r="J50" i="1"/>
  <c r="J49" i="1"/>
  <c r="J48" i="1"/>
  <c r="J47" i="1"/>
  <c r="J45" i="1"/>
  <c r="J44" i="1"/>
  <c r="J43" i="1"/>
  <c r="J38" i="1"/>
  <c r="J37" i="1"/>
  <c r="J36" i="1"/>
  <c r="J35" i="1"/>
  <c r="J34" i="1"/>
  <c r="J25" i="1"/>
  <c r="J26" i="1"/>
  <c r="J27" i="1"/>
  <c r="J28" i="1"/>
  <c r="J29" i="1"/>
  <c r="J30" i="1"/>
  <c r="J31" i="1"/>
  <c r="J32" i="1"/>
  <c r="J33" i="1"/>
  <c r="J24" i="1"/>
  <c r="J7" i="1"/>
  <c r="L119" i="1" l="1"/>
  <c r="L120" i="1"/>
  <c r="J115" i="1"/>
</calcChain>
</file>

<file path=xl/comments1.xml><?xml version="1.0" encoding="utf-8"?>
<comments xmlns="http://schemas.openxmlformats.org/spreadsheetml/2006/main">
  <authors>
    <author>Admin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<sst xmlns="http://schemas.openxmlformats.org/spreadsheetml/2006/main" count="1499" uniqueCount="435">
  <si>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</si>
  <si>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</si>
  <si>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</si>
  <si>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</si>
  <si>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ĐƠN HÀNG </t>
  </si>
  <si>
    <t>STT</t>
  </si>
  <si>
    <t>Ngày, tháng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</si>
  <si>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</si>
  <si>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</si>
  <si>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</si>
  <si>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</si>
  <si>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</si>
  <si>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</si>
  <si>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</si>
  <si>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</si>
  <si>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</si>
  <si>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</si>
  <si>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</si>
  <si>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</si>
  <si>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</si>
  <si>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</si>
  <si>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Tiền mặt ( 111)</t>
  </si>
  <si>
    <t>Số tiền</t>
  </si>
  <si>
    <t>Chuyển khoản (112)</t>
  </si>
  <si>
    <t>Chưa thanh toán (131)</t>
  </si>
  <si>
    <t xml:space="preserve">       TỪ 1/1 ĐẾN 31/1/2020</t>
  </si>
  <si>
    <t>chị Hảo</t>
  </si>
  <si>
    <t>Linh Đàm</t>
  </si>
  <si>
    <t>1CX90</t>
  </si>
  <si>
    <t>Tùng - CTV</t>
  </si>
  <si>
    <t>Lâm</t>
  </si>
  <si>
    <t>GCX90</t>
  </si>
  <si>
    <t>TD90</t>
  </si>
  <si>
    <t>Khuyến mại</t>
  </si>
  <si>
    <t>2CX45</t>
  </si>
  <si>
    <t>Tâm</t>
  </si>
  <si>
    <t>GC90</t>
  </si>
  <si>
    <t>Chị Quân</t>
  </si>
  <si>
    <t>Dịch Vọng Hậu</t>
  </si>
  <si>
    <t>Đly Cường Oanh</t>
  </si>
  <si>
    <t>Hạ Hòa - Phú Thọ</t>
  </si>
  <si>
    <t>2CX90</t>
  </si>
  <si>
    <t>3CX90</t>
  </si>
  <si>
    <t>SN45</t>
  </si>
  <si>
    <t>SOY</t>
  </si>
  <si>
    <t>Sơn</t>
  </si>
  <si>
    <t>Chị Hà - CTV</t>
  </si>
  <si>
    <t>Đồng Nai</t>
  </si>
  <si>
    <t>Em Liệu</t>
  </si>
  <si>
    <t>BV Đa khoa Hải Dương</t>
  </si>
  <si>
    <t>Chị Thúy</t>
  </si>
  <si>
    <t>Hải Dương</t>
  </si>
  <si>
    <t>Chị Hải</t>
  </si>
  <si>
    <t>Lào Cai</t>
  </si>
  <si>
    <t>Chị Na</t>
  </si>
  <si>
    <t>BCX90</t>
  </si>
  <si>
    <t>14/1</t>
  </si>
  <si>
    <t>Hàng mẫu</t>
  </si>
  <si>
    <t>1CX45</t>
  </si>
  <si>
    <t xml:space="preserve">Em Hằng </t>
  </si>
  <si>
    <t>57 Nguyễn Quốc Trị</t>
  </si>
  <si>
    <t>Điện Biên</t>
  </si>
  <si>
    <t>CK 10% tết</t>
  </si>
  <si>
    <t xml:space="preserve">Chị Huệ </t>
  </si>
  <si>
    <t>Chị Huệ</t>
  </si>
  <si>
    <t>Đly Trường Hiền</t>
  </si>
  <si>
    <t>Tam Đảo</t>
  </si>
  <si>
    <t>SN</t>
  </si>
  <si>
    <t>HÀNG KHÁCH TRẢ LẠI NHẬP VỀ CÔNG TY</t>
  </si>
  <si>
    <t>18/1</t>
  </si>
  <si>
    <t>Tiền cước77000</t>
  </si>
  <si>
    <t>13/1</t>
  </si>
  <si>
    <t>Chị Thủy</t>
  </si>
  <si>
    <t>Gia Lâm</t>
  </si>
  <si>
    <t>Công hàng mẫu</t>
  </si>
  <si>
    <t>16/1</t>
  </si>
  <si>
    <t>Long</t>
  </si>
  <si>
    <t>19/1</t>
  </si>
  <si>
    <t>Họ và tên</t>
  </si>
  <si>
    <t>Chức 
vụ</t>
  </si>
  <si>
    <t>Lương
 Chính</t>
  </si>
  <si>
    <t>Ngày công thực tế</t>
  </si>
  <si>
    <t>Tạm ứng lương</t>
  </si>
  <si>
    <t>Thực lĩnh</t>
  </si>
  <si>
    <t>Người nhận lương ký</t>
  </si>
  <si>
    <t>Ghi Chú</t>
  </si>
  <si>
    <t>A</t>
  </si>
  <si>
    <t>Bộ phận quản lý</t>
  </si>
  <si>
    <t xml:space="preserve">Nguyễn Tiến Lâm </t>
  </si>
  <si>
    <t>Giám đốc</t>
  </si>
  <si>
    <t>Nguyễn Văn Sơn</t>
  </si>
  <si>
    <t xml:space="preserve"> Ph kinh doanh</t>
  </si>
  <si>
    <t>Vũ Hoài Thanh</t>
  </si>
  <si>
    <t>Kế toán tổng hợp</t>
  </si>
  <si>
    <t>B</t>
  </si>
  <si>
    <t>Bộ phận bán hàng</t>
  </si>
  <si>
    <t>Triệu Anh Sơn</t>
  </si>
  <si>
    <t>Nhân viên kinh doanh</t>
  </si>
  <si>
    <t>Lò Thị Minh Tâm</t>
  </si>
  <si>
    <t>Phòng Kho vận và Hành chính</t>
  </si>
  <si>
    <t xml:space="preserve">Tổng cộng </t>
  </si>
  <si>
    <t>Người lập biểu</t>
  </si>
  <si>
    <t>Kế toán</t>
  </si>
  <si>
    <t>Nguyễn Tiến Lâm</t>
  </si>
  <si>
    <t>EmTâm</t>
  </si>
  <si>
    <t>Tổng cộng</t>
  </si>
  <si>
    <t>BẢNG TÍNH LƯƠNG THÁNG 01 NĂM 2020</t>
  </si>
  <si>
    <t>Tiền thưởng tết( nửa tháng lương)</t>
  </si>
  <si>
    <t>TIỀN MUA HÀNG EM TÂM CHƯA THANH TOÁN THÁNG ĐẾN 20/01/2020</t>
  </si>
  <si>
    <t>Thủy Sơn La</t>
  </si>
  <si>
    <t>Chị Tuyết</t>
  </si>
  <si>
    <t>Anh Vinh</t>
  </si>
  <si>
    <t>Chi tiền</t>
  </si>
  <si>
    <t>Thu tiền</t>
  </si>
  <si>
    <t>Ngày Tháng</t>
  </si>
  <si>
    <t>Số phiếu</t>
  </si>
  <si>
    <t>Nội dung</t>
  </si>
  <si>
    <t>Đại lý Hiền sài Gòn</t>
  </si>
  <si>
    <t>Đại lý Đồng Nai</t>
  </si>
  <si>
    <t>Thủy Gia Lâm</t>
  </si>
  <si>
    <t>BBI</t>
  </si>
  <si>
    <t>Vĩnh Quy</t>
  </si>
  <si>
    <t>Dung Phi</t>
  </si>
  <si>
    <t>20/1</t>
  </si>
  <si>
    <t>Thanh Hòa</t>
  </si>
  <si>
    <t>21/1</t>
  </si>
  <si>
    <t>Tùng Quảng Ninh</t>
  </si>
  <si>
    <t xml:space="preserve"> Nguyễn Văn Thắng</t>
  </si>
  <si>
    <t>Cường Oanh</t>
  </si>
  <si>
    <t>Tiền kệ Tuyết Nhung</t>
  </si>
  <si>
    <t>Tiền lương kế toán Vũ Hoài Thanh T12</t>
  </si>
  <si>
    <t>Vận chuyển sg</t>
  </si>
  <si>
    <t>Bọc ghế màn hình xe</t>
  </si>
  <si>
    <t>Vận chuyển ĐB</t>
  </si>
  <si>
    <t xml:space="preserve">Báo Xuân </t>
  </si>
  <si>
    <t>Tiền xăng chi phí chuyển hàng</t>
  </si>
  <si>
    <t>Lãi tiền vay Cty</t>
  </si>
  <si>
    <t>Lương Nguyễn Văn Sơn T12</t>
  </si>
  <si>
    <t>Lễ cuối năm</t>
  </si>
  <si>
    <t>ứng tiền thưởng anh em Sài gòn</t>
  </si>
  <si>
    <t>Mua phích</t>
  </si>
  <si>
    <t>17/1</t>
  </si>
  <si>
    <t>Tất niên công ty</t>
  </si>
  <si>
    <t>Chi văn phòng cty</t>
  </si>
  <si>
    <t>22/1</t>
  </si>
  <si>
    <t>ứng lương Nguyễn Văn Sơn T1</t>
  </si>
  <si>
    <t>Ứng tiền biển bảng chi nhánh MN</t>
  </si>
  <si>
    <t>Bình Liên quà tết( 20 xuất)</t>
  </si>
  <si>
    <t>Mua quà khai trương đại lý hạ hòa phú thọ = tiền xăng( đại lý anh Thảo</t>
  </si>
  <si>
    <t>24/1</t>
  </si>
  <si>
    <t xml:space="preserve"> 20 túi Quà tết </t>
  </si>
  <si>
    <t>Chi phí Công ty có hóa đơn chi tiết đính kèm</t>
  </si>
  <si>
    <t xml:space="preserve">SỔ CHI TiẾT QuỸ TiỀN MẶT </t>
  </si>
  <si>
    <t>Lần 1</t>
  </si>
  <si>
    <t>Lần 2</t>
  </si>
  <si>
    <t>Tổng tiền</t>
  </si>
  <si>
    <t xml:space="preserve">Ghi chú </t>
  </si>
  <si>
    <t>Anh Minh</t>
  </si>
  <si>
    <t>Châu Quỳ</t>
  </si>
  <si>
    <t>31/1</t>
  </si>
  <si>
    <t>Hiệu Thuốc Vinh Quy</t>
  </si>
  <si>
    <t xml:space="preserve">Châu Quỳ </t>
  </si>
  <si>
    <t>Đi ĐB</t>
  </si>
  <si>
    <t>Sớn</t>
  </si>
  <si>
    <t>Anh Quang CTV</t>
  </si>
  <si>
    <t>Miền Nam</t>
  </si>
  <si>
    <t>58 Nguyễn Quốc Trị</t>
  </si>
  <si>
    <t>A. Tùng -  CTV</t>
  </si>
  <si>
    <t xml:space="preserve">Anh Thắng </t>
  </si>
  <si>
    <t>Biên Hòa - Đồng Nai</t>
  </si>
  <si>
    <t>Đại lý Lào Cai</t>
  </si>
  <si>
    <t>293 Hồng Bàng HCM</t>
  </si>
  <si>
    <t>294 Hồng Bàng HCM</t>
  </si>
  <si>
    <t>295 Hồng Bàng HCM</t>
  </si>
  <si>
    <t>296 Hồng Bàng HCM</t>
  </si>
  <si>
    <t>297 Hồng Bàng HCM</t>
  </si>
  <si>
    <t>Chị Hà</t>
  </si>
  <si>
    <t>172 Nguyễn Tuân</t>
  </si>
  <si>
    <t>Em Hằng BBI</t>
  </si>
  <si>
    <t>Đlý Dung Phi</t>
  </si>
  <si>
    <t>Lập Thạch</t>
  </si>
  <si>
    <t xml:space="preserve">       TỪ 1/2 ĐẾN 29/2/2020</t>
  </si>
  <si>
    <t xml:space="preserve">Chị Thủy </t>
  </si>
  <si>
    <t>Hà Giang</t>
  </si>
  <si>
    <t>Anh Quang</t>
  </si>
  <si>
    <t>Đlý Thủy Vi</t>
  </si>
  <si>
    <t>Tuyên Quang</t>
  </si>
  <si>
    <t>ST Bảo An</t>
  </si>
  <si>
    <t>Hải Lựu VP</t>
  </si>
  <si>
    <t>Lấy hàng từ chị  Trương Tuyết chuyển sang</t>
  </si>
  <si>
    <t xml:space="preserve">NPP Trương Tuyết </t>
  </si>
  <si>
    <t>Số hóa đơn</t>
  </si>
  <si>
    <t>13/2</t>
  </si>
  <si>
    <t xml:space="preserve">Thực tế tiền mặt thu về </t>
  </si>
  <si>
    <t xml:space="preserve"> KH thanh toán bằng chuyển khoản</t>
  </si>
  <si>
    <t xml:space="preserve">Thực tế công nợ KH phải thanh toán </t>
  </si>
  <si>
    <t>Tổng doanh số bán hàng toàn công ty tháng 01/2020</t>
  </si>
  <si>
    <t>Ngô Huy Thịnh</t>
  </si>
  <si>
    <t>Nguyễn Đình Nam</t>
  </si>
  <si>
    <t>Lê Đăng Long</t>
  </si>
  <si>
    <t>Nguyễn Văn Hà</t>
  </si>
  <si>
    <t>Nguyễn Đình Hùng</t>
  </si>
  <si>
    <t>( Ký, ghi rõ họ tên)</t>
  </si>
  <si>
    <t>(Ký tên, đóng dấu)</t>
  </si>
  <si>
    <t xml:space="preserve">Họ và tên </t>
  </si>
  <si>
    <t>Đã trừ đơn hàng nhập về ngày 13/1</t>
  </si>
  <si>
    <t>Đã trừ đơn hàng nhập về ngày 9/2(1018)</t>
  </si>
  <si>
    <t>Đã trừ vào đơn hàng nhập về ngày 9/2(1020) và ngày 13/2(1017)</t>
  </si>
  <si>
    <t>BẢNG TỔNG HỢP SỐ TIỀN ĐÃ ĐÓNG CỔ PHẦN CỦA CÁC CỔ ĐÔNG ĐẾN 31/1/2020</t>
  </si>
  <si>
    <t>Em Tâm</t>
  </si>
  <si>
    <t>17/2</t>
  </si>
  <si>
    <t>Chị Huyền Phương</t>
  </si>
  <si>
    <t>ĐLý Dung Phi</t>
  </si>
  <si>
    <t>Sơn CTV</t>
  </si>
  <si>
    <t>Vĩnh Phúc</t>
  </si>
  <si>
    <t>15/2</t>
  </si>
  <si>
    <t>Thắm</t>
  </si>
  <si>
    <t>Yên Bái</t>
  </si>
  <si>
    <t>( Doanh thu gồm cả tiền mặt, chuyển khoản và công nợ)</t>
  </si>
  <si>
    <t>Ngày</t>
  </si>
  <si>
    <t>Diễn giải</t>
  </si>
  <si>
    <t>Các khoản chi</t>
  </si>
  <si>
    <t>TK cty BIDV</t>
  </si>
  <si>
    <t>TK cty ACB</t>
  </si>
  <si>
    <t>TK cá nhân a Lâm ( Tiền mặt)</t>
  </si>
  <si>
    <t>TK cá nhân A Lâm</t>
  </si>
  <si>
    <t>BẢNG TỔNG HỢP CÁC KHOẢN THU CHI TỪ THÁNG 1 ĐẾN 31.12.2020</t>
  </si>
  <si>
    <t xml:space="preserve">Các khoản Thu </t>
  </si>
  <si>
    <t>Chi lễ đầu năm đền Mẫu</t>
  </si>
  <si>
    <t>Phí ck</t>
  </si>
  <si>
    <t>Thu tiền góp vốn cổ phần Triệu Anh Sơn</t>
  </si>
  <si>
    <t>Trả tiền mua xe TPBank</t>
  </si>
  <si>
    <t>Nộp thuế môn bài 2020</t>
  </si>
  <si>
    <t>Vé máy bay CT SG Về HN( ngày bay về 10/2)</t>
  </si>
  <si>
    <t>Thu tiền hàng Chị Na Đồng Nai</t>
  </si>
  <si>
    <t>14/2</t>
  </si>
  <si>
    <t>Chi em Tâm văn phòng</t>
  </si>
  <si>
    <t>Tạm ứng đội Anh Quang MN( TK Phan Văn Trung)</t>
  </si>
  <si>
    <t>Tiếp khách đào tạo Em Công anh Vinh</t>
  </si>
  <si>
    <t xml:space="preserve">Tiếp khách nhà hàng Gà tươi </t>
  </si>
  <si>
    <t>Mua thực phẩm nấu ăn cho văn phòng</t>
  </si>
  <si>
    <t>Chi phí xăng dầu</t>
  </si>
  <si>
    <t xml:space="preserve">Chi phí vận chuyển hàng 30Thùng </t>
  </si>
  <si>
    <t>Chi phí xăng dầu ĐB</t>
  </si>
  <si>
    <t>Ứng anh Quang MN</t>
  </si>
  <si>
    <t>Thanh toán tiền nhà nghỉ ĐB</t>
  </si>
  <si>
    <t>Chi phí xăng xe tại Sơn La</t>
  </si>
  <si>
    <t>Mua ấm siêu tốc</t>
  </si>
  <si>
    <t>Thu tiền hàng( đại lý Hiến SG)</t>
  </si>
  <si>
    <t>Thu tiền em Huân 36 Dịch Vọng</t>
  </si>
  <si>
    <t>Chi phí vận chuyển hàng vào SG</t>
  </si>
  <si>
    <t>Chi tiếp khách Nhà hàng Cường</t>
  </si>
  <si>
    <t>Chi phí vận chuyển hàng 9 T</t>
  </si>
  <si>
    <t>Chi phí giới thiệu đơn vị trên báo</t>
  </si>
  <si>
    <t>Ăn tối nhà hàng Trung Hoa ĐN</t>
  </si>
  <si>
    <t>Thanh toán tiền Kệ đại lý Tuyết Nhung</t>
  </si>
  <si>
    <t>Thanh toán tiền lương T12 cho Vũ Hoài Thanh</t>
  </si>
  <si>
    <t>Chi phí xăng xe đi Phú Thọ</t>
  </si>
  <si>
    <t>Chi phí bọc xe lắp màn hình xeotô</t>
  </si>
  <si>
    <t xml:space="preserve">Hoa chúc mừng đại lý Cường Oanh </t>
  </si>
  <si>
    <t>Chi phí xăng xe đi Nam Định</t>
  </si>
  <si>
    <t>Thu tiền chị Thủy Gia Lâm (415 Tâm)</t>
  </si>
  <si>
    <t>Thu tiền vay Tâm</t>
  </si>
  <si>
    <t>Thu tiền Đại lý Cường Oanh PT</t>
  </si>
  <si>
    <t>Thu tiền hàng Hằng BBI</t>
  </si>
  <si>
    <t>15/1</t>
  </si>
  <si>
    <t>Chi phí xăng xe</t>
  </si>
  <si>
    <t>Phí DVC và tiền nước</t>
  </si>
  <si>
    <t>Chi mua bàn dập ghim tại Lập Thạch</t>
  </si>
  <si>
    <t>Chuyến công tác và từ thiện điện biên</t>
  </si>
  <si>
    <t>Tiếp khách</t>
  </si>
  <si>
    <t>Vé vào Him</t>
  </si>
  <si>
    <t>Vé Tắm</t>
  </si>
  <si>
    <t>Chi tiền nước</t>
  </si>
  <si>
    <t>Chi tiền ăn tại DB</t>
  </si>
  <si>
    <t>Chi tiền ăn tại Mai Châu - Hòa Binh</t>
  </si>
  <si>
    <t>Vé cầu đường</t>
  </si>
  <si>
    <t>Tiếp khách Anh Sơn + Anh Vĩnh Lập Thạch</t>
  </si>
  <si>
    <t>Chi mua đồ gia vị nấu ăn</t>
  </si>
  <si>
    <t>Chi tiền vé máy bay Sài Gòn</t>
  </si>
  <si>
    <t>Vé máy bay CT Sài Gòn</t>
  </si>
  <si>
    <t>Tiền cước chở hàng từ bến xe về</t>
  </si>
  <si>
    <t>Công tác sài gòn giặt là</t>
  </si>
  <si>
    <t>Càphê</t>
  </si>
  <si>
    <t>Đồ dùng sinh hoạt</t>
  </si>
  <si>
    <t>Tiếp khách cùng ae SG</t>
  </si>
  <si>
    <t>Ăn sáng ở Sân bay</t>
  </si>
  <si>
    <t>Cà phê sân bay</t>
  </si>
  <si>
    <t>Ăn sáng cùng đội SG</t>
  </si>
  <si>
    <t>Cà phê cùng đội SG</t>
  </si>
  <si>
    <t>Ăn cơm chưa Đồng Nai</t>
  </si>
  <si>
    <t>Cà phê tiếp khách</t>
  </si>
  <si>
    <t>Ăn tối tiếp khách</t>
  </si>
  <si>
    <t>Cafê cùng chị Tuyết</t>
  </si>
  <si>
    <t>Xe ôm đi đồng nai</t>
  </si>
  <si>
    <t>Giặt là</t>
  </si>
  <si>
    <t>Tiếp khách Chị tuyết và đội SG</t>
  </si>
  <si>
    <t>Chuyển 13 thùng hàng từ điện biên về</t>
  </si>
  <si>
    <t>Tiền nhà nghỉ</t>
  </si>
  <si>
    <t>Cà phê sáng</t>
  </si>
  <si>
    <t>Ăn cơm</t>
  </si>
  <si>
    <t>Mua cốc</t>
  </si>
  <si>
    <t>Đi tácxi</t>
  </si>
  <si>
    <t>Tiền nhà nghỉ Đồng Nai</t>
  </si>
  <si>
    <t>Tiền ăn ra Sân bay</t>
  </si>
  <si>
    <t>Chi tiền cước gửi hàng vào SG</t>
  </si>
  <si>
    <t>Cafê tiếp khách</t>
  </si>
  <si>
    <t>Chi tất niên công ty</t>
  </si>
  <si>
    <t>Tiếp khách MN đi chợ</t>
  </si>
  <si>
    <t>Thanh toán tiền điện</t>
  </si>
  <si>
    <t>Chi phí Xăng xe</t>
  </si>
  <si>
    <t>Chi mua phích 2S1 chị Mận HD</t>
  </si>
  <si>
    <t>Thanh toán tiền lãi vay Cty bạn Nhất T12</t>
  </si>
  <si>
    <t>Thanh toán lương T12 anh Sơn</t>
  </si>
  <si>
    <t xml:space="preserve"> Chi phí Vé cầu đường từ 16/1-24/1</t>
  </si>
  <si>
    <t>Chi 20 xuất quà tết Rượu Nho</t>
  </si>
  <si>
    <t>Chi tiền thưởng anh em Sài Gòn</t>
  </si>
  <si>
    <t>Thu tiền hàng đại lý Cường Oanh</t>
  </si>
  <si>
    <t>Thu tiền Hiệu thuốc Vinh Quy</t>
  </si>
  <si>
    <t>Chi sắm lễ Đền Mẫu</t>
  </si>
  <si>
    <t>Thu tiền Nguyễn Văn Thắng SG</t>
  </si>
  <si>
    <t>Thu tiền hàng đại lý Dung Phi</t>
  </si>
  <si>
    <t>Chi Tạm ứng biển bảng chi nhánh MN</t>
  </si>
  <si>
    <t>Chi Trả Tâm tiền đã ứng chi cho văn phòng công ty</t>
  </si>
  <si>
    <t>Thu tiền hàng đại lý Thanh Hòa</t>
  </si>
  <si>
    <t>Thu tiền hàng anh Tùng QN</t>
  </si>
  <si>
    <t>Chi Tạm ứng lương T1 Nguyễn Văn Sơn</t>
  </si>
  <si>
    <t>23/1</t>
  </si>
  <si>
    <t>Tạm ứng  lương t2 Lò Thị Minh Tâm</t>
  </si>
  <si>
    <t>Chi thanh toán lương Nguyễn Văn Long</t>
  </si>
  <si>
    <t>Chi mua giỏ quà tết đại lý Thanh Hòa</t>
  </si>
  <si>
    <t>Chi thanh toán lương Triệu anh Sơn T10,11,12,01/2020 và thưởng tế</t>
  </si>
  <si>
    <t>Thanh toán tiền hưởng hoa hồng từ các đại lý của Triệu Anh Sơn đến hết 31/12/2019.</t>
  </si>
  <si>
    <t>Tổng cộng các khoản thu chi từ 01.01đến 31.01</t>
  </si>
  <si>
    <t xml:space="preserve">Tổng thu từ 01.01 đến 31.01 </t>
  </si>
  <si>
    <t>Tổng chi từ 01.01 đến 31.01</t>
  </si>
  <si>
    <t>Lợi nhuận từ 01.01 đến 31.01</t>
  </si>
  <si>
    <t>Tổng lợi nhuận từ T5/2019 đến 31/01/2020</t>
  </si>
  <si>
    <t>chị Phương</t>
  </si>
  <si>
    <t>19/2</t>
  </si>
  <si>
    <t>Đlý Anh Minh</t>
  </si>
  <si>
    <t>Sơn La</t>
  </si>
  <si>
    <t>Số TT</t>
  </si>
  <si>
    <t xml:space="preserve">Ngày tháng </t>
  </si>
  <si>
    <t xml:space="preserve">Số lượng </t>
  </si>
  <si>
    <t>Thùng</t>
  </si>
  <si>
    <t>Hộp</t>
  </si>
  <si>
    <t>Đơn giá</t>
  </si>
  <si>
    <t>Thành tiền</t>
  </si>
  <si>
    <t>Tên hàng</t>
  </si>
  <si>
    <t>SỔ CHI TiẾT NHẬP HÀNG</t>
  </si>
  <si>
    <t>20/2</t>
  </si>
  <si>
    <t>Lấy hàng từ Thủy Vi chuyển sang</t>
  </si>
  <si>
    <t>C. Hảo</t>
  </si>
  <si>
    <t>Đlý Cường Oanh</t>
  </si>
  <si>
    <t>Tạm ứng lương cho anh Nguyễn Văn Sơn</t>
  </si>
  <si>
    <t>Đối trừ vào tiền góp vốn cổ phần</t>
  </si>
  <si>
    <t>22/2</t>
  </si>
  <si>
    <t>Tiền mua hàng chưa thanh toán tháng 02</t>
  </si>
  <si>
    <t>BẢNG TÍNH LƯƠNG THÁNG 02 NĂM 2020</t>
  </si>
  <si>
    <t>Đã TT xong</t>
  </si>
  <si>
    <t>Thu tiền công nợ Hòa Thanh</t>
  </si>
  <si>
    <t>Nam góp cổ phần</t>
  </si>
  <si>
    <t>Công ty còn nợ Tâm</t>
  </si>
  <si>
    <t xml:space="preserve"> Sơn Lấy thừa tiền của công ty</t>
  </si>
  <si>
    <t>Tiền mua hàng chưa thanh toán tháng 1</t>
  </si>
  <si>
    <t>C</t>
  </si>
  <si>
    <t>D</t>
  </si>
  <si>
    <t>A+B-C-D</t>
  </si>
  <si>
    <t>Tổng tiền lương thực tế tính theo ngày công</t>
  </si>
  <si>
    <t>Đlý Thu Tình</t>
  </si>
  <si>
    <t>24/2</t>
  </si>
  <si>
    <t>Anh Quang chuyển tiền hàng</t>
  </si>
  <si>
    <t>Hỗ trợ tiền vận chuyển 250.000</t>
  </si>
  <si>
    <t>27/2</t>
  </si>
  <si>
    <t>Đlý Thanh Hòa</t>
  </si>
  <si>
    <t>Nhập</t>
  </si>
  <si>
    <t xml:space="preserve">Xuất </t>
  </si>
  <si>
    <t>Tồn</t>
  </si>
  <si>
    <t>Ngày tháng</t>
  </si>
  <si>
    <t>2c Áo</t>
  </si>
  <si>
    <t>Anh Quang MN</t>
  </si>
  <si>
    <t>18/2</t>
  </si>
  <si>
    <t>Chị Minh</t>
  </si>
  <si>
    <t>Hà Nam</t>
  </si>
  <si>
    <t>25/02</t>
  </si>
  <si>
    <t>26/2</t>
  </si>
  <si>
    <t>25/2</t>
  </si>
  <si>
    <t>Pha trải nghiệm</t>
  </si>
  <si>
    <t>Em Huệ</t>
  </si>
  <si>
    <t>Đề mô tặng mẫu</t>
  </si>
  <si>
    <t>Thanh toán lương KT Vũ Hoài Thanh T1</t>
  </si>
  <si>
    <t>Chi tiền mua hoa khai trương Đại lý Thu Tình</t>
  </si>
  <si>
    <t>Đổ dầu máy ôtô ở T50 Vĩnh Yên</t>
  </si>
  <si>
    <t>Thanh toán tiền Kệ hàng sữa Thổ Tang</t>
  </si>
  <si>
    <t>Thanh toán tiền Ghế gấp văn phòng</t>
  </si>
  <si>
    <t>Tạm ứng đội anh Quang MN( Nguyễn Văn Dũng</t>
  </si>
  <si>
    <t>Lẩu hải sản họp cổ đông</t>
  </si>
  <si>
    <t>Thanh toán tiền ăn tiếp khách</t>
  </si>
  <si>
    <t>16/2</t>
  </si>
  <si>
    <t>Phí cầu đường</t>
  </si>
  <si>
    <t>Lẩu ngựa tiếp khách Lập Thạch</t>
  </si>
  <si>
    <t>Thanh toán tiền thuê phòng nghỉ khách sạn Hà Ngọc TP HCM</t>
  </si>
  <si>
    <t>ăn tối tiếp khách</t>
  </si>
  <si>
    <t>Đi lễ</t>
  </si>
  <si>
    <t>Chi tiếp khách ẩm thực gà ngon</t>
  </si>
  <si>
    <t>Chi tiếp khách Vĩnh Tường</t>
  </si>
  <si>
    <t>Thu tiền hàng Đlý anh Minh Gia Lâm</t>
  </si>
  <si>
    <t>Cước vận chuyển hàng</t>
  </si>
  <si>
    <t>21/2</t>
  </si>
  <si>
    <t>Kệ giá Nhật Thành</t>
  </si>
  <si>
    <t>Chi mua giường gấp</t>
  </si>
  <si>
    <t>Cà\ phê</t>
  </si>
  <si>
    <t>Nước lọc</t>
  </si>
  <si>
    <t>Phí vận chuyển sữa</t>
  </si>
  <si>
    <t>29/2</t>
  </si>
  <si>
    <t>Phí\ cầu đường</t>
  </si>
  <si>
    <t xml:space="preserve">Chi phí cước vận chuyển hàng </t>
  </si>
  <si>
    <t>Tiến ăn sáng</t>
  </si>
  <si>
    <t>TIỀN MUA HÀNG EM TÂM CHƯA THANH TOÁN THÁNG ĐẾN 29/02/2020</t>
  </si>
  <si>
    <t>3CX45</t>
  </si>
  <si>
    <t>Cty Nanomilk</t>
  </si>
  <si>
    <t>Tiền lương của tháng 12 và tháng 1 Cty còn nợ nhân viên</t>
  </si>
  <si>
    <t>Tiền lương của tháng 12 và tháng 1 Nhân viên đã ứng thừa của công ty</t>
  </si>
  <si>
    <t>E</t>
  </si>
  <si>
    <t>F</t>
  </si>
  <si>
    <t>Số tiền còn lại sẽ được lĩnh</t>
  </si>
  <si>
    <t>Ghi chú: Cột Số tiền còn lại sẽ được lĩnh là : ( F) = A-B-C-D+E</t>
  </si>
  <si>
    <t>Số tiền lương thực tế tính theo ngày công</t>
  </si>
  <si>
    <t>TIỀN MUA HÀNG SƠN CTV CHƯA THANH TOÁN THÁNG ĐẾN 29/02/2020</t>
  </si>
  <si>
    <t>27/3</t>
  </si>
  <si>
    <t>27/4</t>
  </si>
  <si>
    <t>27/5</t>
  </si>
  <si>
    <t>Hàng Mẫu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</si>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</sst>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m/d;@"/>
    <numFmt numFmtId="166" formatCode="_(* #,##0_);_(* \(#,##0\);_(* &quot;-&quot;??_);_(@_)"/>
    <numFmt numFmtId="167" formatCode="00"/>
    <numFmt numFmtId="168" formatCode="_-* #,##0\ _₫_-;\-* #,##0\ _₫_-;_-* &quot;-&quot;??\ _₫_-;_-@_-"/>
  </numFmts>
  <fonts count="8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7"/>
      <color theme="1"/>
      <name val="Times New Roman"/>
      <family val="1"/>
    </font>
    <font>
      <sz val="11"/>
      <name val="Times New Roman"/>
      <family val="1"/>
    </font>
    <font>
      <b/>
      <sz val="7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7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1"/>
      <name val="Times New Roman"/>
      <family val="1"/>
      <charset val="163"/>
    </font>
    <font>
      <sz val="7"/>
      <color rgb="FF00B050"/>
      <name val="Times New Roman"/>
      <family val="1"/>
      <charset val="163"/>
    </font>
    <font>
      <sz val="11"/>
      <color rgb="FF00B050"/>
      <name val="Calibri"/>
      <family val="2"/>
      <scheme val="minor"/>
    </font>
    <font>
      <sz val="11"/>
      <color rgb="FF00B050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sz val="13"/>
      <name val="Times New Roman"/>
      <family val="1"/>
    </font>
    <font>
      <i/>
      <u/>
      <sz val="13"/>
      <name val="Times New Roman"/>
      <family val="1"/>
    </font>
    <font>
      <b/>
      <sz val="13"/>
      <name val="Times New Roman"/>
      <family val="1"/>
      <charset val="163"/>
    </font>
    <font>
      <b/>
      <sz val="10"/>
      <name val="Times New Roman"/>
      <family val="1"/>
      <charset val="163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mbria"/>
      <family val="1"/>
      <charset val="163"/>
      <scheme val="major"/>
    </font>
    <font>
      <sz val="8"/>
      <name val="Cambria"/>
      <family val="1"/>
      <charset val="163"/>
      <scheme val="major"/>
    </font>
    <font>
      <sz val="7"/>
      <color theme="1"/>
      <name val="Calibri"/>
      <family val="2"/>
      <scheme val="minor"/>
    </font>
    <font>
      <b/>
      <sz val="7"/>
      <color theme="1"/>
      <name val="Times New Roman"/>
      <family val="1"/>
      <charset val="163"/>
    </font>
    <font>
      <sz val="7"/>
      <color rgb="FF00B050"/>
      <name val="Calibri"/>
      <family val="2"/>
      <scheme val="minor"/>
    </font>
    <font>
      <sz val="7"/>
      <name val="Times New Roman"/>
      <family val="1"/>
      <charset val="163"/>
    </font>
    <font>
      <b/>
      <sz val="7"/>
      <color theme="1"/>
      <name val="Calibri"/>
      <family val="2"/>
      <charset val="163"/>
      <scheme val="minor"/>
    </font>
    <font>
      <b/>
      <sz val="8"/>
      <name val="Times New Roman"/>
      <family val="1"/>
      <charset val="163"/>
    </font>
    <font>
      <b/>
      <sz val="8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  <charset val="163"/>
    </font>
    <font>
      <b/>
      <sz val="7"/>
      <color rgb="FFFF0000"/>
      <name val="Times New Roman"/>
      <family val="1"/>
      <charset val="163"/>
    </font>
    <font>
      <sz val="7"/>
      <color rgb="FFFF0000"/>
      <name val="Times New Roman"/>
      <family val="1"/>
    </font>
    <font>
      <sz val="7"/>
      <color rgb="FFC00000"/>
      <name val="Times New Roman"/>
      <family val="1"/>
    </font>
    <font>
      <sz val="11"/>
      <color rgb="FFC0000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b/>
      <sz val="18"/>
      <color theme="1"/>
      <name val="Cambria"/>
      <family val="1"/>
      <charset val="163"/>
      <scheme val="maj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  <charset val="163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5"/>
      <color theme="1"/>
      <name val="Calibri"/>
      <family val="2"/>
      <charset val="163"/>
      <scheme val="minor"/>
    </font>
    <font>
      <sz val="15"/>
      <color theme="1"/>
      <name val="Calibri"/>
      <family val="2"/>
      <charset val="163"/>
      <scheme val="minor"/>
    </font>
    <font>
      <i/>
      <sz val="14"/>
      <color theme="1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164" fontId="1" fillId="0" borderId="0" applyFont="0" applyFill="0" applyBorder="0" applyAlignment="0" applyProtection="0"/>
  </cellStyleXfs>
  <cellXfs count="53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9" fontId="10" fillId="0" borderId="0" xfId="1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9" fontId="10" fillId="0" borderId="0" xfId="1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9" fontId="7" fillId="0" borderId="1" xfId="1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/>
    <xf numFmtId="165" fontId="13" fillId="0" borderId="1" xfId="0" applyNumberFormat="1" applyFont="1" applyBorder="1"/>
    <xf numFmtId="16" fontId="13" fillId="0" borderId="1" xfId="0" applyNumberFormat="1" applyFont="1" applyBorder="1"/>
    <xf numFmtId="9" fontId="13" fillId="0" borderId="1" xfId="0" applyNumberFormat="1" applyFont="1" applyBorder="1"/>
    <xf numFmtId="166" fontId="13" fillId="0" borderId="1" xfId="5" applyNumberFormat="1" applyFont="1" applyBorder="1" applyAlignment="1">
      <alignment horizontal="center"/>
    </xf>
    <xf numFmtId="166" fontId="13" fillId="0" borderId="1" xfId="5" applyNumberFormat="1" applyFont="1" applyBorder="1"/>
    <xf numFmtId="0" fontId="0" fillId="0" borderId="1" xfId="0" applyBorder="1"/>
    <xf numFmtId="166" fontId="0" fillId="0" borderId="1" xfId="5" applyNumberFormat="1" applyFont="1" applyBorder="1"/>
    <xf numFmtId="0" fontId="14" fillId="0" borderId="0" xfId="0" applyFont="1"/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9" fontId="7" fillId="0" borderId="11" xfId="1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/>
    <xf numFmtId="166" fontId="15" fillId="0" borderId="1" xfId="5" applyNumberFormat="1" applyFont="1" applyBorder="1"/>
    <xf numFmtId="166" fontId="15" fillId="0" borderId="0" xfId="5" applyNumberFormat="1" applyFont="1"/>
    <xf numFmtId="0" fontId="0" fillId="0" borderId="0" xfId="0" applyBorder="1"/>
    <xf numFmtId="0" fontId="15" fillId="0" borderId="1" xfId="0" applyFont="1" applyBorder="1" applyAlignment="1">
      <alignment horizontal="center"/>
    </xf>
    <xf numFmtId="0" fontId="19" fillId="0" borderId="0" xfId="0" applyFont="1"/>
    <xf numFmtId="0" fontId="7" fillId="0" borderId="1" xfId="0" applyFont="1" applyBorder="1" applyAlignment="1">
      <alignment horizontal="center" vertical="center" wrapText="1"/>
    </xf>
    <xf numFmtId="0" fontId="18" fillId="0" borderId="0" xfId="0" applyFont="1"/>
    <xf numFmtId="166" fontId="14" fillId="0" borderId="0" xfId="5" applyNumberFormat="1" applyFont="1"/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/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7" fontId="24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3" fontId="24" fillId="0" borderId="0" xfId="0" applyNumberFormat="1" applyFont="1" applyFill="1" applyAlignment="1">
      <alignment vertical="center"/>
    </xf>
    <xf numFmtId="3" fontId="25" fillId="0" borderId="0" xfId="0" applyNumberFormat="1" applyFont="1" applyFill="1" applyBorder="1" applyAlignment="1">
      <alignment horizontal="center" vertical="center"/>
    </xf>
    <xf numFmtId="167" fontId="27" fillId="0" borderId="1" xfId="3" applyNumberFormat="1" applyFont="1" applyFill="1" applyBorder="1" applyAlignment="1">
      <alignment horizontal="center" vertical="center"/>
    </xf>
    <xf numFmtId="0" fontId="27" fillId="0" borderId="1" xfId="3" applyFont="1" applyFill="1" applyBorder="1" applyAlignment="1">
      <alignment horizontal="center" vertical="center"/>
    </xf>
    <xf numFmtId="3" fontId="27" fillId="0" borderId="1" xfId="3" applyNumberFormat="1" applyFont="1" applyFill="1" applyBorder="1" applyAlignment="1">
      <alignment horizontal="center" vertical="center"/>
    </xf>
    <xf numFmtId="3" fontId="27" fillId="0" borderId="1" xfId="3" applyNumberFormat="1" applyFont="1" applyFill="1" applyBorder="1" applyAlignment="1">
      <alignment horizontal="center" vertical="center" wrapText="1"/>
    </xf>
    <xf numFmtId="3" fontId="27" fillId="0" borderId="2" xfId="3" applyNumberFormat="1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left" vertical="center"/>
    </xf>
    <xf numFmtId="0" fontId="28" fillId="0" borderId="1" xfId="3" applyFont="1" applyFill="1" applyBorder="1" applyAlignment="1">
      <alignment horizontal="center" vertical="center"/>
    </xf>
    <xf numFmtId="3" fontId="28" fillId="0" borderId="1" xfId="3" applyNumberFormat="1" applyFont="1" applyFill="1" applyBorder="1" applyAlignment="1">
      <alignment horizontal="right" vertical="center"/>
    </xf>
    <xf numFmtId="3" fontId="28" fillId="0" borderId="1" xfId="3" applyNumberFormat="1" applyFont="1" applyFill="1" applyBorder="1" applyAlignment="1">
      <alignment horizontal="center" vertical="center" wrapText="1"/>
    </xf>
    <xf numFmtId="166" fontId="27" fillId="0" borderId="2" xfId="5" applyNumberFormat="1" applyFont="1" applyFill="1" applyBorder="1" applyAlignment="1">
      <alignment horizontal="center" vertical="center" wrapText="1"/>
    </xf>
    <xf numFmtId="166" fontId="28" fillId="0" borderId="2" xfId="5" applyNumberFormat="1" applyFont="1" applyFill="1" applyBorder="1" applyAlignment="1">
      <alignment horizontal="right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9" fillId="0" borderId="1" xfId="0" applyFont="1" applyBorder="1"/>
    <xf numFmtId="166" fontId="29" fillId="0" borderId="1" xfId="5" applyNumberFormat="1" applyFont="1" applyBorder="1"/>
    <xf numFmtId="167" fontId="27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wrapText="1"/>
    </xf>
    <xf numFmtId="167" fontId="28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166" fontId="29" fillId="0" borderId="1" xfId="5" applyNumberFormat="1" applyFont="1" applyBorder="1" applyAlignment="1">
      <alignment horizontal="center" vertical="center" wrapText="1"/>
    </xf>
    <xf numFmtId="0" fontId="30" fillId="2" borderId="1" xfId="0" applyFont="1" applyFill="1" applyBorder="1" applyAlignment="1">
      <alignment wrapText="1"/>
    </xf>
    <xf numFmtId="0" fontId="30" fillId="0" borderId="1" xfId="0" applyFont="1" applyBorder="1" applyAlignment="1"/>
    <xf numFmtId="166" fontId="30" fillId="0" borderId="1" xfId="0" applyNumberFormat="1" applyFont="1" applyBorder="1" applyAlignment="1"/>
    <xf numFmtId="0" fontId="31" fillId="0" borderId="0" xfId="0" applyFont="1" applyAlignment="1">
      <alignment horizontal="center"/>
    </xf>
    <xf numFmtId="0" fontId="30" fillId="2" borderId="0" xfId="0" applyFont="1" applyFill="1" applyBorder="1" applyAlignment="1">
      <alignment horizontal="center" wrapText="1"/>
    </xf>
    <xf numFmtId="0" fontId="30" fillId="0" borderId="0" xfId="0" applyFont="1" applyAlignment="1">
      <alignment horizontal="center"/>
    </xf>
    <xf numFmtId="0" fontId="30" fillId="2" borderId="1" xfId="0" applyFont="1" applyFill="1" applyBorder="1" applyAlignment="1">
      <alignment horizontal="center" vertical="center" wrapText="1"/>
    </xf>
    <xf numFmtId="3" fontId="28" fillId="0" borderId="1" xfId="3" applyNumberFormat="1" applyFont="1" applyFill="1" applyBorder="1" applyAlignment="1">
      <alignment horizontal="center" vertical="center"/>
    </xf>
    <xf numFmtId="166" fontId="29" fillId="0" borderId="1" xfId="5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36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8" fillId="0" borderId="0" xfId="0" applyFont="1" applyBorder="1" applyAlignment="1"/>
    <xf numFmtId="0" fontId="29" fillId="2" borderId="1" xfId="0" applyFont="1" applyFill="1" applyBorder="1" applyAlignment="1">
      <alignment vertical="center" wrapText="1"/>
    </xf>
    <xf numFmtId="14" fontId="29" fillId="0" borderId="1" xfId="0" quotePrefix="1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0" fillId="0" borderId="0" xfId="5" applyFont="1"/>
    <xf numFmtId="166" fontId="0" fillId="0" borderId="0" xfId="5" applyNumberFormat="1" applyFont="1"/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9" fillId="0" borderId="0" xfId="0" applyFont="1"/>
    <xf numFmtId="165" fontId="40" fillId="0" borderId="1" xfId="0" applyNumberFormat="1" applyFont="1" applyBorder="1" applyAlignment="1">
      <alignment horizontal="center"/>
    </xf>
    <xf numFmtId="0" fontId="40" fillId="0" borderId="1" xfId="0" applyFont="1" applyBorder="1"/>
    <xf numFmtId="166" fontId="40" fillId="0" borderId="1" xfId="5" applyNumberFormat="1" applyFont="1" applyBorder="1"/>
    <xf numFmtId="0" fontId="40" fillId="0" borderId="1" xfId="0" applyFont="1" applyBorder="1" applyAlignment="1">
      <alignment horizontal="center"/>
    </xf>
    <xf numFmtId="166" fontId="16" fillId="0" borderId="1" xfId="5" applyNumberFormat="1" applyFont="1" applyBorder="1"/>
    <xf numFmtId="164" fontId="16" fillId="0" borderId="1" xfId="5" applyFont="1" applyBorder="1"/>
    <xf numFmtId="0" fontId="41" fillId="0" borderId="0" xfId="0" applyFont="1" applyBorder="1" applyAlignment="1">
      <alignment horizontal="left"/>
    </xf>
    <xf numFmtId="166" fontId="41" fillId="0" borderId="0" xfId="0" applyNumberFormat="1" applyFont="1" applyBorder="1" applyAlignment="1">
      <alignment horizontal="left"/>
    </xf>
    <xf numFmtId="0" fontId="42" fillId="0" borderId="0" xfId="0" applyFont="1" applyBorder="1"/>
    <xf numFmtId="0" fontId="41" fillId="2" borderId="0" xfId="0" applyFont="1" applyFill="1" applyBorder="1" applyAlignment="1">
      <alignment horizontal="left"/>
    </xf>
    <xf numFmtId="0" fontId="0" fillId="0" borderId="0" xfId="0" applyBorder="1" applyAlignment="1"/>
    <xf numFmtId="0" fontId="0" fillId="0" borderId="0" xfId="0" applyAlignment="1"/>
    <xf numFmtId="166" fontId="13" fillId="0" borderId="1" xfId="0" applyNumberFormat="1" applyFont="1" applyBorder="1"/>
    <xf numFmtId="0" fontId="43" fillId="0" borderId="0" xfId="0" applyFont="1"/>
    <xf numFmtId="0" fontId="43" fillId="0" borderId="1" xfId="0" applyFont="1" applyBorder="1"/>
    <xf numFmtId="166" fontId="43" fillId="0" borderId="1" xfId="0" applyNumberFormat="1" applyFont="1" applyBorder="1"/>
    <xf numFmtId="166" fontId="44" fillId="0" borderId="1" xfId="5" applyNumberFormat="1" applyFont="1" applyBorder="1"/>
    <xf numFmtId="166" fontId="44" fillId="0" borderId="1" xfId="0" applyNumberFormat="1" applyFont="1" applyBorder="1"/>
    <xf numFmtId="0" fontId="44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45" fillId="0" borderId="0" xfId="0" applyFont="1"/>
    <xf numFmtId="165" fontId="46" fillId="0" borderId="19" xfId="0" applyNumberFormat="1" applyFont="1" applyBorder="1" applyAlignment="1">
      <alignment horizontal="center" vertical="center" wrapText="1"/>
    </xf>
    <xf numFmtId="165" fontId="46" fillId="2" borderId="11" xfId="0" applyNumberFormat="1" applyFont="1" applyFill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11" xfId="0" applyFont="1" applyBorder="1" applyAlignment="1">
      <alignment vertical="center" wrapText="1"/>
    </xf>
    <xf numFmtId="9" fontId="46" fillId="0" borderId="11" xfId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46" fillId="0" borderId="20" xfId="0" applyFont="1" applyBorder="1" applyAlignment="1">
      <alignment horizontal="center" vertical="center" wrapText="1"/>
    </xf>
    <xf numFmtId="166" fontId="13" fillId="0" borderId="11" xfId="5" applyNumberFormat="1" applyFont="1" applyBorder="1" applyAlignment="1">
      <alignment horizontal="center" vertical="center" wrapText="1"/>
    </xf>
    <xf numFmtId="166" fontId="46" fillId="0" borderId="11" xfId="5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166" fontId="18" fillId="0" borderId="0" xfId="5" applyNumberFormat="1" applyFont="1" applyBorder="1"/>
    <xf numFmtId="9" fontId="18" fillId="0" borderId="0" xfId="0" applyNumberFormat="1" applyFont="1" applyBorder="1"/>
    <xf numFmtId="165" fontId="13" fillId="0" borderId="1" xfId="0" applyNumberFormat="1" applyFont="1" applyBorder="1" applyAlignment="1">
      <alignment horizontal="center"/>
    </xf>
    <xf numFmtId="9" fontId="44" fillId="0" borderId="1" xfId="0" applyNumberFormat="1" applyFont="1" applyBorder="1"/>
    <xf numFmtId="166" fontId="13" fillId="2" borderId="9" xfId="0" applyNumberFormat="1" applyFont="1" applyFill="1" applyBorder="1"/>
    <xf numFmtId="0" fontId="43" fillId="0" borderId="1" xfId="0" applyFont="1" applyBorder="1" applyAlignment="1">
      <alignment horizontal="center"/>
    </xf>
    <xf numFmtId="0" fontId="13" fillId="0" borderId="1" xfId="0" applyFont="1" applyFill="1" applyBorder="1"/>
    <xf numFmtId="166" fontId="13" fillId="0" borderId="1" xfId="5" applyNumberFormat="1" applyFont="1" applyFill="1" applyBorder="1" applyAlignment="1">
      <alignment horizontal="center"/>
    </xf>
    <xf numFmtId="166" fontId="43" fillId="0" borderId="1" xfId="5" applyNumberFormat="1" applyFont="1" applyBorder="1"/>
    <xf numFmtId="0" fontId="47" fillId="0" borderId="1" xfId="0" applyFont="1" applyBorder="1" applyAlignment="1">
      <alignment horizontal="center"/>
    </xf>
    <xf numFmtId="16" fontId="47" fillId="0" borderId="1" xfId="0" applyNumberFormat="1" applyFont="1" applyBorder="1"/>
    <xf numFmtId="0" fontId="47" fillId="0" borderId="1" xfId="0" applyFont="1" applyBorder="1"/>
    <xf numFmtId="16" fontId="43" fillId="0" borderId="1" xfId="0" applyNumberFormat="1" applyFont="1" applyBorder="1"/>
    <xf numFmtId="0" fontId="1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5" applyNumberFormat="1" applyFont="1" applyAlignment="1"/>
    <xf numFmtId="166" fontId="49" fillId="0" borderId="1" xfId="5" applyNumberFormat="1" applyFont="1" applyBorder="1"/>
    <xf numFmtId="0" fontId="31" fillId="0" borderId="14" xfId="0" applyFont="1" applyBorder="1" applyAlignment="1">
      <alignment horizontal="center"/>
    </xf>
    <xf numFmtId="49" fontId="50" fillId="2" borderId="1" xfId="0" applyNumberFormat="1" applyFont="1" applyFill="1" applyBorder="1" applyAlignment="1">
      <alignment vertical="center"/>
    </xf>
    <xf numFmtId="166" fontId="14" fillId="0" borderId="1" xfId="5" applyNumberFormat="1" applyFont="1" applyBorder="1"/>
    <xf numFmtId="166" fontId="14" fillId="0" borderId="14" xfId="0" applyNumberFormat="1" applyFont="1" applyBorder="1"/>
    <xf numFmtId="0" fontId="14" fillId="0" borderId="1" xfId="0" applyFont="1" applyBorder="1" applyAlignment="1">
      <alignment vertical="center" wrapText="1"/>
    </xf>
    <xf numFmtId="49" fontId="50" fillId="2" borderId="1" xfId="0" applyNumberFormat="1" applyFont="1" applyFill="1" applyBorder="1" applyAlignment="1">
      <alignment vertical="center" wrapText="1"/>
    </xf>
    <xf numFmtId="0" fontId="22" fillId="2" borderId="1" xfId="0" applyFont="1" applyFill="1" applyBorder="1"/>
    <xf numFmtId="0" fontId="22" fillId="2" borderId="1" xfId="0" applyFont="1" applyFill="1" applyBorder="1" applyAlignment="1"/>
    <xf numFmtId="0" fontId="14" fillId="0" borderId="0" xfId="0" applyFont="1" applyBorder="1"/>
    <xf numFmtId="0" fontId="26" fillId="0" borderId="0" xfId="0" applyFont="1" applyAlignment="1">
      <alignment vertical="center"/>
    </xf>
    <xf numFmtId="0" fontId="31" fillId="0" borderId="0" xfId="0" applyFont="1"/>
    <xf numFmtId="0" fontId="31" fillId="0" borderId="16" xfId="0" applyFont="1" applyBorder="1" applyAlignment="1"/>
    <xf numFmtId="0" fontId="14" fillId="0" borderId="16" xfId="0" applyFont="1" applyBorder="1" applyAlignment="1"/>
    <xf numFmtId="0" fontId="31" fillId="0" borderId="0" xfId="0" applyFont="1" applyBorder="1" applyAlignment="1">
      <alignment horizontal="center"/>
    </xf>
    <xf numFmtId="166" fontId="14" fillId="0" borderId="0" xfId="5" applyNumberFormat="1" applyFont="1" applyBorder="1"/>
    <xf numFmtId="166" fontId="14" fillId="0" borderId="1" xfId="0" applyNumberFormat="1" applyFont="1" applyBorder="1"/>
    <xf numFmtId="166" fontId="31" fillId="0" borderId="1" xfId="0" applyNumberFormat="1" applyFont="1" applyBorder="1"/>
    <xf numFmtId="166" fontId="14" fillId="0" borderId="1" xfId="0" applyNumberFormat="1" applyFont="1" applyBorder="1" applyAlignment="1"/>
    <xf numFmtId="0" fontId="50" fillId="2" borderId="1" xfId="0" applyFont="1" applyFill="1" applyBorder="1" applyAlignment="1"/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166" fontId="52" fillId="0" borderId="1" xfId="5" applyNumberFormat="1" applyFont="1" applyBorder="1" applyAlignment="1">
      <alignment horizontal="center"/>
    </xf>
    <xf numFmtId="0" fontId="52" fillId="0" borderId="14" xfId="0" applyFont="1" applyBorder="1" applyAlignment="1">
      <alignment horizontal="center"/>
    </xf>
    <xf numFmtId="0" fontId="34" fillId="0" borderId="0" xfId="0" applyFont="1" applyAlignment="1">
      <alignment vertical="center" wrapText="1"/>
    </xf>
    <xf numFmtId="166" fontId="34" fillId="0" borderId="0" xfId="5" applyNumberFormat="1" applyFont="1" applyAlignment="1">
      <alignment horizontal="center" vertical="center" wrapText="1"/>
    </xf>
    <xf numFmtId="166" fontId="34" fillId="0" borderId="0" xfId="5" applyNumberFormat="1" applyFont="1" applyAlignment="1">
      <alignment horizontal="center" wrapText="1"/>
    </xf>
    <xf numFmtId="0" fontId="35" fillId="0" borderId="0" xfId="0" applyFont="1" applyAlignment="1">
      <alignment wrapText="1"/>
    </xf>
    <xf numFmtId="0" fontId="37" fillId="0" borderId="0" xfId="0" applyFont="1" applyAlignment="1">
      <alignment vertical="center" wrapText="1"/>
    </xf>
    <xf numFmtId="166" fontId="37" fillId="0" borderId="0" xfId="5" applyNumberFormat="1" applyFont="1" applyAlignment="1">
      <alignment horizontal="center" vertical="center" wrapText="1"/>
    </xf>
    <xf numFmtId="0" fontId="55" fillId="0" borderId="0" xfId="0" applyFont="1"/>
    <xf numFmtId="166" fontId="5" fillId="5" borderId="1" xfId="5" applyNumberFormat="1" applyFont="1" applyFill="1" applyBorder="1" applyAlignment="1">
      <alignment vertical="center" wrapText="1"/>
    </xf>
    <xf numFmtId="166" fontId="7" fillId="6" borderId="14" xfId="5" applyNumberFormat="1" applyFont="1" applyFill="1" applyBorder="1" applyAlignment="1">
      <alignment horizontal="center" vertical="center" wrapText="1"/>
    </xf>
    <xf numFmtId="165" fontId="56" fillId="2" borderId="27" xfId="0" quotePrefix="1" applyNumberFormat="1" applyFont="1" applyFill="1" applyBorder="1" applyAlignment="1">
      <alignment horizontal="left"/>
    </xf>
    <xf numFmtId="0" fontId="56" fillId="2" borderId="28" xfId="0" applyFont="1" applyFill="1" applyBorder="1" applyAlignment="1">
      <alignment wrapText="1"/>
    </xf>
    <xf numFmtId="166" fontId="0" fillId="0" borderId="28" xfId="5" applyNumberFormat="1" applyFont="1" applyBorder="1"/>
    <xf numFmtId="0" fontId="0" fillId="0" borderId="28" xfId="0" applyBorder="1"/>
    <xf numFmtId="166" fontId="55" fillId="0" borderId="28" xfId="5" applyNumberFormat="1" applyFont="1" applyBorder="1" applyAlignment="1">
      <alignment wrapText="1"/>
    </xf>
    <xf numFmtId="164" fontId="0" fillId="0" borderId="28" xfId="5" applyFont="1" applyBorder="1"/>
    <xf numFmtId="166" fontId="55" fillId="2" borderId="28" xfId="5" applyNumberFormat="1" applyFont="1" applyFill="1" applyBorder="1"/>
    <xf numFmtId="0" fontId="0" fillId="0" borderId="29" xfId="0" applyBorder="1"/>
    <xf numFmtId="165" fontId="56" fillId="2" borderId="30" xfId="0" quotePrefix="1" applyNumberFormat="1" applyFont="1" applyFill="1" applyBorder="1" applyAlignment="1">
      <alignment horizontal="left"/>
    </xf>
    <xf numFmtId="0" fontId="56" fillId="2" borderId="31" xfId="0" applyFont="1" applyFill="1" applyBorder="1" applyAlignment="1">
      <alignment wrapText="1"/>
    </xf>
    <xf numFmtId="166" fontId="0" fillId="0" borderId="31" xfId="5" applyNumberFormat="1" applyFont="1" applyBorder="1"/>
    <xf numFmtId="0" fontId="0" fillId="0" borderId="31" xfId="0" applyBorder="1"/>
    <xf numFmtId="166" fontId="55" fillId="0" borderId="31" xfId="5" applyNumberFormat="1" applyFont="1" applyBorder="1" applyAlignment="1">
      <alignment wrapText="1"/>
    </xf>
    <xf numFmtId="164" fontId="0" fillId="0" borderId="31" xfId="5" applyFont="1" applyBorder="1"/>
    <xf numFmtId="166" fontId="55" fillId="2" borderId="31" xfId="5" applyNumberFormat="1" applyFont="1" applyFill="1" applyBorder="1"/>
    <xf numFmtId="0" fontId="0" fillId="0" borderId="32" xfId="0" applyBorder="1"/>
    <xf numFmtId="166" fontId="0" fillId="0" borderId="31" xfId="0" applyNumberFormat="1" applyBorder="1"/>
    <xf numFmtId="165" fontId="56" fillId="2" borderId="30" xfId="0" applyNumberFormat="1" applyFont="1" applyFill="1" applyBorder="1" applyAlignment="1">
      <alignment horizontal="left"/>
    </xf>
    <xf numFmtId="165" fontId="56" fillId="8" borderId="30" xfId="0" quotePrefix="1" applyNumberFormat="1" applyFont="1" applyFill="1" applyBorder="1" applyAlignment="1">
      <alignment horizontal="left"/>
    </xf>
    <xf numFmtId="0" fontId="56" fillId="8" borderId="31" xfId="0" applyFont="1" applyFill="1" applyBorder="1" applyAlignment="1">
      <alignment wrapText="1"/>
    </xf>
    <xf numFmtId="166" fontId="55" fillId="8" borderId="31" xfId="5" applyNumberFormat="1" applyFont="1" applyFill="1" applyBorder="1" applyAlignment="1">
      <alignment wrapText="1"/>
    </xf>
    <xf numFmtId="166" fontId="55" fillId="8" borderId="31" xfId="5" applyNumberFormat="1" applyFont="1" applyFill="1" applyBorder="1"/>
    <xf numFmtId="165" fontId="13" fillId="0" borderId="30" xfId="0" applyNumberFormat="1" applyFont="1" applyBorder="1" applyAlignment="1">
      <alignment horizontal="center"/>
    </xf>
    <xf numFmtId="0" fontId="13" fillId="0" borderId="31" xfId="0" applyFont="1" applyBorder="1"/>
    <xf numFmtId="166" fontId="13" fillId="0" borderId="31" xfId="5" applyNumberFormat="1" applyFont="1" applyBorder="1"/>
    <xf numFmtId="164" fontId="13" fillId="0" borderId="31" xfId="5" applyFont="1" applyBorder="1"/>
    <xf numFmtId="0" fontId="13" fillId="0" borderId="32" xfId="0" applyFont="1" applyBorder="1"/>
    <xf numFmtId="165" fontId="46" fillId="2" borderId="30" xfId="0" applyNumberFormat="1" applyFont="1" applyFill="1" applyBorder="1" applyAlignment="1">
      <alignment horizontal="left"/>
    </xf>
    <xf numFmtId="0" fontId="46" fillId="2" borderId="31" xfId="0" applyFont="1" applyFill="1" applyBorder="1" applyAlignment="1">
      <alignment wrapText="1"/>
    </xf>
    <xf numFmtId="166" fontId="13" fillId="0" borderId="31" xfId="5" applyNumberFormat="1" applyFont="1" applyBorder="1" applyAlignment="1">
      <alignment wrapText="1"/>
    </xf>
    <xf numFmtId="166" fontId="13" fillId="2" borderId="31" xfId="5" applyNumberFormat="1" applyFont="1" applyFill="1" applyBorder="1"/>
    <xf numFmtId="166" fontId="44" fillId="0" borderId="31" xfId="5" applyNumberFormat="1" applyFont="1" applyBorder="1" applyAlignment="1">
      <alignment wrapText="1"/>
    </xf>
    <xf numFmtId="166" fontId="44" fillId="0" borderId="31" xfId="5" applyNumberFormat="1" applyFont="1" applyBorder="1"/>
    <xf numFmtId="18" fontId="9" fillId="0" borderId="0" xfId="0" applyNumberFormat="1" applyFont="1" applyAlignment="1">
      <alignment vertical="center"/>
    </xf>
    <xf numFmtId="18" fontId="0" fillId="0" borderId="0" xfId="0" applyNumberFormat="1"/>
    <xf numFmtId="18" fontId="11" fillId="0" borderId="0" xfId="0" applyNumberFormat="1" applyFont="1" applyAlignment="1">
      <alignment vertical="center"/>
    </xf>
    <xf numFmtId="0" fontId="51" fillId="0" borderId="1" xfId="0" applyFont="1" applyBorder="1"/>
    <xf numFmtId="0" fontId="51" fillId="0" borderId="1" xfId="0" applyFont="1" applyBorder="1" applyAlignment="1">
      <alignment wrapText="1"/>
    </xf>
    <xf numFmtId="166" fontId="51" fillId="0" borderId="1" xfId="5" applyNumberFormat="1" applyFont="1" applyBorder="1" applyAlignment="1"/>
    <xf numFmtId="166" fontId="51" fillId="0" borderId="1" xfId="5" applyNumberFormat="1" applyFont="1" applyBorder="1"/>
    <xf numFmtId="166" fontId="51" fillId="0" borderId="2" xfId="5" applyNumberFormat="1" applyFont="1" applyBorder="1" applyAlignment="1">
      <alignment horizontal="center" vertical="center" wrapText="1"/>
    </xf>
    <xf numFmtId="9" fontId="51" fillId="0" borderId="1" xfId="0" applyNumberFormat="1" applyFont="1" applyBorder="1"/>
    <xf numFmtId="165" fontId="59" fillId="2" borderId="30" xfId="0" quotePrefix="1" applyNumberFormat="1" applyFont="1" applyFill="1" applyBorder="1" applyAlignment="1">
      <alignment horizontal="left"/>
    </xf>
    <xf numFmtId="0" fontId="59" fillId="2" borderId="31" xfId="0" applyFont="1" applyFill="1" applyBorder="1" applyAlignment="1">
      <alignment wrapText="1"/>
    </xf>
    <xf numFmtId="166" fontId="39" fillId="0" borderId="31" xfId="5" applyNumberFormat="1" applyFont="1" applyBorder="1"/>
    <xf numFmtId="0" fontId="39" fillId="0" borderId="31" xfId="0" applyFont="1" applyBorder="1"/>
    <xf numFmtId="166" fontId="59" fillId="0" borderId="31" xfId="5" applyNumberFormat="1" applyFont="1" applyBorder="1" applyAlignment="1">
      <alignment wrapText="1"/>
    </xf>
    <xf numFmtId="164" fontId="39" fillId="0" borderId="31" xfId="5" applyFont="1" applyBorder="1"/>
    <xf numFmtId="166" fontId="59" fillId="2" borderId="31" xfId="5" applyNumberFormat="1" applyFont="1" applyFill="1" applyBorder="1"/>
    <xf numFmtId="0" fontId="39" fillId="0" borderId="32" xfId="0" applyFont="1" applyBorder="1"/>
    <xf numFmtId="166" fontId="39" fillId="0" borderId="31" xfId="0" applyNumberFormat="1" applyFont="1" applyBorder="1"/>
    <xf numFmtId="165" fontId="55" fillId="2" borderId="30" xfId="0" quotePrefix="1" applyNumberFormat="1" applyFont="1" applyFill="1" applyBorder="1" applyAlignment="1">
      <alignment horizontal="left"/>
    </xf>
    <xf numFmtId="0" fontId="55" fillId="2" borderId="31" xfId="0" applyFont="1" applyFill="1" applyBorder="1" applyAlignment="1">
      <alignment wrapText="1"/>
    </xf>
    <xf numFmtId="0" fontId="0" fillId="0" borderId="31" xfId="0" applyFont="1" applyBorder="1"/>
    <xf numFmtId="0" fontId="0" fillId="0" borderId="32" xfId="0" applyFont="1" applyBorder="1"/>
    <xf numFmtId="0" fontId="0" fillId="0" borderId="0" xfId="0" applyFont="1"/>
    <xf numFmtId="165" fontId="60" fillId="2" borderId="30" xfId="0" quotePrefix="1" applyNumberFormat="1" applyFont="1" applyFill="1" applyBorder="1" applyAlignment="1">
      <alignment horizontal="left"/>
    </xf>
    <xf numFmtId="0" fontId="60" fillId="2" borderId="31" xfId="0" applyFont="1" applyFill="1" applyBorder="1" applyAlignment="1">
      <alignment wrapText="1"/>
    </xf>
    <xf numFmtId="0" fontId="61" fillId="0" borderId="31" xfId="0" applyFont="1" applyBorder="1"/>
    <xf numFmtId="166" fontId="60" fillId="0" borderId="31" xfId="5" applyNumberFormat="1" applyFont="1" applyBorder="1" applyAlignment="1">
      <alignment wrapText="1"/>
    </xf>
    <xf numFmtId="166" fontId="60" fillId="2" borderId="31" xfId="5" applyNumberFormat="1" applyFont="1" applyFill="1" applyBorder="1"/>
    <xf numFmtId="0" fontId="61" fillId="0" borderId="32" xfId="0" applyFont="1" applyBorder="1"/>
    <xf numFmtId="0" fontId="61" fillId="0" borderId="0" xfId="0" applyFont="1"/>
    <xf numFmtId="166" fontId="13" fillId="0" borderId="36" xfId="5" applyNumberFormat="1" applyFont="1" applyFill="1" applyBorder="1"/>
    <xf numFmtId="167" fontId="26" fillId="0" borderId="0" xfId="0" applyNumberFormat="1" applyFont="1" applyFill="1" applyAlignment="1">
      <alignment horizontal="center" vertical="center"/>
    </xf>
    <xf numFmtId="3" fontId="30" fillId="0" borderId="1" xfId="0" applyNumberFormat="1" applyFont="1" applyBorder="1" applyAlignment="1"/>
    <xf numFmtId="167" fontId="26" fillId="0" borderId="0" xfId="0" applyNumberFormat="1" applyFont="1" applyFill="1" applyAlignment="1">
      <alignment horizontal="center" vertical="center"/>
    </xf>
    <xf numFmtId="0" fontId="27" fillId="0" borderId="1" xfId="3" applyFont="1" applyFill="1" applyBorder="1" applyAlignment="1">
      <alignment horizontal="center" vertical="center"/>
    </xf>
    <xf numFmtId="3" fontId="27" fillId="0" borderId="1" xfId="3" applyNumberFormat="1" applyFont="1" applyFill="1" applyBorder="1" applyAlignment="1">
      <alignment horizontal="center" vertical="center"/>
    </xf>
    <xf numFmtId="3" fontId="27" fillId="0" borderId="2" xfId="3" applyNumberFormat="1" applyFont="1" applyFill="1" applyBorder="1" applyAlignment="1">
      <alignment horizontal="center" vertical="center" wrapText="1"/>
    </xf>
    <xf numFmtId="167" fontId="28" fillId="0" borderId="1" xfId="3" applyNumberFormat="1" applyFont="1" applyFill="1" applyBorder="1" applyAlignment="1">
      <alignment horizontal="center" vertical="center"/>
    </xf>
    <xf numFmtId="166" fontId="0" fillId="0" borderId="0" xfId="0" applyNumberFormat="1"/>
    <xf numFmtId="18" fontId="14" fillId="0" borderId="39" xfId="0" applyNumberFormat="1" applyFont="1" applyBorder="1"/>
    <xf numFmtId="18" fontId="14" fillId="0" borderId="40" xfId="0" applyNumberFormat="1" applyFont="1" applyBorder="1"/>
    <xf numFmtId="1" fontId="14" fillId="0" borderId="40" xfId="0" applyNumberFormat="1" applyFont="1" applyBorder="1" applyAlignment="1">
      <alignment horizontal="center"/>
    </xf>
    <xf numFmtId="166" fontId="14" fillId="0" borderId="40" xfId="5" applyNumberFormat="1" applyFont="1" applyBorder="1"/>
    <xf numFmtId="18" fontId="14" fillId="0" borderId="38" xfId="0" applyNumberFormat="1" applyFont="1" applyBorder="1"/>
    <xf numFmtId="1" fontId="14" fillId="0" borderId="38" xfId="0" applyNumberFormat="1" applyFont="1" applyBorder="1" applyAlignment="1">
      <alignment horizontal="center"/>
    </xf>
    <xf numFmtId="166" fontId="14" fillId="0" borderId="38" xfId="5" applyNumberFormat="1" applyFont="1" applyBorder="1"/>
    <xf numFmtId="1" fontId="14" fillId="0" borderId="39" xfId="0" applyNumberFormat="1" applyFont="1" applyBorder="1" applyAlignment="1">
      <alignment horizontal="center"/>
    </xf>
    <xf numFmtId="166" fontId="14" fillId="0" borderId="39" xfId="5" applyNumberFormat="1" applyFont="1" applyBorder="1"/>
    <xf numFmtId="18" fontId="14" fillId="0" borderId="2" xfId="0" applyNumberFormat="1" applyFont="1" applyBorder="1" applyAlignment="1">
      <alignment horizontal="center"/>
    </xf>
    <xf numFmtId="0" fontId="16" fillId="0" borderId="0" xfId="0" applyFont="1" applyBorder="1"/>
    <xf numFmtId="166" fontId="0" fillId="0" borderId="0" xfId="5" applyNumberFormat="1" applyFont="1" applyBorder="1"/>
    <xf numFmtId="166" fontId="16" fillId="0" borderId="0" xfId="5" applyNumberFormat="1" applyFont="1" applyBorder="1"/>
    <xf numFmtId="0" fontId="0" fillId="0" borderId="0" xfId="0" applyFill="1" applyBorder="1"/>
    <xf numFmtId="0" fontId="16" fillId="0" borderId="0" xfId="0" applyFont="1" applyBorder="1" applyAlignment="1"/>
    <xf numFmtId="3" fontId="27" fillId="0" borderId="2" xfId="3" applyNumberFormat="1" applyFont="1" applyFill="1" applyBorder="1" applyAlignment="1">
      <alignment horizontal="center" vertical="center" wrapText="1"/>
    </xf>
    <xf numFmtId="166" fontId="13" fillId="0" borderId="41" xfId="5" applyNumberFormat="1" applyFont="1" applyFill="1" applyBorder="1" applyAlignment="1">
      <alignment horizontal="center"/>
    </xf>
    <xf numFmtId="166" fontId="13" fillId="0" borderId="0" xfId="5" applyNumberFormat="1" applyFont="1"/>
    <xf numFmtId="3" fontId="28" fillId="0" borderId="2" xfId="3" applyNumberFormat="1" applyFont="1" applyFill="1" applyBorder="1" applyAlignment="1">
      <alignment horizontal="center" vertical="center" wrapText="1"/>
    </xf>
    <xf numFmtId="166" fontId="0" fillId="0" borderId="1" xfId="5" applyNumberFormat="1" applyFont="1" applyBorder="1" applyAlignment="1">
      <alignment horizontal="center" vertical="center"/>
    </xf>
    <xf numFmtId="166" fontId="0" fillId="0" borderId="1" xfId="5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166" fontId="13" fillId="0" borderId="1" xfId="5" applyNumberFormat="1" applyFont="1" applyFill="1" applyBorder="1"/>
    <xf numFmtId="9" fontId="13" fillId="0" borderId="0" xfId="0" applyNumberFormat="1" applyFont="1"/>
    <xf numFmtId="166" fontId="13" fillId="0" borderId="0" xfId="5" applyNumberFormat="1" applyFont="1" applyFill="1" applyBorder="1"/>
    <xf numFmtId="166" fontId="13" fillId="0" borderId="0" xfId="5" applyNumberFormat="1" applyFont="1" applyBorder="1"/>
    <xf numFmtId="9" fontId="15" fillId="0" borderId="1" xfId="0" applyNumberFormat="1" applyFont="1" applyBorder="1" applyAlignment="1">
      <alignment horizontal="center"/>
    </xf>
    <xf numFmtId="0" fontId="51" fillId="0" borderId="9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vertical="center" wrapText="1"/>
    </xf>
    <xf numFmtId="166" fontId="51" fillId="0" borderId="1" xfId="5" applyNumberFormat="1" applyFont="1" applyBorder="1" applyAlignment="1">
      <alignment horizontal="center" vertical="center" wrapText="1"/>
    </xf>
    <xf numFmtId="9" fontId="51" fillId="0" borderId="1" xfId="1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165" fontId="51" fillId="2" borderId="1" xfId="0" applyNumberFormat="1" applyFont="1" applyFill="1" applyBorder="1" applyAlignment="1">
      <alignment horizontal="center" vertical="center" wrapText="1"/>
    </xf>
    <xf numFmtId="166" fontId="51" fillId="0" borderId="1" xfId="5" applyNumberFormat="1" applyFont="1" applyBorder="1" applyAlignment="1">
      <alignment vertical="center" wrapText="1"/>
    </xf>
    <xf numFmtId="165" fontId="51" fillId="0" borderId="1" xfId="0" applyNumberFormat="1" applyFont="1" applyBorder="1" applyAlignment="1">
      <alignment horizontal="center"/>
    </xf>
    <xf numFmtId="1" fontId="51" fillId="0" borderId="1" xfId="0" applyNumberFormat="1" applyFont="1" applyBorder="1" applyAlignment="1">
      <alignment horizontal="center"/>
    </xf>
    <xf numFmtId="166" fontId="0" fillId="0" borderId="1" xfId="5" applyNumberFormat="1" applyFont="1" applyBorder="1" applyAlignment="1"/>
    <xf numFmtId="16" fontId="0" fillId="0" borderId="0" xfId="0" applyNumberFormat="1"/>
    <xf numFmtId="166" fontId="51" fillId="0" borderId="1" xfId="0" applyNumberFormat="1" applyFont="1" applyBorder="1"/>
    <xf numFmtId="0" fontId="51" fillId="0" borderId="1" xfId="0" applyFont="1" applyFill="1" applyBorder="1" applyAlignment="1">
      <alignment horizontal="center"/>
    </xf>
    <xf numFmtId="0" fontId="39" fillId="0" borderId="1" xfId="0" applyFont="1" applyBorder="1"/>
    <xf numFmtId="0" fontId="51" fillId="0" borderId="1" xfId="0" applyFont="1" applyFill="1" applyBorder="1"/>
    <xf numFmtId="166" fontId="51" fillId="0" borderId="1" xfId="5" applyNumberFormat="1" applyFont="1" applyFill="1" applyBorder="1"/>
    <xf numFmtId="16" fontId="51" fillId="2" borderId="1" xfId="0" applyNumberFormat="1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1" fillId="0" borderId="0" xfId="0" applyFont="1"/>
    <xf numFmtId="3" fontId="27" fillId="0" borderId="1" xfId="3" applyNumberFormat="1" applyFont="1" applyFill="1" applyBorder="1" applyAlignment="1">
      <alignment horizontal="center" vertical="center"/>
    </xf>
    <xf numFmtId="165" fontId="56" fillId="9" borderId="30" xfId="0" quotePrefix="1" applyNumberFormat="1" applyFont="1" applyFill="1" applyBorder="1" applyAlignment="1">
      <alignment horizontal="left"/>
    </xf>
    <xf numFmtId="0" fontId="56" fillId="9" borderId="31" xfId="0" applyFont="1" applyFill="1" applyBorder="1" applyAlignment="1">
      <alignment wrapText="1"/>
    </xf>
    <xf numFmtId="166" fontId="0" fillId="9" borderId="31" xfId="5" applyNumberFormat="1" applyFont="1" applyFill="1" applyBorder="1"/>
    <xf numFmtId="0" fontId="0" fillId="9" borderId="31" xfId="0" applyFill="1" applyBorder="1"/>
    <xf numFmtId="166" fontId="55" fillId="9" borderId="31" xfId="5" applyNumberFormat="1" applyFont="1" applyFill="1" applyBorder="1" applyAlignment="1">
      <alignment wrapText="1"/>
    </xf>
    <xf numFmtId="164" fontId="0" fillId="9" borderId="31" xfId="5" applyFont="1" applyFill="1" applyBorder="1"/>
    <xf numFmtId="166" fontId="55" fillId="9" borderId="31" xfId="5" applyNumberFormat="1" applyFont="1" applyFill="1" applyBorder="1"/>
    <xf numFmtId="0" fontId="0" fillId="9" borderId="32" xfId="0" applyFill="1" applyBorder="1"/>
    <xf numFmtId="0" fontId="0" fillId="9" borderId="0" xfId="0" applyFill="1"/>
    <xf numFmtId="165" fontId="13" fillId="9" borderId="33" xfId="0" applyNumberFormat="1" applyFont="1" applyFill="1" applyBorder="1" applyAlignment="1">
      <alignment horizontal="center"/>
    </xf>
    <xf numFmtId="0" fontId="13" fillId="9" borderId="34" xfId="0" applyFont="1" applyFill="1" applyBorder="1"/>
    <xf numFmtId="166" fontId="13" fillId="9" borderId="34" xfId="5" applyNumberFormat="1" applyFont="1" applyFill="1" applyBorder="1"/>
    <xf numFmtId="164" fontId="13" fillId="9" borderId="34" xfId="5" applyFont="1" applyFill="1" applyBorder="1"/>
    <xf numFmtId="0" fontId="13" fillId="9" borderId="35" xfId="0" applyFont="1" applyFill="1" applyBorder="1"/>
    <xf numFmtId="165" fontId="56" fillId="9" borderId="30" xfId="0" applyNumberFormat="1" applyFont="1" applyFill="1" applyBorder="1" applyAlignment="1">
      <alignment horizontal="left"/>
    </xf>
    <xf numFmtId="165" fontId="13" fillId="0" borderId="0" xfId="5" applyNumberFormat="1" applyFont="1" applyAlignment="1">
      <alignment horizontal="center"/>
    </xf>
    <xf numFmtId="165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3" fillId="0" borderId="42" xfId="0" applyNumberFormat="1" applyFont="1" applyBorder="1" applyAlignment="1">
      <alignment horizontal="center"/>
    </xf>
    <xf numFmtId="0" fontId="13" fillId="0" borderId="43" xfId="0" applyFont="1" applyBorder="1"/>
    <xf numFmtId="166" fontId="13" fillId="0" borderId="43" xfId="5" applyNumberFormat="1" applyFont="1" applyBorder="1"/>
    <xf numFmtId="164" fontId="13" fillId="0" borderId="43" xfId="5" applyFont="1" applyBorder="1"/>
    <xf numFmtId="0" fontId="13" fillId="0" borderId="44" xfId="0" applyFont="1" applyBorder="1"/>
    <xf numFmtId="0" fontId="58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26" fillId="0" borderId="0" xfId="0" applyNumberFormat="1" applyFont="1" applyFill="1" applyAlignment="1">
      <alignment horizontal="center" vertical="center"/>
    </xf>
    <xf numFmtId="3" fontId="27" fillId="0" borderId="1" xfId="3" applyNumberFormat="1" applyFont="1" applyFill="1" applyBorder="1" applyAlignment="1">
      <alignment horizontal="center" vertical="center" wrapText="1"/>
    </xf>
    <xf numFmtId="3" fontId="27" fillId="0" borderId="2" xfId="3" applyNumberFormat="1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/>
    </xf>
    <xf numFmtId="165" fontId="13" fillId="0" borderId="0" xfId="5" applyNumberFormat="1" applyFont="1" applyFill="1" applyBorder="1" applyAlignment="1">
      <alignment horizontal="center"/>
    </xf>
    <xf numFmtId="0" fontId="13" fillId="0" borderId="30" xfId="0" applyFont="1" applyBorder="1"/>
    <xf numFmtId="165" fontId="13" fillId="0" borderId="30" xfId="0" applyNumberFormat="1" applyFont="1" applyBorder="1"/>
    <xf numFmtId="0" fontId="51" fillId="0" borderId="0" xfId="0" applyFont="1" applyBorder="1" applyAlignment="1">
      <alignment horizontal="center" vertical="center" wrapText="1"/>
    </xf>
    <xf numFmtId="0" fontId="51" fillId="0" borderId="0" xfId="0" applyFont="1" applyBorder="1"/>
    <xf numFmtId="166" fontId="29" fillId="0" borderId="2" xfId="5" applyNumberFormat="1" applyFont="1" applyBorder="1" applyAlignment="1">
      <alignment horizontal="center" vertical="center"/>
    </xf>
    <xf numFmtId="166" fontId="29" fillId="0" borderId="2" xfId="5" applyNumberFormat="1" applyFont="1" applyBorder="1"/>
    <xf numFmtId="166" fontId="29" fillId="0" borderId="2" xfId="5" applyNumberFormat="1" applyFont="1" applyBorder="1" applyAlignment="1">
      <alignment horizontal="center" vertical="center" wrapText="1"/>
    </xf>
    <xf numFmtId="0" fontId="39" fillId="0" borderId="0" xfId="0" applyFont="1" applyBorder="1"/>
    <xf numFmtId="0" fontId="46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9" fontId="62" fillId="0" borderId="1" xfId="1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/>
    </xf>
    <xf numFmtId="0" fontId="50" fillId="0" borderId="1" xfId="0" applyFont="1" applyBorder="1" applyAlignment="1">
      <alignment wrapText="1"/>
    </xf>
    <xf numFmtId="0" fontId="50" fillId="0" borderId="1" xfId="0" applyFont="1" applyBorder="1" applyAlignment="1">
      <alignment horizontal="center" vertical="center" wrapText="1"/>
    </xf>
    <xf numFmtId="0" fontId="50" fillId="0" borderId="1" xfId="0" applyFont="1" applyBorder="1"/>
    <xf numFmtId="166" fontId="50" fillId="0" borderId="1" xfId="5" applyNumberFormat="1" applyFont="1" applyBorder="1" applyAlignment="1"/>
    <xf numFmtId="166" fontId="50" fillId="0" borderId="1" xfId="5" applyNumberFormat="1" applyFont="1" applyBorder="1"/>
    <xf numFmtId="9" fontId="50" fillId="0" borderId="1" xfId="0" applyNumberFormat="1" applyFont="1" applyBorder="1" applyAlignment="1">
      <alignment horizontal="center"/>
    </xf>
    <xf numFmtId="0" fontId="68" fillId="0" borderId="0" xfId="0" applyFont="1"/>
    <xf numFmtId="0" fontId="67" fillId="0" borderId="0" xfId="0" applyFont="1" applyAlignment="1"/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69" fillId="0" borderId="0" xfId="0" applyFont="1"/>
    <xf numFmtId="0" fontId="70" fillId="0" borderId="0" xfId="0" applyFont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9" fontId="72" fillId="0" borderId="1" xfId="1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 wrapText="1"/>
    </xf>
    <xf numFmtId="165" fontId="74" fillId="2" borderId="1" xfId="0" applyNumberFormat="1" applyFont="1" applyFill="1" applyBorder="1" applyAlignment="1">
      <alignment horizontal="center" vertical="center" wrapText="1"/>
    </xf>
    <xf numFmtId="0" fontId="75" fillId="0" borderId="1" xfId="0" applyFont="1" applyBorder="1"/>
    <xf numFmtId="0" fontId="74" fillId="0" borderId="1" xfId="0" applyFont="1" applyFill="1" applyBorder="1"/>
    <xf numFmtId="0" fontId="74" fillId="0" borderId="1" xfId="0" applyFont="1" applyBorder="1" applyAlignment="1">
      <alignment horizontal="center" vertical="center" wrapText="1"/>
    </xf>
    <xf numFmtId="166" fontId="74" fillId="0" borderId="1" xfId="5" applyNumberFormat="1" applyFont="1" applyBorder="1" applyAlignment="1">
      <alignment vertical="center" wrapText="1"/>
    </xf>
    <xf numFmtId="166" fontId="74" fillId="0" borderId="1" xfId="5" applyNumberFormat="1" applyFont="1" applyBorder="1" applyAlignment="1">
      <alignment horizontal="center" vertical="center" wrapText="1"/>
    </xf>
    <xf numFmtId="9" fontId="74" fillId="0" borderId="1" xfId="1" applyFont="1" applyBorder="1" applyAlignment="1">
      <alignment horizontal="center" vertical="center" wrapText="1"/>
    </xf>
    <xf numFmtId="166" fontId="74" fillId="0" borderId="7" xfId="5" applyNumberFormat="1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/>
    </xf>
    <xf numFmtId="0" fontId="74" fillId="0" borderId="1" xfId="0" applyFont="1" applyBorder="1"/>
    <xf numFmtId="0" fontId="74" fillId="0" borderId="1" xfId="0" applyFont="1" applyBorder="1" applyAlignment="1">
      <alignment wrapText="1"/>
    </xf>
    <xf numFmtId="0" fontId="74" fillId="0" borderId="1" xfId="0" applyFont="1" applyBorder="1" applyAlignment="1">
      <alignment horizontal="center"/>
    </xf>
    <xf numFmtId="166" fontId="74" fillId="0" borderId="1" xfId="5" applyNumberFormat="1" applyFont="1" applyBorder="1" applyAlignment="1"/>
    <xf numFmtId="166" fontId="74" fillId="0" borderId="1" xfId="5" applyNumberFormat="1" applyFont="1" applyBorder="1"/>
    <xf numFmtId="9" fontId="74" fillId="0" borderId="1" xfId="0" applyNumberFormat="1" applyFont="1" applyBorder="1" applyAlignment="1">
      <alignment horizontal="center"/>
    </xf>
    <xf numFmtId="0" fontId="74" fillId="0" borderId="6" xfId="0" applyFont="1" applyFill="1" applyBorder="1" applyAlignment="1">
      <alignment horizontal="center"/>
    </xf>
    <xf numFmtId="0" fontId="74" fillId="0" borderId="1" xfId="0" applyFont="1" applyFill="1" applyBorder="1" applyAlignment="1">
      <alignment horizontal="center"/>
    </xf>
    <xf numFmtId="166" fontId="74" fillId="0" borderId="1" xfId="5" applyNumberFormat="1" applyFont="1" applyFill="1" applyBorder="1"/>
    <xf numFmtId="166" fontId="74" fillId="0" borderId="7" xfId="5" applyNumberFormat="1" applyFont="1" applyBorder="1"/>
    <xf numFmtId="0" fontId="76" fillId="0" borderId="45" xfId="0" applyFont="1" applyBorder="1"/>
    <xf numFmtId="0" fontId="76" fillId="0" borderId="46" xfId="0" applyFont="1" applyBorder="1"/>
    <xf numFmtId="166" fontId="76" fillId="0" borderId="47" xfId="0" applyNumberFormat="1" applyFont="1" applyBorder="1"/>
    <xf numFmtId="0" fontId="78" fillId="0" borderId="0" xfId="0" applyFont="1" applyAlignment="1"/>
    <xf numFmtId="0" fontId="79" fillId="0" borderId="0" xfId="0" applyFont="1"/>
    <xf numFmtId="0" fontId="73" fillId="0" borderId="0" xfId="0" applyFont="1" applyAlignme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80" fillId="0" borderId="0" xfId="0" applyFont="1" applyAlignment="1">
      <alignment vertical="center"/>
    </xf>
    <xf numFmtId="0" fontId="80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 wrapText="1"/>
    </xf>
    <xf numFmtId="0" fontId="83" fillId="0" borderId="0" xfId="0" applyFont="1"/>
    <xf numFmtId="0" fontId="50" fillId="0" borderId="6" xfId="0" applyFont="1" applyBorder="1" applyAlignment="1">
      <alignment horizontal="center"/>
    </xf>
    <xf numFmtId="166" fontId="50" fillId="0" borderId="7" xfId="5" applyNumberFormat="1" applyFont="1" applyBorder="1" applyAlignment="1">
      <alignment horizontal="center" vertical="center" wrapText="1"/>
    </xf>
    <xf numFmtId="166" fontId="50" fillId="0" borderId="7" xfId="5" applyNumberFormat="1" applyFont="1" applyBorder="1"/>
    <xf numFmtId="0" fontId="64" fillId="0" borderId="45" xfId="0" applyFont="1" applyBorder="1"/>
    <xf numFmtId="0" fontId="64" fillId="0" borderId="46" xfId="0" applyFont="1" applyBorder="1"/>
    <xf numFmtId="166" fontId="66" fillId="0" borderId="47" xfId="0" applyNumberFormat="1" applyFont="1" applyBorder="1"/>
    <xf numFmtId="166" fontId="76" fillId="0" borderId="46" xfId="0" applyNumberFormat="1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left" vertical="center"/>
    </xf>
    <xf numFmtId="0" fontId="48" fillId="0" borderId="1" xfId="0" applyFont="1" applyBorder="1" applyAlignment="1">
      <alignment horizontal="left" vertical="center"/>
    </xf>
    <xf numFmtId="0" fontId="44" fillId="0" borderId="1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1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9" fontId="17" fillId="0" borderId="0" xfId="1" applyFont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/>
    </xf>
    <xf numFmtId="18" fontId="14" fillId="0" borderId="37" xfId="0" applyNumberFormat="1" applyFont="1" applyBorder="1" applyAlignment="1">
      <alignment horizontal="center" vertical="center" wrapText="1"/>
    </xf>
    <xf numFmtId="18" fontId="14" fillId="0" borderId="39" xfId="0" applyNumberFormat="1" applyFont="1" applyBorder="1" applyAlignment="1">
      <alignment horizontal="center" vertical="center" wrapText="1"/>
    </xf>
    <xf numFmtId="18" fontId="31" fillId="0" borderId="0" xfId="0" applyNumberFormat="1" applyFont="1" applyAlignment="1">
      <alignment horizontal="center"/>
    </xf>
    <xf numFmtId="18" fontId="14" fillId="0" borderId="11" xfId="0" applyNumberFormat="1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167" fontId="26" fillId="0" borderId="0" xfId="0" applyNumberFormat="1" applyFont="1" applyFill="1" applyAlignment="1">
      <alignment horizontal="center" vertical="center"/>
    </xf>
    <xf numFmtId="167" fontId="27" fillId="0" borderId="3" xfId="3" applyNumberFormat="1" applyFont="1" applyFill="1" applyBorder="1" applyAlignment="1">
      <alignment horizontal="center" vertical="center"/>
    </xf>
    <xf numFmtId="167" fontId="27" fillId="0" borderId="6" xfId="3" applyNumberFormat="1" applyFont="1" applyFill="1" applyBorder="1" applyAlignment="1">
      <alignment horizontal="center" vertical="center"/>
    </xf>
    <xf numFmtId="0" fontId="27" fillId="0" borderId="4" xfId="3" applyFont="1" applyFill="1" applyBorder="1" applyAlignment="1">
      <alignment horizontal="center" vertical="center"/>
    </xf>
    <xf numFmtId="0" fontId="27" fillId="0" borderId="1" xfId="3" applyFont="1" applyFill="1" applyBorder="1" applyAlignment="1">
      <alignment horizontal="center" vertical="center"/>
    </xf>
    <xf numFmtId="0" fontId="27" fillId="0" borderId="4" xfId="3" applyFont="1" applyFill="1" applyBorder="1" applyAlignment="1">
      <alignment horizontal="center" vertical="center" wrapText="1"/>
    </xf>
    <xf numFmtId="3" fontId="27" fillId="0" borderId="4" xfId="3" applyNumberFormat="1" applyFont="1" applyFill="1" applyBorder="1" applyAlignment="1">
      <alignment horizontal="center" vertical="center" wrapText="1"/>
    </xf>
    <xf numFmtId="3" fontId="27" fillId="0" borderId="1" xfId="3" applyNumberFormat="1" applyFont="1" applyFill="1" applyBorder="1" applyAlignment="1">
      <alignment horizontal="center" vertical="center"/>
    </xf>
    <xf numFmtId="3" fontId="27" fillId="0" borderId="1" xfId="3" applyNumberFormat="1" applyFont="1" applyFill="1" applyBorder="1" applyAlignment="1">
      <alignment horizontal="center" vertical="center" wrapText="1"/>
    </xf>
    <xf numFmtId="3" fontId="27" fillId="0" borderId="8" xfId="3" applyNumberFormat="1" applyFont="1" applyFill="1" applyBorder="1" applyAlignment="1">
      <alignment horizontal="center" vertical="center" wrapText="1"/>
    </xf>
    <xf numFmtId="3" fontId="27" fillId="0" borderId="2" xfId="3" applyNumberFormat="1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3" fontId="27" fillId="0" borderId="5" xfId="3" applyNumberFormat="1" applyFont="1" applyFill="1" applyBorder="1" applyAlignment="1">
      <alignment horizontal="center" vertical="center" wrapText="1"/>
    </xf>
    <xf numFmtId="3" fontId="27" fillId="0" borderId="7" xfId="3" applyNumberFormat="1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wrapText="1"/>
    </xf>
    <xf numFmtId="0" fontId="30" fillId="2" borderId="9" xfId="0" applyFont="1" applyFill="1" applyBorder="1" applyAlignment="1">
      <alignment horizontal="center" wrapText="1"/>
    </xf>
    <xf numFmtId="0" fontId="31" fillId="2" borderId="0" xfId="0" applyFont="1" applyFill="1" applyBorder="1" applyAlignment="1">
      <alignment horizontal="center" wrapText="1"/>
    </xf>
    <xf numFmtId="0" fontId="44" fillId="0" borderId="14" xfId="0" applyFont="1" applyBorder="1" applyAlignment="1">
      <alignment horizontal="center"/>
    </xf>
    <xf numFmtId="0" fontId="44" fillId="0" borderId="15" xfId="0" applyFont="1" applyBorder="1" applyAlignment="1">
      <alignment horizontal="center"/>
    </xf>
    <xf numFmtId="0" fontId="44" fillId="0" borderId="9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3" fontId="27" fillId="0" borderId="17" xfId="3" applyNumberFormat="1" applyFont="1" applyFill="1" applyBorder="1" applyAlignment="1">
      <alignment horizontal="center" vertical="center" wrapText="1"/>
    </xf>
    <xf numFmtId="3" fontId="27" fillId="0" borderId="18" xfId="3" applyNumberFormat="1" applyFont="1" applyFill="1" applyBorder="1" applyAlignment="1">
      <alignment horizontal="center" vertical="center" wrapText="1"/>
    </xf>
    <xf numFmtId="0" fontId="65" fillId="0" borderId="46" xfId="0" applyFont="1" applyFill="1" applyBorder="1" applyAlignment="1">
      <alignment horizontal="center"/>
    </xf>
    <xf numFmtId="0" fontId="82" fillId="0" borderId="0" xfId="0" applyFont="1" applyAlignment="1">
      <alignment horizontal="center"/>
    </xf>
    <xf numFmtId="0" fontId="81" fillId="0" borderId="0" xfId="0" applyFont="1" applyBorder="1" applyAlignment="1">
      <alignment horizontal="center"/>
    </xf>
    <xf numFmtId="0" fontId="62" fillId="0" borderId="3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2" fillId="0" borderId="4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 vertical="center"/>
    </xf>
    <xf numFmtId="9" fontId="62" fillId="0" borderId="4" xfId="1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 wrapText="1"/>
    </xf>
    <xf numFmtId="0" fontId="63" fillId="0" borderId="7" xfId="0" applyFont="1" applyBorder="1" applyAlignment="1">
      <alignment horizontal="center" vertical="center" wrapText="1"/>
    </xf>
    <xf numFmtId="0" fontId="74" fillId="0" borderId="14" xfId="0" applyFont="1" applyFill="1" applyBorder="1" applyAlignment="1">
      <alignment horizontal="center"/>
    </xf>
    <xf numFmtId="0" fontId="74" fillId="0" borderId="9" xfId="0" applyFont="1" applyFill="1" applyBorder="1" applyAlignment="1">
      <alignment horizontal="center"/>
    </xf>
    <xf numFmtId="0" fontId="74" fillId="0" borderId="14" xfId="0" applyFont="1" applyBorder="1" applyAlignment="1">
      <alignment horizontal="center"/>
    </xf>
    <xf numFmtId="0" fontId="74" fillId="0" borderId="9" xfId="0" applyFont="1" applyBorder="1" applyAlignment="1">
      <alignment horizontal="center"/>
    </xf>
    <xf numFmtId="0" fontId="77" fillId="0" borderId="46" xfId="0" applyFont="1" applyBorder="1" applyAlignment="1">
      <alignment horizontal="center"/>
    </xf>
    <xf numFmtId="0" fontId="78" fillId="0" borderId="0" xfId="0" applyFont="1" applyAlignment="1">
      <alignment horizontal="center"/>
    </xf>
    <xf numFmtId="0" fontId="71" fillId="0" borderId="0" xfId="0" applyFont="1" applyBorder="1" applyAlignment="1">
      <alignment horizontal="center"/>
    </xf>
    <xf numFmtId="0" fontId="72" fillId="0" borderId="3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 wrapText="1"/>
    </xf>
    <xf numFmtId="0" fontId="72" fillId="2" borderId="4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2" fillId="0" borderId="4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2" fillId="0" borderId="4" xfId="0" applyFont="1" applyBorder="1" applyAlignment="1">
      <alignment horizontal="center" vertical="center"/>
    </xf>
    <xf numFmtId="9" fontId="72" fillId="0" borderId="4" xfId="1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53" fillId="0" borderId="0" xfId="0" applyFont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" fillId="3" borderId="23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6" fontId="5" fillId="5" borderId="25" xfId="5" applyNumberFormat="1" applyFont="1" applyFill="1" applyBorder="1" applyAlignment="1">
      <alignment horizontal="center" vertical="center"/>
    </xf>
    <xf numFmtId="166" fontId="5" fillId="6" borderId="24" xfId="5" applyNumberFormat="1" applyFont="1" applyFill="1" applyBorder="1" applyAlignment="1">
      <alignment horizontal="center" vertical="center"/>
    </xf>
    <xf numFmtId="166" fontId="5" fillId="6" borderId="25" xfId="5" applyNumberFormat="1" applyFont="1" applyFill="1" applyBorder="1" applyAlignment="1">
      <alignment horizontal="center" vertical="center"/>
    </xf>
    <xf numFmtId="168" fontId="5" fillId="7" borderId="24" xfId="5" applyNumberFormat="1" applyFont="1" applyFill="1" applyBorder="1" applyAlignment="1">
      <alignment horizontal="center" vertical="center" wrapText="1"/>
    </xf>
    <xf numFmtId="168" fontId="5" fillId="7" borderId="7" xfId="5" applyNumberFormat="1" applyFont="1" applyFill="1" applyBorder="1" applyAlignment="1">
      <alignment horizontal="center" vertical="center" wrapText="1"/>
    </xf>
    <xf numFmtId="0" fontId="57" fillId="0" borderId="30" xfId="0" applyFont="1" applyBorder="1" applyAlignment="1">
      <alignment horizontal="center"/>
    </xf>
    <xf numFmtId="0" fontId="57" fillId="0" borderId="31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44" fillId="0" borderId="31" xfId="0" applyFont="1" applyBorder="1" applyAlignment="1">
      <alignment horizontal="center"/>
    </xf>
    <xf numFmtId="0" fontId="58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</cellXfs>
  <cellStyles count="6">
    <cellStyle name="Comma" xfId="5" builtinId="3"/>
    <cellStyle name="Excel Built-in Normal" xfId="4"/>
    <cellStyle name="Normal" xfId="0" builtinId="0"/>
    <cellStyle name="Normal 2" xfId="3"/>
    <cellStyle name="Normal 5" xfId="2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zoomScaleNormal="100" workbookViewId="0">
      <selection activeCell="A44" sqref="A44"/>
    </sheetView>
  </sheetViews>
  <sheetFormatPr defaultRowHeight="15" x14ac:dyDescent="0.25"/>
  <cols>
    <col min="1" max="1" width="3.85546875" customWidth="1"/>
    <col min="2" max="2" width="5.42578125" customWidth="1"/>
    <col min="3" max="3" width="11" customWidth="1"/>
    <col min="5" max="5" width="12.5703125" customWidth="1"/>
    <col min="6" max="6" width="10.5703125" bestFit="1" customWidth="1"/>
    <col min="9" max="9" width="11.5703125" bestFit="1" customWidth="1"/>
    <col min="10" max="10" width="12" bestFit="1" customWidth="1"/>
    <col min="12" max="12" width="13.5703125" customWidth="1"/>
    <col min="15" max="16" width="9.85546875" bestFit="1" customWidth="1"/>
    <col min="18" max="18" width="12.5703125" bestFit="1" customWidth="1"/>
  </cols>
  <sheetData>
    <row r="1" spans="1:20" ht="16.5" x14ac:dyDescent="0.25">
      <c r="A1" s="6" t="s">
        <v>0</v>
      </c>
      <c r="B1" s="16"/>
      <c r="C1" s="7"/>
      <c r="D1" s="8"/>
      <c r="E1" s="8"/>
      <c r="F1" s="8"/>
      <c r="G1" s="5"/>
      <c r="H1" s="5"/>
      <c r="I1" s="3"/>
      <c r="J1" s="3"/>
      <c r="K1" s="9"/>
      <c r="L1" s="3"/>
      <c r="M1" s="3"/>
      <c r="N1" s="3"/>
      <c r="O1" s="7"/>
      <c r="P1" s="5"/>
      <c r="Q1" s="5"/>
      <c r="R1" s="3" t="s">
        <v>1</v>
      </c>
      <c r="S1" s="3"/>
    </row>
    <row r="2" spans="1:20" ht="15.75" x14ac:dyDescent="0.25">
      <c r="A2" s="10" t="s">
        <v>2</v>
      </c>
      <c r="B2" s="17"/>
      <c r="C2" s="11"/>
      <c r="D2" s="12"/>
      <c r="E2" s="12"/>
      <c r="F2" s="12"/>
      <c r="G2" s="5"/>
      <c r="H2" s="5"/>
      <c r="I2" s="4"/>
      <c r="J2" s="4"/>
      <c r="K2" s="13"/>
      <c r="L2" s="4"/>
      <c r="M2" s="4"/>
      <c r="N2" s="4"/>
      <c r="O2" s="11"/>
      <c r="P2" s="5"/>
      <c r="Q2" s="5"/>
      <c r="R2" s="4" t="s">
        <v>3</v>
      </c>
      <c r="S2" s="4"/>
    </row>
    <row r="3" spans="1:20" ht="20.25" x14ac:dyDescent="0.3">
      <c r="A3" s="416" t="s">
        <v>4</v>
      </c>
      <c r="B3" s="416"/>
      <c r="C3" s="416"/>
      <c r="D3" s="416"/>
      <c r="E3" s="416"/>
      <c r="F3" s="416"/>
      <c r="G3" s="416"/>
      <c r="H3" s="416"/>
      <c r="I3" s="416"/>
      <c r="J3" s="416"/>
      <c r="K3" s="417"/>
      <c r="L3" s="416"/>
      <c r="M3" s="416"/>
      <c r="N3" s="416"/>
      <c r="O3" s="416"/>
      <c r="P3" s="416"/>
      <c r="Q3" s="416"/>
      <c r="R3" s="416"/>
      <c r="S3" s="416"/>
    </row>
    <row r="4" spans="1:20" ht="15.75" thickBot="1" x14ac:dyDescent="0.3">
      <c r="A4" s="418" t="s">
        <v>25</v>
      </c>
      <c r="B4" s="418"/>
      <c r="C4" s="418"/>
      <c r="D4" s="418"/>
      <c r="E4" s="418"/>
      <c r="F4" s="418"/>
      <c r="G4" s="418"/>
      <c r="H4" s="418"/>
      <c r="I4" s="418"/>
      <c r="J4" s="418"/>
      <c r="K4" s="419"/>
      <c r="L4" s="418"/>
      <c r="M4" s="418"/>
      <c r="N4" s="418"/>
      <c r="O4" s="418"/>
      <c r="P4" s="418"/>
      <c r="Q4" s="418"/>
      <c r="R4" s="418"/>
      <c r="S4" s="418"/>
    </row>
    <row r="5" spans="1:20" ht="15.75" thickTop="1" x14ac:dyDescent="0.25">
      <c r="A5" s="420" t="s">
        <v>5</v>
      </c>
      <c r="B5" s="422" t="s">
        <v>6</v>
      </c>
      <c r="C5" s="424" t="s">
        <v>7</v>
      </c>
      <c r="D5" s="424" t="s">
        <v>8</v>
      </c>
      <c r="E5" s="424"/>
      <c r="F5" s="424"/>
      <c r="G5" s="426" t="s">
        <v>9</v>
      </c>
      <c r="H5" s="426"/>
      <c r="I5" s="426"/>
      <c r="J5" s="426"/>
      <c r="K5" s="427"/>
      <c r="L5" s="428" t="s">
        <v>10</v>
      </c>
      <c r="M5" s="426" t="s">
        <v>11</v>
      </c>
      <c r="N5" s="426"/>
      <c r="O5" s="426"/>
      <c r="P5" s="426"/>
      <c r="Q5" s="426"/>
      <c r="R5" s="426"/>
      <c r="S5" s="430" t="s">
        <v>12</v>
      </c>
    </row>
    <row r="6" spans="1:20" ht="21" x14ac:dyDescent="0.25">
      <c r="A6" s="421"/>
      <c r="B6" s="423"/>
      <c r="C6" s="425"/>
      <c r="D6" s="14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1" t="s">
        <v>19</v>
      </c>
      <c r="K6" s="15" t="s">
        <v>20</v>
      </c>
      <c r="L6" s="429"/>
      <c r="M6" s="2" t="s">
        <v>21</v>
      </c>
      <c r="N6" s="2" t="s">
        <v>22</v>
      </c>
      <c r="O6" s="2" t="s">
        <v>23</v>
      </c>
      <c r="P6" s="2" t="s">
        <v>22</v>
      </c>
      <c r="Q6" s="2" t="s">
        <v>24</v>
      </c>
      <c r="R6" s="2" t="s">
        <v>22</v>
      </c>
      <c r="S6" s="431"/>
    </row>
    <row r="7" spans="1:20" s="39" customFormat="1" x14ac:dyDescent="0.25">
      <c r="A7" s="19">
        <v>299</v>
      </c>
      <c r="B7" s="137">
        <v>43862</v>
      </c>
      <c r="C7" s="18"/>
      <c r="D7" s="18" t="s">
        <v>26</v>
      </c>
      <c r="E7" s="18" t="s">
        <v>27</v>
      </c>
      <c r="F7" s="18"/>
      <c r="G7" s="19" t="s">
        <v>28</v>
      </c>
      <c r="H7" s="19">
        <v>9</v>
      </c>
      <c r="I7" s="24">
        <v>455000</v>
      </c>
      <c r="J7" s="24">
        <f>H7*I7</f>
        <v>4095000</v>
      </c>
      <c r="K7" s="23">
        <v>0.41</v>
      </c>
      <c r="L7" s="25">
        <f>H7*I7*(1-K7)</f>
        <v>2416050.0000000005</v>
      </c>
      <c r="M7" s="18"/>
      <c r="N7" s="18"/>
      <c r="O7" s="18"/>
      <c r="P7" s="116"/>
      <c r="Q7" s="18"/>
      <c r="R7" s="139">
        <f>L7</f>
        <v>2416050.0000000005</v>
      </c>
      <c r="S7" s="116"/>
      <c r="T7" s="123"/>
    </row>
    <row r="8" spans="1:20" s="39" customFormat="1" x14ac:dyDescent="0.25">
      <c r="A8" s="19">
        <v>351</v>
      </c>
      <c r="B8" s="137">
        <v>43862</v>
      </c>
      <c r="C8" s="18"/>
      <c r="D8" s="18" t="s">
        <v>54</v>
      </c>
      <c r="E8" s="18" t="s">
        <v>169</v>
      </c>
      <c r="F8" s="25">
        <v>906996409</v>
      </c>
      <c r="G8" s="19" t="s">
        <v>28</v>
      </c>
      <c r="H8" s="19">
        <v>72</v>
      </c>
      <c r="I8" s="24">
        <v>455000</v>
      </c>
      <c r="J8" s="24">
        <f t="shared" ref="J8:J23" si="0">H8*I8</f>
        <v>32760000</v>
      </c>
      <c r="K8" s="23">
        <v>0.41</v>
      </c>
      <c r="L8" s="25">
        <f t="shared" ref="L8:L23" si="1">H8*I8*(1-K8)</f>
        <v>19328400.000000004</v>
      </c>
      <c r="M8" s="18"/>
      <c r="N8" s="18"/>
      <c r="O8" s="116"/>
      <c r="P8" s="25"/>
      <c r="Q8" s="18"/>
      <c r="R8" s="115">
        <f>SUM(L8:L16)-P8</f>
        <v>132059700.00000001</v>
      </c>
      <c r="S8" s="18"/>
      <c r="T8" s="123"/>
    </row>
    <row r="9" spans="1:20" s="39" customFormat="1" x14ac:dyDescent="0.25">
      <c r="A9" s="19"/>
      <c r="B9" s="137"/>
      <c r="C9" s="18"/>
      <c r="D9" s="18" t="s">
        <v>54</v>
      </c>
      <c r="E9" s="18" t="s">
        <v>169</v>
      </c>
      <c r="F9" s="25"/>
      <c r="G9" s="19" t="s">
        <v>41</v>
      </c>
      <c r="H9" s="19">
        <v>72</v>
      </c>
      <c r="I9" s="24">
        <v>465000</v>
      </c>
      <c r="J9" s="24">
        <f t="shared" si="0"/>
        <v>33480000</v>
      </c>
      <c r="K9" s="23">
        <v>0.41</v>
      </c>
      <c r="L9" s="25">
        <f t="shared" si="1"/>
        <v>19753200.000000004</v>
      </c>
      <c r="M9" s="18"/>
      <c r="N9" s="18"/>
      <c r="O9" s="25"/>
      <c r="P9" s="18"/>
      <c r="Q9" s="18"/>
      <c r="R9" s="18"/>
      <c r="S9" s="18"/>
      <c r="T9" s="123"/>
    </row>
    <row r="10" spans="1:20" s="39" customFormat="1" x14ac:dyDescent="0.25">
      <c r="A10" s="19"/>
      <c r="B10" s="137"/>
      <c r="C10" s="18"/>
      <c r="D10" s="18" t="s">
        <v>54</v>
      </c>
      <c r="E10" s="18" t="s">
        <v>169</v>
      </c>
      <c r="F10" s="25"/>
      <c r="G10" s="19" t="s">
        <v>42</v>
      </c>
      <c r="H10" s="19">
        <v>72</v>
      </c>
      <c r="I10" s="24">
        <v>475000</v>
      </c>
      <c r="J10" s="24">
        <f t="shared" si="0"/>
        <v>34200000</v>
      </c>
      <c r="K10" s="23">
        <v>0.41</v>
      </c>
      <c r="L10" s="25">
        <f t="shared" si="1"/>
        <v>20178000.000000004</v>
      </c>
      <c r="M10" s="18"/>
      <c r="N10" s="18"/>
      <c r="O10" s="25"/>
      <c r="P10" s="18"/>
      <c r="Q10" s="18"/>
      <c r="R10" s="18"/>
      <c r="S10" s="18"/>
      <c r="T10" s="123"/>
    </row>
    <row r="11" spans="1:20" s="39" customFormat="1" x14ac:dyDescent="0.25">
      <c r="A11" s="19"/>
      <c r="B11" s="137"/>
      <c r="C11" s="18"/>
      <c r="D11" s="18" t="s">
        <v>54</v>
      </c>
      <c r="E11" s="18" t="s">
        <v>169</v>
      </c>
      <c r="F11" s="25"/>
      <c r="G11" s="19" t="s">
        <v>31</v>
      </c>
      <c r="H11" s="19">
        <v>72</v>
      </c>
      <c r="I11" s="24">
        <v>485000</v>
      </c>
      <c r="J11" s="24">
        <f t="shared" si="0"/>
        <v>34920000</v>
      </c>
      <c r="K11" s="23">
        <v>0.41</v>
      </c>
      <c r="L11" s="25">
        <f t="shared" si="1"/>
        <v>20602800.000000004</v>
      </c>
      <c r="M11" s="18"/>
      <c r="N11" s="18"/>
      <c r="O11" s="25"/>
      <c r="P11" s="18"/>
      <c r="Q11" s="18"/>
      <c r="R11" s="18"/>
      <c r="S11" s="18"/>
      <c r="T11" s="123"/>
    </row>
    <row r="12" spans="1:20" s="39" customFormat="1" x14ac:dyDescent="0.25">
      <c r="A12" s="19"/>
      <c r="B12" s="137"/>
      <c r="C12" s="18"/>
      <c r="D12" s="18" t="s">
        <v>54</v>
      </c>
      <c r="E12" s="18" t="s">
        <v>169</v>
      </c>
      <c r="F12" s="25"/>
      <c r="G12" s="19" t="s">
        <v>55</v>
      </c>
      <c r="H12" s="19">
        <v>24</v>
      </c>
      <c r="I12" s="24">
        <v>485000</v>
      </c>
      <c r="J12" s="24">
        <f t="shared" si="0"/>
        <v>11640000</v>
      </c>
      <c r="K12" s="23">
        <v>0.41</v>
      </c>
      <c r="L12" s="25">
        <f t="shared" si="1"/>
        <v>6867600.0000000009</v>
      </c>
      <c r="M12" s="18"/>
      <c r="N12" s="18"/>
      <c r="O12" s="25"/>
      <c r="P12" s="18"/>
      <c r="Q12" s="18"/>
      <c r="R12" s="18"/>
      <c r="S12" s="18"/>
      <c r="T12" s="123"/>
    </row>
    <row r="13" spans="1:20" s="39" customFormat="1" x14ac:dyDescent="0.25">
      <c r="A13" s="19"/>
      <c r="B13" s="137"/>
      <c r="C13" s="18"/>
      <c r="D13" s="18" t="s">
        <v>54</v>
      </c>
      <c r="E13" s="18" t="s">
        <v>169</v>
      </c>
      <c r="F13" s="25"/>
      <c r="G13" s="19" t="s">
        <v>43</v>
      </c>
      <c r="H13" s="19">
        <v>48</v>
      </c>
      <c r="I13" s="24">
        <v>550000</v>
      </c>
      <c r="J13" s="24">
        <f t="shared" si="0"/>
        <v>26400000</v>
      </c>
      <c r="K13" s="23">
        <v>0.41</v>
      </c>
      <c r="L13" s="25">
        <f t="shared" si="1"/>
        <v>15576000.000000002</v>
      </c>
      <c r="M13" s="18"/>
      <c r="N13" s="18"/>
      <c r="O13" s="25"/>
      <c r="P13" s="18"/>
      <c r="Q13" s="18"/>
      <c r="R13" s="18"/>
      <c r="S13" s="18"/>
      <c r="T13" s="123"/>
    </row>
    <row r="14" spans="1:20" s="39" customFormat="1" x14ac:dyDescent="0.25">
      <c r="A14" s="19"/>
      <c r="B14" s="137"/>
      <c r="C14" s="18"/>
      <c r="D14" s="18" t="s">
        <v>54</v>
      </c>
      <c r="E14" s="18" t="s">
        <v>169</v>
      </c>
      <c r="F14" s="25"/>
      <c r="G14" s="19" t="s">
        <v>44</v>
      </c>
      <c r="H14" s="19">
        <v>15</v>
      </c>
      <c r="I14" s="24">
        <v>450000</v>
      </c>
      <c r="J14" s="24">
        <f t="shared" si="0"/>
        <v>6750000</v>
      </c>
      <c r="K14" s="23">
        <v>0.41</v>
      </c>
      <c r="L14" s="25">
        <f t="shared" si="1"/>
        <v>3982500.0000000005</v>
      </c>
      <c r="M14" s="18"/>
      <c r="N14" s="18"/>
      <c r="O14" s="25"/>
      <c r="P14" s="18"/>
      <c r="Q14" s="18"/>
      <c r="R14" s="18"/>
      <c r="S14" s="18"/>
      <c r="T14" s="123"/>
    </row>
    <row r="15" spans="1:20" s="39" customFormat="1" x14ac:dyDescent="0.25">
      <c r="A15" s="19"/>
      <c r="B15" s="137"/>
      <c r="C15" s="18"/>
      <c r="D15" s="18" t="s">
        <v>54</v>
      </c>
      <c r="E15" s="18" t="s">
        <v>169</v>
      </c>
      <c r="F15" s="25"/>
      <c r="G15" s="19" t="s">
        <v>36</v>
      </c>
      <c r="H15" s="19">
        <v>72</v>
      </c>
      <c r="I15" s="24">
        <v>455000</v>
      </c>
      <c r="J15" s="24">
        <f t="shared" si="0"/>
        <v>32760000</v>
      </c>
      <c r="K15" s="23">
        <v>0.41</v>
      </c>
      <c r="L15" s="25">
        <f t="shared" si="1"/>
        <v>19328400.000000004</v>
      </c>
      <c r="M15" s="18"/>
      <c r="N15" s="18"/>
      <c r="O15" s="25"/>
      <c r="P15" s="18"/>
      <c r="Q15" s="18"/>
      <c r="R15" s="18"/>
      <c r="S15" s="18"/>
      <c r="T15" s="123"/>
    </row>
    <row r="16" spans="1:20" s="39" customFormat="1" x14ac:dyDescent="0.25">
      <c r="A16" s="19"/>
      <c r="B16" s="137"/>
      <c r="C16" s="18"/>
      <c r="D16" s="18" t="s">
        <v>54</v>
      </c>
      <c r="E16" s="18" t="s">
        <v>169</v>
      </c>
      <c r="F16" s="25"/>
      <c r="G16" s="19" t="s">
        <v>32</v>
      </c>
      <c r="H16" s="19">
        <v>24</v>
      </c>
      <c r="I16" s="24">
        <v>455000</v>
      </c>
      <c r="J16" s="24">
        <f t="shared" si="0"/>
        <v>10920000</v>
      </c>
      <c r="K16" s="23">
        <v>0.41</v>
      </c>
      <c r="L16" s="25">
        <f t="shared" si="1"/>
        <v>6442800.0000000009</v>
      </c>
      <c r="M16" s="18"/>
      <c r="N16" s="18"/>
      <c r="O16" s="25"/>
      <c r="P16" s="18"/>
      <c r="Q16" s="18"/>
      <c r="R16" s="18"/>
      <c r="S16" s="18"/>
      <c r="T16" s="123"/>
    </row>
    <row r="17" spans="1:20" s="39" customFormat="1" x14ac:dyDescent="0.25">
      <c r="A17" s="19">
        <v>353</v>
      </c>
      <c r="B17" s="137">
        <v>43862</v>
      </c>
      <c r="C17" s="18" t="s">
        <v>30</v>
      </c>
      <c r="D17" s="18" t="s">
        <v>63</v>
      </c>
      <c r="E17" s="18" t="s">
        <v>61</v>
      </c>
      <c r="F17" s="25"/>
      <c r="G17" s="19" t="s">
        <v>58</v>
      </c>
      <c r="H17" s="19">
        <v>24</v>
      </c>
      <c r="I17" s="24">
        <v>255000</v>
      </c>
      <c r="J17" s="24">
        <f t="shared" si="0"/>
        <v>6120000</v>
      </c>
      <c r="K17" s="23">
        <v>0.41</v>
      </c>
      <c r="L17" s="25">
        <f t="shared" si="1"/>
        <v>3610800.0000000005</v>
      </c>
      <c r="M17" s="18"/>
      <c r="N17" s="18"/>
      <c r="O17" s="25"/>
      <c r="P17" s="18"/>
      <c r="Q17" s="18"/>
      <c r="R17" s="115">
        <f>SUM(L17:L23)</f>
        <v>52923000.000000007</v>
      </c>
      <c r="S17" s="415" t="s">
        <v>205</v>
      </c>
      <c r="T17" s="123"/>
    </row>
    <row r="18" spans="1:20" s="39" customFormat="1" x14ac:dyDescent="0.25">
      <c r="A18" s="19"/>
      <c r="B18" s="137"/>
      <c r="C18" s="18" t="s">
        <v>30</v>
      </c>
      <c r="D18" s="18" t="s">
        <v>63</v>
      </c>
      <c r="E18" s="18" t="s">
        <v>61</v>
      </c>
      <c r="F18" s="25"/>
      <c r="G18" s="19" t="s">
        <v>28</v>
      </c>
      <c r="H18" s="19">
        <v>60</v>
      </c>
      <c r="I18" s="24">
        <v>455000</v>
      </c>
      <c r="J18" s="24">
        <f t="shared" si="0"/>
        <v>27300000</v>
      </c>
      <c r="K18" s="23">
        <v>0.41</v>
      </c>
      <c r="L18" s="25">
        <f t="shared" si="1"/>
        <v>16107000.000000002</v>
      </c>
      <c r="M18" s="18"/>
      <c r="N18" s="18"/>
      <c r="O18" s="25"/>
      <c r="P18" s="18"/>
      <c r="Q18" s="18"/>
      <c r="R18" s="18"/>
      <c r="S18" s="413"/>
      <c r="T18" s="123"/>
    </row>
    <row r="19" spans="1:20" s="39" customFormat="1" x14ac:dyDescent="0.25">
      <c r="A19" s="19"/>
      <c r="B19" s="137"/>
      <c r="C19" s="18" t="s">
        <v>30</v>
      </c>
      <c r="D19" s="18" t="s">
        <v>63</v>
      </c>
      <c r="E19" s="18" t="s">
        <v>61</v>
      </c>
      <c r="F19" s="25"/>
      <c r="G19" s="19" t="s">
        <v>41</v>
      </c>
      <c r="H19" s="19">
        <v>36</v>
      </c>
      <c r="I19" s="24">
        <v>465000</v>
      </c>
      <c r="J19" s="24">
        <f t="shared" si="0"/>
        <v>16740000</v>
      </c>
      <c r="K19" s="23">
        <v>0.41</v>
      </c>
      <c r="L19" s="25">
        <f t="shared" si="1"/>
        <v>9876600.0000000019</v>
      </c>
      <c r="M19" s="18"/>
      <c r="N19" s="18"/>
      <c r="O19" s="25"/>
      <c r="P19" s="18"/>
      <c r="Q19" s="18"/>
      <c r="R19" s="18"/>
      <c r="S19" s="413"/>
      <c r="T19" s="123"/>
    </row>
    <row r="20" spans="1:20" s="39" customFormat="1" x14ac:dyDescent="0.25">
      <c r="A20" s="19"/>
      <c r="B20" s="137"/>
      <c r="C20" s="18" t="s">
        <v>30</v>
      </c>
      <c r="D20" s="18" t="s">
        <v>63</v>
      </c>
      <c r="E20" s="18" t="s">
        <v>61</v>
      </c>
      <c r="F20" s="25"/>
      <c r="G20" s="19" t="s">
        <v>42</v>
      </c>
      <c r="H20" s="19">
        <v>12</v>
      </c>
      <c r="I20" s="24">
        <v>475000</v>
      </c>
      <c r="J20" s="24">
        <f t="shared" si="0"/>
        <v>5700000</v>
      </c>
      <c r="K20" s="23">
        <v>0.41</v>
      </c>
      <c r="L20" s="25">
        <f t="shared" si="1"/>
        <v>3363000.0000000005</v>
      </c>
      <c r="M20" s="18"/>
      <c r="N20" s="18"/>
      <c r="O20" s="25"/>
      <c r="P20" s="18"/>
      <c r="Q20" s="18"/>
      <c r="R20" s="18"/>
      <c r="S20" s="413"/>
      <c r="T20" s="123"/>
    </row>
    <row r="21" spans="1:20" s="39" customFormat="1" x14ac:dyDescent="0.25">
      <c r="A21" s="19"/>
      <c r="B21" s="137"/>
      <c r="C21" s="18" t="s">
        <v>30</v>
      </c>
      <c r="D21" s="18" t="s">
        <v>63</v>
      </c>
      <c r="E21" s="18" t="s">
        <v>61</v>
      </c>
      <c r="F21" s="25"/>
      <c r="G21" s="19" t="s">
        <v>31</v>
      </c>
      <c r="H21" s="19">
        <v>36</v>
      </c>
      <c r="I21" s="24">
        <v>485000</v>
      </c>
      <c r="J21" s="24">
        <f t="shared" si="0"/>
        <v>17460000</v>
      </c>
      <c r="K21" s="23">
        <v>0.41</v>
      </c>
      <c r="L21" s="25">
        <f t="shared" si="1"/>
        <v>10301400.000000002</v>
      </c>
      <c r="M21" s="18"/>
      <c r="N21" s="18"/>
      <c r="O21" s="25"/>
      <c r="P21" s="18"/>
      <c r="Q21" s="18"/>
      <c r="R21" s="18"/>
      <c r="S21" s="413"/>
      <c r="T21" s="123"/>
    </row>
    <row r="22" spans="1:20" s="39" customFormat="1" x14ac:dyDescent="0.25">
      <c r="A22" s="19"/>
      <c r="B22" s="137"/>
      <c r="C22" s="18" t="s">
        <v>30</v>
      </c>
      <c r="D22" s="18" t="s">
        <v>63</v>
      </c>
      <c r="E22" s="18" t="s">
        <v>61</v>
      </c>
      <c r="F22" s="25"/>
      <c r="G22" s="19" t="s">
        <v>36</v>
      </c>
      <c r="H22" s="19">
        <v>12</v>
      </c>
      <c r="I22" s="24">
        <v>455000</v>
      </c>
      <c r="J22" s="24">
        <f t="shared" si="0"/>
        <v>5460000</v>
      </c>
      <c r="K22" s="23">
        <v>0.41</v>
      </c>
      <c r="L22" s="25">
        <f t="shared" si="1"/>
        <v>3221400.0000000005</v>
      </c>
      <c r="M22" s="18"/>
      <c r="N22" s="18"/>
      <c r="O22" s="25"/>
      <c r="P22" s="18"/>
      <c r="Q22" s="18"/>
      <c r="R22" s="18"/>
      <c r="S22" s="413"/>
      <c r="T22" s="123"/>
    </row>
    <row r="23" spans="1:20" s="39" customFormat="1" x14ac:dyDescent="0.25">
      <c r="A23" s="19"/>
      <c r="B23" s="137"/>
      <c r="C23" s="18" t="s">
        <v>30</v>
      </c>
      <c r="D23" s="18" t="s">
        <v>63</v>
      </c>
      <c r="E23" s="18" t="s">
        <v>61</v>
      </c>
      <c r="F23" s="25"/>
      <c r="G23" s="19" t="s">
        <v>32</v>
      </c>
      <c r="H23" s="19">
        <v>24</v>
      </c>
      <c r="I23" s="24">
        <v>455000</v>
      </c>
      <c r="J23" s="24">
        <f t="shared" si="0"/>
        <v>10920000</v>
      </c>
      <c r="K23" s="23">
        <v>0.41</v>
      </c>
      <c r="L23" s="25">
        <f t="shared" si="1"/>
        <v>6442800.0000000009</v>
      </c>
      <c r="M23" s="18"/>
      <c r="N23" s="18"/>
      <c r="O23" s="25"/>
      <c r="P23" s="18"/>
      <c r="Q23" s="18"/>
      <c r="R23" s="18"/>
      <c r="S23" s="414"/>
      <c r="T23" s="123"/>
    </row>
    <row r="24" spans="1:20" s="39" customFormat="1" x14ac:dyDescent="0.25">
      <c r="A24" s="19">
        <v>300</v>
      </c>
      <c r="B24" s="21">
        <v>43922</v>
      </c>
      <c r="C24" s="18" t="s">
        <v>30</v>
      </c>
      <c r="D24" s="18" t="s">
        <v>29</v>
      </c>
      <c r="E24" s="18"/>
      <c r="F24" s="18"/>
      <c r="G24" s="19" t="s">
        <v>31</v>
      </c>
      <c r="H24" s="19">
        <v>2</v>
      </c>
      <c r="I24" s="25">
        <v>485000</v>
      </c>
      <c r="J24" s="24">
        <f>H24*I24</f>
        <v>970000</v>
      </c>
      <c r="K24" s="23">
        <v>0.41</v>
      </c>
      <c r="L24" s="25">
        <f t="shared" ref="L24:L100" si="2">H24*I24*(1-K24)</f>
        <v>572300.00000000012</v>
      </c>
      <c r="M24" s="18"/>
      <c r="N24" s="18"/>
      <c r="O24" s="25"/>
      <c r="P24" s="18"/>
      <c r="Q24" s="18"/>
      <c r="R24" s="115">
        <f>SUM(L24:L25)</f>
        <v>1109200.0000000002</v>
      </c>
      <c r="S24" s="18"/>
      <c r="T24" s="41"/>
    </row>
    <row r="25" spans="1:20" s="39" customFormat="1" x14ac:dyDescent="0.25">
      <c r="A25" s="19"/>
      <c r="B25" s="18"/>
      <c r="C25" s="18" t="s">
        <v>30</v>
      </c>
      <c r="D25" s="18" t="s">
        <v>29</v>
      </c>
      <c r="E25" s="18"/>
      <c r="F25" s="18"/>
      <c r="G25" s="19" t="s">
        <v>32</v>
      </c>
      <c r="H25" s="19">
        <v>2</v>
      </c>
      <c r="I25" s="25">
        <v>455000</v>
      </c>
      <c r="J25" s="24">
        <f t="shared" ref="J25:J114" si="3">H25*I25</f>
        <v>910000</v>
      </c>
      <c r="K25" s="23">
        <v>0.41</v>
      </c>
      <c r="L25" s="25">
        <f t="shared" si="2"/>
        <v>536900.00000000012</v>
      </c>
      <c r="M25" s="18"/>
      <c r="N25" s="18"/>
      <c r="O25" s="25"/>
      <c r="P25" s="18"/>
      <c r="Q25" s="18"/>
      <c r="R25" s="18"/>
      <c r="S25" s="18"/>
      <c r="T25" s="41"/>
    </row>
    <row r="26" spans="1:20" s="39" customFormat="1" x14ac:dyDescent="0.25">
      <c r="A26" s="19">
        <v>298</v>
      </c>
      <c r="B26" s="22">
        <v>43952</v>
      </c>
      <c r="C26" s="18" t="s">
        <v>30</v>
      </c>
      <c r="D26" s="18" t="s">
        <v>33</v>
      </c>
      <c r="E26" s="18"/>
      <c r="F26" s="18"/>
      <c r="G26" s="19" t="s">
        <v>34</v>
      </c>
      <c r="H26" s="19">
        <v>2</v>
      </c>
      <c r="I26" s="25">
        <v>265000</v>
      </c>
      <c r="J26" s="24">
        <f t="shared" si="3"/>
        <v>530000</v>
      </c>
      <c r="K26" s="23">
        <v>1</v>
      </c>
      <c r="L26" s="25">
        <f t="shared" si="2"/>
        <v>0</v>
      </c>
      <c r="M26" s="18"/>
      <c r="N26" s="18"/>
      <c r="O26" s="25"/>
      <c r="P26" s="18"/>
      <c r="Q26" s="18"/>
      <c r="R26" s="18"/>
      <c r="S26" s="18"/>
      <c r="T26" s="41"/>
    </row>
    <row r="27" spans="1:20" s="39" customFormat="1" x14ac:dyDescent="0.25">
      <c r="A27" s="19">
        <v>401</v>
      </c>
      <c r="B27" s="22">
        <v>43952</v>
      </c>
      <c r="C27" s="18" t="s">
        <v>104</v>
      </c>
      <c r="D27" s="18" t="s">
        <v>35</v>
      </c>
      <c r="E27" s="18"/>
      <c r="F27" s="18"/>
      <c r="G27" s="19" t="s">
        <v>31</v>
      </c>
      <c r="H27" s="19">
        <v>2</v>
      </c>
      <c r="I27" s="25">
        <v>485000</v>
      </c>
      <c r="J27" s="24">
        <f t="shared" si="3"/>
        <v>970000</v>
      </c>
      <c r="K27" s="23">
        <v>0.41</v>
      </c>
      <c r="L27" s="25">
        <f t="shared" si="2"/>
        <v>572300.00000000012</v>
      </c>
      <c r="M27" s="18"/>
      <c r="N27" s="115">
        <f>SUM(L27:L29)</f>
        <v>1377650.0000000002</v>
      </c>
      <c r="O27" s="25"/>
      <c r="P27" s="18"/>
      <c r="Q27" s="18"/>
      <c r="R27" s="18"/>
      <c r="S27" s="18"/>
      <c r="T27" s="20"/>
    </row>
    <row r="28" spans="1:20" x14ac:dyDescent="0.25">
      <c r="A28" s="19"/>
      <c r="B28" s="18"/>
      <c r="C28" s="18" t="s">
        <v>104</v>
      </c>
      <c r="D28" s="18" t="s">
        <v>35</v>
      </c>
      <c r="E28" s="18"/>
      <c r="F28" s="18"/>
      <c r="G28" s="19" t="s">
        <v>36</v>
      </c>
      <c r="H28" s="19">
        <v>2</v>
      </c>
      <c r="I28" s="25">
        <v>455000</v>
      </c>
      <c r="J28" s="24">
        <f t="shared" si="3"/>
        <v>910000</v>
      </c>
      <c r="K28" s="23">
        <v>0.41</v>
      </c>
      <c r="L28" s="25">
        <f t="shared" si="2"/>
        <v>536900.00000000012</v>
      </c>
      <c r="M28" s="18"/>
      <c r="N28" s="18"/>
      <c r="O28" s="25"/>
      <c r="P28" s="18"/>
      <c r="Q28" s="18"/>
      <c r="R28" s="18"/>
      <c r="S28" s="18"/>
      <c r="T28" s="20"/>
    </row>
    <row r="29" spans="1:20" x14ac:dyDescent="0.25">
      <c r="A29" s="19"/>
      <c r="B29" s="18"/>
      <c r="C29" s="18" t="s">
        <v>104</v>
      </c>
      <c r="D29" s="18" t="s">
        <v>35</v>
      </c>
      <c r="E29" s="18"/>
      <c r="F29" s="18"/>
      <c r="G29" s="19" t="s">
        <v>32</v>
      </c>
      <c r="H29" s="19">
        <v>1</v>
      </c>
      <c r="I29" s="25">
        <v>455000</v>
      </c>
      <c r="J29" s="24">
        <f t="shared" si="3"/>
        <v>455000</v>
      </c>
      <c r="K29" s="23">
        <v>0.41</v>
      </c>
      <c r="L29" s="25">
        <f t="shared" si="2"/>
        <v>268450.00000000006</v>
      </c>
      <c r="M29" s="18"/>
      <c r="N29" s="18"/>
      <c r="O29" s="25"/>
      <c r="P29" s="18"/>
      <c r="Q29" s="18"/>
      <c r="R29" s="18"/>
      <c r="S29" s="18"/>
      <c r="T29" s="20"/>
    </row>
    <row r="30" spans="1:20" s="39" customFormat="1" x14ac:dyDescent="0.25">
      <c r="A30" s="19">
        <v>402</v>
      </c>
      <c r="B30" s="22">
        <v>43983</v>
      </c>
      <c r="C30" s="18" t="s">
        <v>30</v>
      </c>
      <c r="D30" s="18" t="s">
        <v>37</v>
      </c>
      <c r="E30" s="18" t="s">
        <v>38</v>
      </c>
      <c r="F30" s="18"/>
      <c r="G30" s="19" t="s">
        <v>28</v>
      </c>
      <c r="H30" s="19">
        <v>1</v>
      </c>
      <c r="I30" s="25">
        <v>455000</v>
      </c>
      <c r="J30" s="24">
        <f t="shared" si="3"/>
        <v>455000</v>
      </c>
      <c r="K30" s="23">
        <v>0.25</v>
      </c>
      <c r="L30" s="25">
        <f t="shared" si="2"/>
        <v>341250</v>
      </c>
      <c r="M30" s="18"/>
      <c r="N30" s="18"/>
      <c r="O30" s="25"/>
      <c r="P30" s="18"/>
      <c r="Q30" s="18"/>
      <c r="R30" s="115">
        <f>L30</f>
        <v>341250</v>
      </c>
      <c r="S30" s="18"/>
      <c r="T30" s="41"/>
    </row>
    <row r="31" spans="1:20" s="39" customFormat="1" x14ac:dyDescent="0.25">
      <c r="A31" s="19">
        <v>403</v>
      </c>
      <c r="B31" s="18"/>
      <c r="C31" s="18"/>
      <c r="D31" s="18" t="s">
        <v>39</v>
      </c>
      <c r="E31" s="18" t="s">
        <v>40</v>
      </c>
      <c r="F31" s="18"/>
      <c r="G31" s="19" t="s">
        <v>28</v>
      </c>
      <c r="H31" s="19">
        <v>24</v>
      </c>
      <c r="I31" s="18">
        <v>455000</v>
      </c>
      <c r="J31" s="24">
        <f t="shared" si="3"/>
        <v>10920000</v>
      </c>
      <c r="K31" s="23">
        <v>0.41</v>
      </c>
      <c r="L31" s="25">
        <f t="shared" si="2"/>
        <v>6442800.0000000009</v>
      </c>
      <c r="M31" s="18"/>
      <c r="N31" s="18"/>
      <c r="O31" s="25"/>
      <c r="P31" s="18"/>
      <c r="Q31" s="18"/>
      <c r="R31" s="115">
        <f>SUM(L31:L38)</f>
        <v>44373900.000000007</v>
      </c>
      <c r="S31" s="18"/>
      <c r="T31" s="41"/>
    </row>
    <row r="32" spans="1:20" s="39" customFormat="1" x14ac:dyDescent="0.25">
      <c r="A32" s="19"/>
      <c r="B32" s="18"/>
      <c r="C32" s="18"/>
      <c r="D32" s="18" t="s">
        <v>39</v>
      </c>
      <c r="E32" s="18" t="s">
        <v>40</v>
      </c>
      <c r="F32" s="18"/>
      <c r="G32" s="19" t="s">
        <v>41</v>
      </c>
      <c r="H32" s="19">
        <v>12</v>
      </c>
      <c r="I32" s="18">
        <v>465000</v>
      </c>
      <c r="J32" s="24">
        <f t="shared" si="3"/>
        <v>5580000</v>
      </c>
      <c r="K32" s="23">
        <v>0.41</v>
      </c>
      <c r="L32" s="25">
        <f t="shared" si="2"/>
        <v>3292200.0000000005</v>
      </c>
      <c r="M32" s="18"/>
      <c r="N32" s="18"/>
      <c r="O32" s="25"/>
      <c r="P32" s="18"/>
      <c r="Q32" s="18"/>
      <c r="R32" s="18"/>
      <c r="S32" s="18"/>
      <c r="T32" s="41"/>
    </row>
    <row r="33" spans="1:20" s="39" customFormat="1" x14ac:dyDescent="0.25">
      <c r="A33" s="19"/>
      <c r="B33" s="18"/>
      <c r="C33" s="18"/>
      <c r="D33" s="18" t="s">
        <v>39</v>
      </c>
      <c r="E33" s="18" t="s">
        <v>40</v>
      </c>
      <c r="F33" s="18"/>
      <c r="G33" s="19" t="s">
        <v>42</v>
      </c>
      <c r="H33" s="19">
        <v>24</v>
      </c>
      <c r="I33" s="18">
        <v>475000</v>
      </c>
      <c r="J33" s="24">
        <f t="shared" si="3"/>
        <v>11400000</v>
      </c>
      <c r="K33" s="23">
        <v>0.41</v>
      </c>
      <c r="L33" s="25">
        <f t="shared" si="2"/>
        <v>6726000.0000000009</v>
      </c>
      <c r="M33" s="18"/>
      <c r="N33" s="18"/>
      <c r="O33" s="25"/>
      <c r="P33" s="18"/>
      <c r="Q33" s="18"/>
      <c r="R33" s="18"/>
      <c r="S33" s="18"/>
      <c r="T33" s="41"/>
    </row>
    <row r="34" spans="1:20" s="39" customFormat="1" x14ac:dyDescent="0.25">
      <c r="A34" s="19"/>
      <c r="B34" s="18"/>
      <c r="C34" s="18"/>
      <c r="D34" s="18" t="s">
        <v>39</v>
      </c>
      <c r="E34" s="18" t="s">
        <v>40</v>
      </c>
      <c r="F34" s="18"/>
      <c r="G34" s="19" t="s">
        <v>31</v>
      </c>
      <c r="H34" s="19">
        <v>12</v>
      </c>
      <c r="I34" s="18">
        <v>485000</v>
      </c>
      <c r="J34" s="25">
        <f t="shared" si="3"/>
        <v>5820000</v>
      </c>
      <c r="K34" s="23">
        <v>0.41</v>
      </c>
      <c r="L34" s="25">
        <f t="shared" si="2"/>
        <v>3433800.0000000005</v>
      </c>
      <c r="M34" s="18"/>
      <c r="N34" s="18"/>
      <c r="O34" s="25"/>
      <c r="P34" s="18"/>
      <c r="Q34" s="18"/>
      <c r="R34" s="18"/>
      <c r="S34" s="18"/>
      <c r="T34" s="41"/>
    </row>
    <row r="35" spans="1:20" s="39" customFormat="1" x14ac:dyDescent="0.25">
      <c r="A35" s="19"/>
      <c r="B35" s="18"/>
      <c r="C35" s="18"/>
      <c r="D35" s="18" t="s">
        <v>39</v>
      </c>
      <c r="E35" s="18" t="s">
        <v>40</v>
      </c>
      <c r="F35" s="18"/>
      <c r="G35" s="19" t="s">
        <v>43</v>
      </c>
      <c r="H35" s="19">
        <v>12</v>
      </c>
      <c r="I35" s="18">
        <v>550000</v>
      </c>
      <c r="J35" s="25">
        <f t="shared" si="3"/>
        <v>6600000</v>
      </c>
      <c r="K35" s="23">
        <v>0.41</v>
      </c>
      <c r="L35" s="25">
        <f t="shared" si="2"/>
        <v>3894000.0000000005</v>
      </c>
      <c r="M35" s="18"/>
      <c r="N35" s="18"/>
      <c r="O35" s="25"/>
      <c r="P35" s="18"/>
      <c r="Q35" s="18"/>
      <c r="R35" s="18"/>
      <c r="S35" s="18"/>
      <c r="T35" s="41"/>
    </row>
    <row r="36" spans="1:20" s="39" customFormat="1" x14ac:dyDescent="0.25">
      <c r="A36" s="140"/>
      <c r="B36" s="117"/>
      <c r="C36" s="117"/>
      <c r="D36" s="18" t="s">
        <v>39</v>
      </c>
      <c r="E36" s="18" t="s">
        <v>40</v>
      </c>
      <c r="F36" s="117"/>
      <c r="G36" s="19" t="s">
        <v>44</v>
      </c>
      <c r="H36" s="19">
        <v>29</v>
      </c>
      <c r="I36" s="141">
        <v>450000</v>
      </c>
      <c r="J36" s="142">
        <f t="shared" si="3"/>
        <v>13050000</v>
      </c>
      <c r="K36" s="23">
        <v>0.41</v>
      </c>
      <c r="L36" s="25">
        <f t="shared" si="2"/>
        <v>7699500.0000000009</v>
      </c>
      <c r="M36" s="117"/>
      <c r="N36" s="117"/>
      <c r="O36" s="143"/>
      <c r="P36" s="117"/>
      <c r="Q36" s="117"/>
      <c r="R36" s="117"/>
      <c r="S36" s="117"/>
      <c r="T36" s="123"/>
    </row>
    <row r="37" spans="1:20" s="39" customFormat="1" x14ac:dyDescent="0.25">
      <c r="A37" s="140"/>
      <c r="B37" s="117"/>
      <c r="C37" s="117"/>
      <c r="D37" s="18" t="s">
        <v>39</v>
      </c>
      <c r="E37" s="18" t="s">
        <v>40</v>
      </c>
      <c r="F37" s="117"/>
      <c r="G37" s="19" t="s">
        <v>36</v>
      </c>
      <c r="H37" s="19">
        <v>36</v>
      </c>
      <c r="I37" s="141">
        <v>455000</v>
      </c>
      <c r="J37" s="142">
        <f t="shared" si="3"/>
        <v>16380000</v>
      </c>
      <c r="K37" s="23">
        <v>0.41</v>
      </c>
      <c r="L37" s="25">
        <f t="shared" si="2"/>
        <v>9664200.0000000019</v>
      </c>
      <c r="M37" s="117"/>
      <c r="N37" s="117"/>
      <c r="O37" s="143"/>
      <c r="P37" s="117"/>
      <c r="Q37" s="117"/>
      <c r="R37" s="117"/>
      <c r="S37" s="117"/>
      <c r="T37" s="123"/>
    </row>
    <row r="38" spans="1:20" s="39" customFormat="1" x14ac:dyDescent="0.25">
      <c r="A38" s="140"/>
      <c r="B38" s="117"/>
      <c r="C38" s="117"/>
      <c r="D38" s="18" t="s">
        <v>39</v>
      </c>
      <c r="E38" s="18" t="s">
        <v>40</v>
      </c>
      <c r="F38" s="117"/>
      <c r="G38" s="19" t="s">
        <v>32</v>
      </c>
      <c r="H38" s="19">
        <v>12</v>
      </c>
      <c r="I38" s="141">
        <v>455000</v>
      </c>
      <c r="J38" s="142">
        <f t="shared" si="3"/>
        <v>5460000</v>
      </c>
      <c r="K38" s="23">
        <v>0.41</v>
      </c>
      <c r="L38" s="25">
        <f t="shared" si="2"/>
        <v>3221400.0000000005</v>
      </c>
      <c r="M38" s="117"/>
      <c r="N38" s="117"/>
      <c r="O38" s="143"/>
      <c r="P38" s="117"/>
      <c r="Q38" s="117"/>
      <c r="R38" s="117"/>
      <c r="S38" s="117"/>
      <c r="T38" s="123"/>
    </row>
    <row r="39" spans="1:20" s="39" customFormat="1" x14ac:dyDescent="0.25">
      <c r="A39" s="144">
        <v>355</v>
      </c>
      <c r="B39" s="145">
        <v>44013</v>
      </c>
      <c r="C39" s="146"/>
      <c r="D39" s="146" t="s">
        <v>109</v>
      </c>
      <c r="E39" s="117" t="s">
        <v>170</v>
      </c>
      <c r="F39" s="117"/>
      <c r="G39" s="19" t="s">
        <v>28</v>
      </c>
      <c r="H39" s="19">
        <v>36</v>
      </c>
      <c r="I39" s="141">
        <v>455000</v>
      </c>
      <c r="J39" s="142">
        <f t="shared" si="3"/>
        <v>16380000</v>
      </c>
      <c r="K39" s="23">
        <v>0.41</v>
      </c>
      <c r="L39" s="25">
        <f t="shared" si="2"/>
        <v>9664200.0000000019</v>
      </c>
      <c r="M39" s="117"/>
      <c r="N39" s="117"/>
      <c r="O39" s="143"/>
      <c r="P39" s="117"/>
      <c r="Q39" s="117"/>
      <c r="R39" s="118">
        <f>SUM(L39:L42)</f>
        <v>29736000.000000004</v>
      </c>
      <c r="S39" s="117"/>
      <c r="T39" s="123"/>
    </row>
    <row r="40" spans="1:20" s="39" customFormat="1" x14ac:dyDescent="0.25">
      <c r="A40" s="140"/>
      <c r="B40" s="147"/>
      <c r="C40" s="117"/>
      <c r="D40" s="146" t="s">
        <v>109</v>
      </c>
      <c r="E40" s="117" t="s">
        <v>170</v>
      </c>
      <c r="F40" s="117"/>
      <c r="G40" s="19" t="s">
        <v>34</v>
      </c>
      <c r="H40" s="19">
        <v>24</v>
      </c>
      <c r="I40" s="141">
        <v>265000</v>
      </c>
      <c r="J40" s="142">
        <f t="shared" si="3"/>
        <v>6360000</v>
      </c>
      <c r="K40" s="23">
        <v>0.41</v>
      </c>
      <c r="L40" s="25">
        <f t="shared" si="2"/>
        <v>3752400.0000000005</v>
      </c>
      <c r="M40" s="117"/>
      <c r="N40" s="117"/>
      <c r="O40" s="143"/>
      <c r="P40" s="117"/>
      <c r="Q40" s="117"/>
      <c r="R40" s="117"/>
      <c r="S40" s="117"/>
      <c r="T40" s="123"/>
    </row>
    <row r="41" spans="1:20" s="39" customFormat="1" x14ac:dyDescent="0.25">
      <c r="A41" s="140"/>
      <c r="B41" s="147"/>
      <c r="C41" s="117"/>
      <c r="D41" s="146" t="s">
        <v>109</v>
      </c>
      <c r="E41" s="117" t="s">
        <v>170</v>
      </c>
      <c r="F41" s="117"/>
      <c r="G41" s="19" t="s">
        <v>41</v>
      </c>
      <c r="H41" s="19">
        <v>36</v>
      </c>
      <c r="I41" s="141">
        <v>465000</v>
      </c>
      <c r="J41" s="142">
        <f t="shared" si="3"/>
        <v>16740000</v>
      </c>
      <c r="K41" s="23">
        <v>0.41</v>
      </c>
      <c r="L41" s="25">
        <f t="shared" si="2"/>
        <v>9876600.0000000019</v>
      </c>
      <c r="M41" s="117"/>
      <c r="N41" s="117"/>
      <c r="O41" s="143"/>
      <c r="P41" s="117"/>
      <c r="Q41" s="117"/>
      <c r="R41" s="117"/>
      <c r="S41" s="117"/>
      <c r="T41" s="123"/>
    </row>
    <row r="42" spans="1:20" s="39" customFormat="1" x14ac:dyDescent="0.25">
      <c r="A42" s="140"/>
      <c r="B42" s="147"/>
      <c r="C42" s="117"/>
      <c r="D42" s="146" t="s">
        <v>109</v>
      </c>
      <c r="E42" s="117" t="s">
        <v>170</v>
      </c>
      <c r="F42" s="117"/>
      <c r="G42" s="19" t="s">
        <v>32</v>
      </c>
      <c r="H42" s="19">
        <v>24</v>
      </c>
      <c r="I42" s="141">
        <v>455000</v>
      </c>
      <c r="J42" s="142">
        <f t="shared" si="3"/>
        <v>10920000</v>
      </c>
      <c r="K42" s="23">
        <v>0.41</v>
      </c>
      <c r="L42" s="25">
        <f t="shared" si="2"/>
        <v>6442800.0000000009</v>
      </c>
      <c r="M42" s="117"/>
      <c r="N42" s="117"/>
      <c r="O42" s="143"/>
      <c r="P42" s="117"/>
      <c r="Q42" s="117"/>
      <c r="R42" s="117"/>
      <c r="S42" s="117"/>
      <c r="T42" s="123"/>
    </row>
    <row r="43" spans="1:20" s="39" customFormat="1" x14ac:dyDescent="0.25">
      <c r="A43" s="19">
        <v>404</v>
      </c>
      <c r="B43" s="21">
        <v>44013</v>
      </c>
      <c r="C43" s="18" t="s">
        <v>45</v>
      </c>
      <c r="D43" s="18"/>
      <c r="E43" s="18" t="s">
        <v>162</v>
      </c>
      <c r="F43" s="18"/>
      <c r="G43" s="19" t="s">
        <v>34</v>
      </c>
      <c r="H43" s="19">
        <v>2</v>
      </c>
      <c r="I43" s="25">
        <v>265000</v>
      </c>
      <c r="J43" s="25">
        <f t="shared" si="3"/>
        <v>530000</v>
      </c>
      <c r="K43" s="23">
        <v>0.41</v>
      </c>
      <c r="L43" s="25">
        <f t="shared" si="2"/>
        <v>312700.00000000006</v>
      </c>
      <c r="M43" s="18"/>
      <c r="N43" s="115">
        <f>L43</f>
        <v>312700.00000000006</v>
      </c>
      <c r="O43" s="25"/>
      <c r="P43" s="117"/>
      <c r="Q43" s="117"/>
      <c r="R43" s="117"/>
      <c r="S43" s="117"/>
      <c r="T43" s="123"/>
    </row>
    <row r="44" spans="1:20" s="39" customFormat="1" x14ac:dyDescent="0.25">
      <c r="A44" s="19">
        <v>405</v>
      </c>
      <c r="B44" s="21">
        <v>44013</v>
      </c>
      <c r="C44" s="18" t="s">
        <v>30</v>
      </c>
      <c r="D44" s="18" t="s">
        <v>46</v>
      </c>
      <c r="E44" s="18"/>
      <c r="F44" s="18"/>
      <c r="G44" s="19" t="s">
        <v>31</v>
      </c>
      <c r="H44" s="19">
        <v>3</v>
      </c>
      <c r="I44" s="25">
        <v>485000</v>
      </c>
      <c r="J44" s="25">
        <f t="shared" si="3"/>
        <v>1455000</v>
      </c>
      <c r="K44" s="23">
        <v>0.41</v>
      </c>
      <c r="L44" s="25">
        <f t="shared" si="2"/>
        <v>858450.00000000012</v>
      </c>
      <c r="M44" s="18"/>
      <c r="N44" s="18"/>
      <c r="O44" s="25"/>
      <c r="P44" s="117"/>
      <c r="Q44" s="117"/>
      <c r="R44" s="118">
        <f>L44</f>
        <v>858450.00000000012</v>
      </c>
      <c r="S44" s="117"/>
      <c r="T44" s="123"/>
    </row>
    <row r="45" spans="1:20" s="39" customFormat="1" x14ac:dyDescent="0.25">
      <c r="A45" s="19">
        <v>406</v>
      </c>
      <c r="B45" s="21">
        <v>44044</v>
      </c>
      <c r="C45" s="18" t="s">
        <v>104</v>
      </c>
      <c r="D45" s="18" t="s">
        <v>35</v>
      </c>
      <c r="E45" s="18"/>
      <c r="F45" s="18"/>
      <c r="G45" s="19" t="s">
        <v>36</v>
      </c>
      <c r="H45" s="19">
        <v>2</v>
      </c>
      <c r="I45" s="25">
        <v>455000</v>
      </c>
      <c r="J45" s="25">
        <f t="shared" si="3"/>
        <v>910000</v>
      </c>
      <c r="K45" s="23">
        <v>0.41</v>
      </c>
      <c r="L45" s="25">
        <f t="shared" si="2"/>
        <v>536900.00000000012</v>
      </c>
      <c r="M45" s="18"/>
      <c r="N45" s="115">
        <f>L45</f>
        <v>536900.00000000012</v>
      </c>
      <c r="O45" s="25"/>
      <c r="P45" s="117"/>
      <c r="Q45" s="117"/>
      <c r="R45" s="117"/>
      <c r="S45" s="117"/>
      <c r="T45" s="123"/>
    </row>
    <row r="46" spans="1:20" s="39" customFormat="1" x14ac:dyDescent="0.25">
      <c r="A46" s="19">
        <v>408</v>
      </c>
      <c r="B46" s="137">
        <v>44044</v>
      </c>
      <c r="C46" s="18"/>
      <c r="D46" s="18" t="s">
        <v>54</v>
      </c>
      <c r="E46" s="18" t="s">
        <v>169</v>
      </c>
      <c r="F46" s="18"/>
      <c r="G46" s="19" t="s">
        <v>41</v>
      </c>
      <c r="H46" s="19">
        <v>48</v>
      </c>
      <c r="I46" s="25">
        <v>465000</v>
      </c>
      <c r="J46" s="25">
        <f t="shared" si="3"/>
        <v>22320000</v>
      </c>
      <c r="K46" s="23">
        <v>0.41</v>
      </c>
      <c r="L46" s="25">
        <f t="shared" si="2"/>
        <v>13168800.000000002</v>
      </c>
      <c r="M46" s="18"/>
      <c r="N46" s="18"/>
      <c r="O46" s="25"/>
      <c r="P46" s="117"/>
      <c r="Q46" s="117"/>
      <c r="R46" s="143">
        <v>53241600</v>
      </c>
      <c r="S46" s="432" t="s">
        <v>206</v>
      </c>
      <c r="T46" s="123"/>
    </row>
    <row r="47" spans="1:20" s="39" customFormat="1" x14ac:dyDescent="0.25">
      <c r="A47" s="19"/>
      <c r="B47" s="137"/>
      <c r="C47" s="18"/>
      <c r="D47" s="18" t="s">
        <v>54</v>
      </c>
      <c r="E47" s="18" t="s">
        <v>169</v>
      </c>
      <c r="F47" s="18"/>
      <c r="G47" s="19" t="s">
        <v>42</v>
      </c>
      <c r="H47" s="19">
        <v>48</v>
      </c>
      <c r="I47" s="25">
        <v>475000</v>
      </c>
      <c r="J47" s="25">
        <f t="shared" si="3"/>
        <v>22800000</v>
      </c>
      <c r="K47" s="23">
        <v>0.41</v>
      </c>
      <c r="L47" s="25">
        <f t="shared" si="2"/>
        <v>13452000.000000002</v>
      </c>
      <c r="M47" s="18"/>
      <c r="N47" s="18"/>
      <c r="O47" s="25"/>
      <c r="P47" s="117"/>
      <c r="Q47" s="117"/>
      <c r="R47" s="117"/>
      <c r="S47" s="433"/>
      <c r="T47" s="123"/>
    </row>
    <row r="48" spans="1:20" s="39" customFormat="1" x14ac:dyDescent="0.25">
      <c r="A48" s="19"/>
      <c r="B48" s="137"/>
      <c r="C48" s="18"/>
      <c r="D48" s="18" t="s">
        <v>54</v>
      </c>
      <c r="E48" s="18" t="s">
        <v>169</v>
      </c>
      <c r="F48" s="18"/>
      <c r="G48" s="19" t="s">
        <v>31</v>
      </c>
      <c r="H48" s="19">
        <v>48</v>
      </c>
      <c r="I48" s="25">
        <v>485000</v>
      </c>
      <c r="J48" s="25">
        <f t="shared" si="3"/>
        <v>23280000</v>
      </c>
      <c r="K48" s="23">
        <v>0.41</v>
      </c>
      <c r="L48" s="25">
        <f t="shared" si="2"/>
        <v>13735200.000000002</v>
      </c>
      <c r="M48" s="18"/>
      <c r="N48" s="18"/>
      <c r="O48" s="25"/>
      <c r="P48" s="117"/>
      <c r="Q48" s="117"/>
      <c r="R48" s="117"/>
      <c r="S48" s="433"/>
      <c r="T48" s="123"/>
    </row>
    <row r="49" spans="1:20" s="39" customFormat="1" x14ac:dyDescent="0.25">
      <c r="A49" s="19"/>
      <c r="B49" s="137"/>
      <c r="C49" s="18"/>
      <c r="D49" s="18" t="s">
        <v>54</v>
      </c>
      <c r="E49" s="18" t="s">
        <v>169</v>
      </c>
      <c r="F49" s="18"/>
      <c r="G49" s="19" t="s">
        <v>36</v>
      </c>
      <c r="H49" s="19">
        <v>48</v>
      </c>
      <c r="I49" s="25">
        <v>455000</v>
      </c>
      <c r="J49" s="25">
        <f t="shared" si="3"/>
        <v>21840000</v>
      </c>
      <c r="K49" s="23">
        <v>0.41</v>
      </c>
      <c r="L49" s="25">
        <f t="shared" si="2"/>
        <v>12885600.000000002</v>
      </c>
      <c r="M49" s="18"/>
      <c r="N49" s="18"/>
      <c r="O49" s="25"/>
      <c r="P49" s="117"/>
      <c r="Q49" s="117"/>
      <c r="R49" s="117"/>
      <c r="S49" s="434"/>
      <c r="T49" s="123"/>
    </row>
    <row r="50" spans="1:20" s="39" customFormat="1" x14ac:dyDescent="0.25">
      <c r="A50" s="19">
        <v>409</v>
      </c>
      <c r="B50" s="21">
        <v>44105</v>
      </c>
      <c r="C50" s="18" t="s">
        <v>30</v>
      </c>
      <c r="D50" s="18" t="s">
        <v>52</v>
      </c>
      <c r="E50" s="18" t="s">
        <v>53</v>
      </c>
      <c r="F50" s="18"/>
      <c r="G50" s="19" t="s">
        <v>31</v>
      </c>
      <c r="H50" s="19">
        <v>12</v>
      </c>
      <c r="I50" s="25">
        <v>485000</v>
      </c>
      <c r="J50" s="25">
        <f t="shared" si="3"/>
        <v>5820000</v>
      </c>
      <c r="K50" s="23">
        <v>0.41</v>
      </c>
      <c r="L50" s="25">
        <f t="shared" si="2"/>
        <v>3433800.0000000005</v>
      </c>
      <c r="M50" s="18"/>
      <c r="N50" s="18"/>
      <c r="O50" s="25"/>
      <c r="P50" s="117"/>
      <c r="Q50" s="117"/>
      <c r="R50" s="118">
        <f>L50</f>
        <v>3433800.0000000005</v>
      </c>
      <c r="S50" s="117"/>
      <c r="T50" s="123"/>
    </row>
    <row r="51" spans="1:20" s="39" customFormat="1" x14ac:dyDescent="0.25">
      <c r="A51" s="19">
        <v>410</v>
      </c>
      <c r="B51" s="21">
        <v>44075</v>
      </c>
      <c r="C51" s="18" t="s">
        <v>30</v>
      </c>
      <c r="D51" s="18" t="s">
        <v>50</v>
      </c>
      <c r="E51" s="18" t="s">
        <v>51</v>
      </c>
      <c r="F51" s="18"/>
      <c r="G51" s="19" t="s">
        <v>41</v>
      </c>
      <c r="H51" s="19">
        <v>2</v>
      </c>
      <c r="I51" s="25">
        <v>465000</v>
      </c>
      <c r="J51" s="25">
        <f t="shared" si="3"/>
        <v>930000</v>
      </c>
      <c r="K51" s="18" t="s">
        <v>70</v>
      </c>
      <c r="L51" s="25">
        <v>853000</v>
      </c>
      <c r="M51" s="18"/>
      <c r="N51" s="18"/>
      <c r="O51" s="25"/>
      <c r="P51" s="117"/>
      <c r="Q51" s="117"/>
      <c r="R51" s="118">
        <f t="shared" ref="R51:R53" si="4">L51</f>
        <v>853000</v>
      </c>
      <c r="S51" s="117"/>
      <c r="T51" s="123"/>
    </row>
    <row r="52" spans="1:20" s="39" customFormat="1" x14ac:dyDescent="0.25">
      <c r="A52" s="19">
        <v>411</v>
      </c>
      <c r="B52" s="21">
        <v>44075</v>
      </c>
      <c r="C52" s="18" t="s">
        <v>30</v>
      </c>
      <c r="D52" s="18" t="s">
        <v>48</v>
      </c>
      <c r="E52" s="18" t="s">
        <v>49</v>
      </c>
      <c r="F52" s="18"/>
      <c r="G52" s="19" t="s">
        <v>28</v>
      </c>
      <c r="H52" s="19">
        <v>2</v>
      </c>
      <c r="I52" s="25">
        <v>455000</v>
      </c>
      <c r="J52" s="25">
        <f t="shared" si="3"/>
        <v>910000</v>
      </c>
      <c r="K52" s="18" t="s">
        <v>70</v>
      </c>
      <c r="L52" s="25">
        <v>856000</v>
      </c>
      <c r="M52" s="18"/>
      <c r="N52" s="18"/>
      <c r="O52" s="25"/>
      <c r="P52" s="117"/>
      <c r="Q52" s="117"/>
      <c r="R52" s="118">
        <f t="shared" si="4"/>
        <v>856000</v>
      </c>
      <c r="S52" s="117"/>
      <c r="T52" s="123"/>
    </row>
    <row r="53" spans="1:20" s="39" customFormat="1" x14ac:dyDescent="0.25">
      <c r="A53" s="19">
        <v>412</v>
      </c>
      <c r="B53" s="21">
        <v>44136</v>
      </c>
      <c r="C53" s="18" t="s">
        <v>30</v>
      </c>
      <c r="D53" s="18" t="s">
        <v>37</v>
      </c>
      <c r="E53" s="18" t="s">
        <v>38</v>
      </c>
      <c r="F53" s="18"/>
      <c r="G53" s="19" t="s">
        <v>28</v>
      </c>
      <c r="H53" s="19">
        <v>2</v>
      </c>
      <c r="I53" s="25">
        <v>455000</v>
      </c>
      <c r="J53" s="25">
        <f t="shared" si="3"/>
        <v>910000</v>
      </c>
      <c r="K53" s="23">
        <v>0.25</v>
      </c>
      <c r="L53" s="25">
        <f t="shared" si="2"/>
        <v>682500</v>
      </c>
      <c r="M53" s="18"/>
      <c r="N53" s="18"/>
      <c r="O53" s="25"/>
      <c r="P53" s="117"/>
      <c r="Q53" s="117"/>
      <c r="R53" s="118">
        <f t="shared" si="4"/>
        <v>682500</v>
      </c>
      <c r="S53" s="117"/>
      <c r="T53" s="123"/>
    </row>
    <row r="54" spans="1:20" s="39" customFormat="1" x14ac:dyDescent="0.25">
      <c r="A54" s="19">
        <v>371</v>
      </c>
      <c r="B54" s="21">
        <v>44166</v>
      </c>
      <c r="C54" s="18"/>
      <c r="D54" s="18" t="s">
        <v>39</v>
      </c>
      <c r="E54" s="18" t="s">
        <v>40</v>
      </c>
      <c r="F54" s="18"/>
      <c r="G54" s="19" t="s">
        <v>28</v>
      </c>
      <c r="H54" s="19">
        <v>24</v>
      </c>
      <c r="I54" s="25">
        <v>455000</v>
      </c>
      <c r="J54" s="25">
        <f t="shared" si="3"/>
        <v>10920000</v>
      </c>
      <c r="K54" s="23">
        <v>0.41</v>
      </c>
      <c r="L54" s="25">
        <f t="shared" si="2"/>
        <v>6442800.0000000009</v>
      </c>
      <c r="M54" s="18"/>
      <c r="N54" s="18"/>
      <c r="O54" s="25"/>
      <c r="P54" s="117"/>
      <c r="Q54" s="117"/>
      <c r="R54" s="118">
        <f>SUM(L54:L61)</f>
        <v>44373900.000000007</v>
      </c>
      <c r="S54" s="117"/>
      <c r="T54" s="123"/>
    </row>
    <row r="55" spans="1:20" s="39" customFormat="1" x14ac:dyDescent="0.25">
      <c r="A55" s="19"/>
      <c r="B55" s="21"/>
      <c r="C55" s="18"/>
      <c r="D55" s="18" t="s">
        <v>39</v>
      </c>
      <c r="E55" s="18" t="s">
        <v>40</v>
      </c>
      <c r="F55" s="18"/>
      <c r="G55" s="19" t="s">
        <v>41</v>
      </c>
      <c r="H55" s="19">
        <v>12</v>
      </c>
      <c r="I55" s="25">
        <v>465000</v>
      </c>
      <c r="J55" s="25">
        <f t="shared" si="3"/>
        <v>5580000</v>
      </c>
      <c r="K55" s="23">
        <v>0.41</v>
      </c>
      <c r="L55" s="25">
        <f t="shared" si="2"/>
        <v>3292200.0000000005</v>
      </c>
      <c r="M55" s="18"/>
      <c r="N55" s="18"/>
      <c r="O55" s="25"/>
      <c r="P55" s="117"/>
      <c r="Q55" s="117"/>
      <c r="R55" s="117"/>
      <c r="S55" s="117"/>
      <c r="T55" s="123"/>
    </row>
    <row r="56" spans="1:20" s="39" customFormat="1" x14ac:dyDescent="0.25">
      <c r="A56" s="19"/>
      <c r="B56" s="21"/>
      <c r="C56" s="18"/>
      <c r="D56" s="18" t="s">
        <v>39</v>
      </c>
      <c r="E56" s="18" t="s">
        <v>40</v>
      </c>
      <c r="F56" s="18"/>
      <c r="G56" s="19" t="s">
        <v>42</v>
      </c>
      <c r="H56" s="19">
        <v>24</v>
      </c>
      <c r="I56" s="25">
        <v>475000</v>
      </c>
      <c r="J56" s="25">
        <f t="shared" si="3"/>
        <v>11400000</v>
      </c>
      <c r="K56" s="23">
        <v>0.41</v>
      </c>
      <c r="L56" s="25">
        <f t="shared" si="2"/>
        <v>6726000.0000000009</v>
      </c>
      <c r="M56" s="18"/>
      <c r="N56" s="18"/>
      <c r="O56" s="25"/>
      <c r="P56" s="117"/>
      <c r="Q56" s="117"/>
      <c r="R56" s="117"/>
      <c r="S56" s="117"/>
      <c r="T56" s="123"/>
    </row>
    <row r="57" spans="1:20" s="39" customFormat="1" x14ac:dyDescent="0.25">
      <c r="A57" s="19"/>
      <c r="B57" s="21"/>
      <c r="C57" s="18"/>
      <c r="D57" s="18" t="s">
        <v>39</v>
      </c>
      <c r="E57" s="18" t="s">
        <v>40</v>
      </c>
      <c r="F57" s="18"/>
      <c r="G57" s="19" t="s">
        <v>31</v>
      </c>
      <c r="H57" s="19">
        <v>12</v>
      </c>
      <c r="I57" s="25">
        <v>485000</v>
      </c>
      <c r="J57" s="25">
        <f t="shared" si="3"/>
        <v>5820000</v>
      </c>
      <c r="K57" s="23">
        <v>0.41</v>
      </c>
      <c r="L57" s="25">
        <f t="shared" si="2"/>
        <v>3433800.0000000005</v>
      </c>
      <c r="M57" s="18"/>
      <c r="N57" s="18"/>
      <c r="O57" s="25"/>
      <c r="P57" s="117"/>
      <c r="Q57" s="117"/>
      <c r="R57" s="117"/>
      <c r="S57" s="117"/>
      <c r="T57" s="123"/>
    </row>
    <row r="58" spans="1:20" s="39" customFormat="1" x14ac:dyDescent="0.25">
      <c r="A58" s="19"/>
      <c r="B58" s="21"/>
      <c r="C58" s="18"/>
      <c r="D58" s="18" t="s">
        <v>39</v>
      </c>
      <c r="E58" s="18" t="s">
        <v>40</v>
      </c>
      <c r="F58" s="18"/>
      <c r="G58" s="19" t="s">
        <v>43</v>
      </c>
      <c r="H58" s="19">
        <v>12</v>
      </c>
      <c r="I58" s="25">
        <v>550000</v>
      </c>
      <c r="J58" s="25">
        <f t="shared" si="3"/>
        <v>6600000</v>
      </c>
      <c r="K58" s="23">
        <v>0.41</v>
      </c>
      <c r="L58" s="25">
        <f t="shared" si="2"/>
        <v>3894000.0000000005</v>
      </c>
      <c r="M58" s="18"/>
      <c r="N58" s="18"/>
      <c r="O58" s="25"/>
      <c r="P58" s="117"/>
      <c r="Q58" s="117"/>
      <c r="R58" s="117"/>
      <c r="S58" s="117"/>
      <c r="T58" s="123"/>
    </row>
    <row r="59" spans="1:20" s="39" customFormat="1" x14ac:dyDescent="0.25">
      <c r="A59" s="19"/>
      <c r="B59" s="21"/>
      <c r="C59" s="18"/>
      <c r="D59" s="18" t="s">
        <v>39</v>
      </c>
      <c r="E59" s="18" t="s">
        <v>40</v>
      </c>
      <c r="F59" s="18"/>
      <c r="G59" s="19" t="s">
        <v>44</v>
      </c>
      <c r="H59" s="19">
        <v>29</v>
      </c>
      <c r="I59" s="25">
        <v>450000</v>
      </c>
      <c r="J59" s="25">
        <f t="shared" si="3"/>
        <v>13050000</v>
      </c>
      <c r="K59" s="23">
        <v>0.41</v>
      </c>
      <c r="L59" s="25">
        <f t="shared" si="2"/>
        <v>7699500.0000000009</v>
      </c>
      <c r="M59" s="18"/>
      <c r="N59" s="18"/>
      <c r="O59" s="25"/>
      <c r="P59" s="117"/>
      <c r="Q59" s="117"/>
      <c r="R59" s="117"/>
      <c r="S59" s="117"/>
      <c r="T59" s="123"/>
    </row>
    <row r="60" spans="1:20" s="39" customFormat="1" x14ac:dyDescent="0.25">
      <c r="A60" s="19"/>
      <c r="B60" s="21"/>
      <c r="C60" s="18"/>
      <c r="D60" s="18" t="s">
        <v>39</v>
      </c>
      <c r="E60" s="18" t="s">
        <v>40</v>
      </c>
      <c r="F60" s="18"/>
      <c r="G60" s="19" t="s">
        <v>36</v>
      </c>
      <c r="H60" s="19">
        <v>36</v>
      </c>
      <c r="I60" s="25">
        <v>455000</v>
      </c>
      <c r="J60" s="25">
        <f t="shared" si="3"/>
        <v>16380000</v>
      </c>
      <c r="K60" s="23">
        <v>0.41</v>
      </c>
      <c r="L60" s="25">
        <f t="shared" si="2"/>
        <v>9664200.0000000019</v>
      </c>
      <c r="M60" s="18"/>
      <c r="N60" s="18"/>
      <c r="O60" s="25"/>
      <c r="P60" s="117"/>
      <c r="Q60" s="117"/>
      <c r="R60" s="117"/>
      <c r="S60" s="117"/>
      <c r="T60" s="123"/>
    </row>
    <row r="61" spans="1:20" s="39" customFormat="1" x14ac:dyDescent="0.25">
      <c r="A61" s="19"/>
      <c r="B61" s="21"/>
      <c r="C61" s="18"/>
      <c r="D61" s="18" t="s">
        <v>39</v>
      </c>
      <c r="E61" s="18" t="s">
        <v>40</v>
      </c>
      <c r="F61" s="18"/>
      <c r="G61" s="19" t="s">
        <v>32</v>
      </c>
      <c r="H61" s="19">
        <v>12</v>
      </c>
      <c r="I61" s="25">
        <v>455000</v>
      </c>
      <c r="J61" s="25">
        <f t="shared" si="3"/>
        <v>5460000</v>
      </c>
      <c r="K61" s="23">
        <v>0.41</v>
      </c>
      <c r="L61" s="25">
        <f t="shared" si="2"/>
        <v>3221400.0000000005</v>
      </c>
      <c r="M61" s="18"/>
      <c r="N61" s="18"/>
      <c r="O61" s="25"/>
      <c r="P61" s="117"/>
      <c r="Q61" s="117"/>
      <c r="R61" s="117"/>
      <c r="S61" s="117"/>
      <c r="T61" s="123"/>
    </row>
    <row r="62" spans="1:20" s="39" customFormat="1" x14ac:dyDescent="0.25">
      <c r="A62" s="19">
        <v>413</v>
      </c>
      <c r="B62" s="21">
        <v>44166</v>
      </c>
      <c r="C62" s="18" t="s">
        <v>104</v>
      </c>
      <c r="D62" s="18" t="s">
        <v>35</v>
      </c>
      <c r="E62" s="18"/>
      <c r="F62" s="18"/>
      <c r="G62" s="19" t="s">
        <v>43</v>
      </c>
      <c r="H62" s="19">
        <v>2</v>
      </c>
      <c r="I62" s="25">
        <v>550000</v>
      </c>
      <c r="J62" s="25">
        <f t="shared" si="3"/>
        <v>1100000</v>
      </c>
      <c r="K62" s="23">
        <v>0.41</v>
      </c>
      <c r="L62" s="25">
        <f t="shared" si="2"/>
        <v>649000.00000000012</v>
      </c>
      <c r="M62" s="18"/>
      <c r="N62" s="115">
        <f>L62</f>
        <v>649000.00000000012</v>
      </c>
      <c r="O62" s="25"/>
      <c r="P62" s="117"/>
      <c r="Q62" s="117"/>
      <c r="R62" s="117"/>
      <c r="S62" s="117"/>
      <c r="T62" s="123"/>
    </row>
    <row r="63" spans="1:20" s="39" customFormat="1" x14ac:dyDescent="0.25">
      <c r="A63" s="19">
        <v>415</v>
      </c>
      <c r="B63" s="21" t="s">
        <v>71</v>
      </c>
      <c r="C63" s="18" t="s">
        <v>30</v>
      </c>
      <c r="D63" s="18" t="s">
        <v>72</v>
      </c>
      <c r="E63" s="18" t="s">
        <v>73</v>
      </c>
      <c r="F63" s="18"/>
      <c r="G63" s="19" t="s">
        <v>28</v>
      </c>
      <c r="H63" s="19">
        <v>5</v>
      </c>
      <c r="I63" s="25">
        <v>455000</v>
      </c>
      <c r="J63" s="25">
        <f t="shared" si="3"/>
        <v>2275000</v>
      </c>
      <c r="K63" s="23">
        <v>0.3</v>
      </c>
      <c r="L63" s="25">
        <f t="shared" si="2"/>
        <v>1592500</v>
      </c>
      <c r="M63" s="18"/>
      <c r="N63" s="18"/>
      <c r="O63" s="25"/>
      <c r="P63" s="117"/>
      <c r="Q63" s="117"/>
      <c r="R63" s="118">
        <f t="shared" ref="R63:R65" si="5">L63</f>
        <v>1592500</v>
      </c>
      <c r="S63" s="117"/>
      <c r="T63" s="123"/>
    </row>
    <row r="64" spans="1:20" s="39" customFormat="1" x14ac:dyDescent="0.25">
      <c r="A64" s="19">
        <v>416</v>
      </c>
      <c r="B64" s="21" t="s">
        <v>71</v>
      </c>
      <c r="C64" s="18" t="s">
        <v>30</v>
      </c>
      <c r="D64" s="18" t="s">
        <v>46</v>
      </c>
      <c r="E64" s="18"/>
      <c r="F64" s="18"/>
      <c r="G64" s="19" t="s">
        <v>31</v>
      </c>
      <c r="H64" s="19">
        <v>3</v>
      </c>
      <c r="I64" s="25">
        <v>485000</v>
      </c>
      <c r="J64" s="25">
        <f t="shared" si="3"/>
        <v>1455000</v>
      </c>
      <c r="K64" s="23">
        <v>0.41</v>
      </c>
      <c r="L64" s="25">
        <f t="shared" si="2"/>
        <v>858450.00000000012</v>
      </c>
      <c r="M64" s="18"/>
      <c r="N64" s="18"/>
      <c r="O64" s="25"/>
      <c r="P64" s="117"/>
      <c r="Q64" s="117"/>
      <c r="R64" s="118">
        <f t="shared" si="5"/>
        <v>858450.00000000012</v>
      </c>
      <c r="S64" s="117"/>
      <c r="T64" s="123"/>
    </row>
    <row r="65" spans="1:20" s="39" customFormat="1" x14ac:dyDescent="0.25">
      <c r="A65" s="19">
        <v>358</v>
      </c>
      <c r="B65" s="22" t="s">
        <v>71</v>
      </c>
      <c r="C65" s="18"/>
      <c r="D65" s="18" t="s">
        <v>63</v>
      </c>
      <c r="E65" s="18" t="s">
        <v>61</v>
      </c>
      <c r="F65" s="18"/>
      <c r="G65" s="19" t="s">
        <v>55</v>
      </c>
      <c r="H65" s="19">
        <v>24</v>
      </c>
      <c r="I65" s="25">
        <v>485000</v>
      </c>
      <c r="J65" s="25">
        <f t="shared" si="3"/>
        <v>11640000</v>
      </c>
      <c r="K65" s="23">
        <v>0.51</v>
      </c>
      <c r="L65" s="25">
        <f t="shared" si="2"/>
        <v>5703600</v>
      </c>
      <c r="M65" s="18"/>
      <c r="N65" s="18"/>
      <c r="O65" s="25"/>
      <c r="P65" s="117"/>
      <c r="Q65" s="117"/>
      <c r="R65" s="118">
        <f t="shared" si="5"/>
        <v>5703600</v>
      </c>
      <c r="S65" s="117" t="s">
        <v>62</v>
      </c>
      <c r="T65" s="123"/>
    </row>
    <row r="66" spans="1:20" s="39" customFormat="1" x14ac:dyDescent="0.25">
      <c r="A66" s="19">
        <v>359</v>
      </c>
      <c r="B66" s="22" t="s">
        <v>56</v>
      </c>
      <c r="C66" s="18"/>
      <c r="D66" s="18" t="s">
        <v>110</v>
      </c>
      <c r="E66" s="18" t="s">
        <v>171</v>
      </c>
      <c r="F66" s="18"/>
      <c r="G66" s="19" t="s">
        <v>41</v>
      </c>
      <c r="H66" s="19">
        <f>144-60-72</f>
        <v>12</v>
      </c>
      <c r="I66" s="25">
        <v>465000</v>
      </c>
      <c r="J66" s="25">
        <f t="shared" si="3"/>
        <v>5580000</v>
      </c>
      <c r="K66" s="23">
        <v>0.41</v>
      </c>
      <c r="L66" s="25">
        <f t="shared" si="2"/>
        <v>3292200.0000000005</v>
      </c>
      <c r="M66" s="18"/>
      <c r="N66" s="18"/>
      <c r="O66" s="25"/>
      <c r="P66" s="117"/>
      <c r="Q66" s="117"/>
      <c r="R66" s="118">
        <f>SUM(L66:L70)</f>
        <v>16531800.000000002</v>
      </c>
      <c r="S66" s="432" t="s">
        <v>207</v>
      </c>
      <c r="T66" s="123"/>
    </row>
    <row r="67" spans="1:20" s="39" customFormat="1" x14ac:dyDescent="0.25">
      <c r="A67" s="19"/>
      <c r="B67" s="22"/>
      <c r="C67" s="18"/>
      <c r="D67" s="18" t="s">
        <v>110</v>
      </c>
      <c r="E67" s="18" t="s">
        <v>172</v>
      </c>
      <c r="F67" s="18"/>
      <c r="G67" s="19" t="s">
        <v>42</v>
      </c>
      <c r="H67" s="19">
        <f>108-60-36</f>
        <v>12</v>
      </c>
      <c r="I67" s="25">
        <v>475000</v>
      </c>
      <c r="J67" s="25">
        <f t="shared" si="3"/>
        <v>5700000</v>
      </c>
      <c r="K67" s="23">
        <v>0.41</v>
      </c>
      <c r="L67" s="25">
        <f t="shared" si="2"/>
        <v>3363000.0000000005</v>
      </c>
      <c r="M67" s="18"/>
      <c r="N67" s="18"/>
      <c r="O67" s="25"/>
      <c r="P67" s="117"/>
      <c r="Q67" s="117"/>
      <c r="R67" s="117"/>
      <c r="S67" s="433"/>
      <c r="T67" s="123"/>
    </row>
    <row r="68" spans="1:20" s="39" customFormat="1" x14ac:dyDescent="0.25">
      <c r="A68" s="19"/>
      <c r="B68" s="22"/>
      <c r="C68" s="18"/>
      <c r="D68" s="18" t="s">
        <v>110</v>
      </c>
      <c r="E68" s="18" t="s">
        <v>173</v>
      </c>
      <c r="F68" s="18"/>
      <c r="G68" s="19" t="s">
        <v>31</v>
      </c>
      <c r="H68" s="19">
        <f>120-60-48</f>
        <v>12</v>
      </c>
      <c r="I68" s="25">
        <v>485000</v>
      </c>
      <c r="J68" s="25">
        <f t="shared" si="3"/>
        <v>5820000</v>
      </c>
      <c r="K68" s="23">
        <v>0.41</v>
      </c>
      <c r="L68" s="25">
        <f t="shared" si="2"/>
        <v>3433800.0000000005</v>
      </c>
      <c r="M68" s="18"/>
      <c r="N68" s="18"/>
      <c r="O68" s="25"/>
      <c r="P68" s="117"/>
      <c r="Q68" s="117"/>
      <c r="R68" s="117"/>
      <c r="S68" s="433"/>
      <c r="T68" s="123"/>
    </row>
    <row r="69" spans="1:20" s="39" customFormat="1" x14ac:dyDescent="0.25">
      <c r="A69" s="19"/>
      <c r="B69" s="22"/>
      <c r="C69" s="18"/>
      <c r="D69" s="18" t="s">
        <v>110</v>
      </c>
      <c r="E69" s="18" t="s">
        <v>174</v>
      </c>
      <c r="F69" s="18"/>
      <c r="G69" s="19" t="s">
        <v>36</v>
      </c>
      <c r="H69" s="19">
        <f>120-60-48</f>
        <v>12</v>
      </c>
      <c r="I69" s="25">
        <v>455000</v>
      </c>
      <c r="J69" s="25">
        <f t="shared" si="3"/>
        <v>5460000</v>
      </c>
      <c r="K69" s="23">
        <v>0.41</v>
      </c>
      <c r="L69" s="25">
        <f t="shared" si="2"/>
        <v>3221400.0000000005</v>
      </c>
      <c r="M69" s="18"/>
      <c r="N69" s="18"/>
      <c r="O69" s="25"/>
      <c r="P69" s="117"/>
      <c r="Q69" s="117"/>
      <c r="R69" s="117"/>
      <c r="S69" s="433"/>
      <c r="T69" s="123"/>
    </row>
    <row r="70" spans="1:20" s="39" customFormat="1" x14ac:dyDescent="0.25">
      <c r="A70" s="19"/>
      <c r="B70" s="22"/>
      <c r="C70" s="18"/>
      <c r="D70" s="18" t="s">
        <v>110</v>
      </c>
      <c r="E70" s="18" t="s">
        <v>175</v>
      </c>
      <c r="F70" s="18"/>
      <c r="G70" s="19" t="s">
        <v>32</v>
      </c>
      <c r="H70" s="19">
        <f>48-36</f>
        <v>12</v>
      </c>
      <c r="I70" s="25">
        <v>455000</v>
      </c>
      <c r="J70" s="25">
        <f t="shared" si="3"/>
        <v>5460000</v>
      </c>
      <c r="K70" s="23">
        <v>0.41</v>
      </c>
      <c r="L70" s="25">
        <f t="shared" si="2"/>
        <v>3221400.0000000005</v>
      </c>
      <c r="M70" s="18"/>
      <c r="N70" s="18"/>
      <c r="O70" s="25"/>
      <c r="P70" s="117"/>
      <c r="Q70" s="117"/>
      <c r="R70" s="117"/>
      <c r="S70" s="434"/>
      <c r="T70" s="123"/>
    </row>
    <row r="71" spans="1:20" s="39" customFormat="1" x14ac:dyDescent="0.25">
      <c r="A71" s="19">
        <v>363</v>
      </c>
      <c r="B71" s="18" t="s">
        <v>56</v>
      </c>
      <c r="C71" s="18" t="s">
        <v>57</v>
      </c>
      <c r="D71" s="18"/>
      <c r="E71" s="18"/>
      <c r="F71" s="18"/>
      <c r="G71" s="19" t="s">
        <v>58</v>
      </c>
      <c r="H71" s="19">
        <v>1</v>
      </c>
      <c r="I71" s="25"/>
      <c r="J71" s="25">
        <f t="shared" si="3"/>
        <v>0</v>
      </c>
      <c r="K71" s="18"/>
      <c r="L71" s="25">
        <f t="shared" si="2"/>
        <v>0</v>
      </c>
      <c r="M71" s="18"/>
      <c r="N71" s="18"/>
      <c r="O71" s="25"/>
      <c r="P71" s="117"/>
      <c r="Q71" s="117"/>
      <c r="R71" s="117"/>
      <c r="S71" s="117"/>
      <c r="T71" s="123"/>
    </row>
    <row r="72" spans="1:20" s="39" customFormat="1" x14ac:dyDescent="0.25">
      <c r="A72" s="19"/>
      <c r="B72" s="18"/>
      <c r="C72" s="18"/>
      <c r="D72" s="18"/>
      <c r="E72" s="18"/>
      <c r="F72" s="18"/>
      <c r="G72" s="19" t="s">
        <v>41</v>
      </c>
      <c r="H72" s="19">
        <v>1</v>
      </c>
      <c r="I72" s="25"/>
      <c r="J72" s="25">
        <f t="shared" si="3"/>
        <v>0</v>
      </c>
      <c r="K72" s="18"/>
      <c r="L72" s="25">
        <f t="shared" si="2"/>
        <v>0</v>
      </c>
      <c r="M72" s="18"/>
      <c r="N72" s="18"/>
      <c r="O72" s="25"/>
      <c r="P72" s="117"/>
      <c r="Q72" s="117"/>
      <c r="R72" s="117"/>
      <c r="S72" s="117"/>
      <c r="T72" s="123"/>
    </row>
    <row r="73" spans="1:20" s="39" customFormat="1" x14ac:dyDescent="0.25">
      <c r="A73" s="19"/>
      <c r="B73" s="18"/>
      <c r="C73" s="18"/>
      <c r="D73" s="18"/>
      <c r="E73" s="18"/>
      <c r="F73" s="18"/>
      <c r="G73" s="19" t="s">
        <v>42</v>
      </c>
      <c r="H73" s="19">
        <v>1</v>
      </c>
      <c r="I73" s="25"/>
      <c r="J73" s="25">
        <f t="shared" si="3"/>
        <v>0</v>
      </c>
      <c r="K73" s="18"/>
      <c r="L73" s="25">
        <f t="shared" si="2"/>
        <v>0</v>
      </c>
      <c r="M73" s="18"/>
      <c r="N73" s="18"/>
      <c r="O73" s="25"/>
      <c r="P73" s="117"/>
      <c r="Q73" s="117"/>
      <c r="R73" s="117"/>
      <c r="S73" s="117"/>
      <c r="T73" s="123"/>
    </row>
    <row r="74" spans="1:20" s="39" customFormat="1" x14ac:dyDescent="0.25">
      <c r="A74" s="19"/>
      <c r="B74" s="18"/>
      <c r="C74" s="18"/>
      <c r="D74" s="18"/>
      <c r="E74" s="18"/>
      <c r="F74" s="18"/>
      <c r="G74" s="19" t="s">
        <v>31</v>
      </c>
      <c r="H74" s="19">
        <v>1</v>
      </c>
      <c r="I74" s="25"/>
      <c r="J74" s="25">
        <f t="shared" si="3"/>
        <v>0</v>
      </c>
      <c r="K74" s="18"/>
      <c r="L74" s="25">
        <f t="shared" si="2"/>
        <v>0</v>
      </c>
      <c r="M74" s="18"/>
      <c r="N74" s="18"/>
      <c r="O74" s="25"/>
      <c r="P74" s="117"/>
      <c r="Q74" s="117"/>
      <c r="R74" s="117"/>
      <c r="S74" s="117"/>
      <c r="T74" s="123"/>
    </row>
    <row r="75" spans="1:20" s="39" customFormat="1" x14ac:dyDescent="0.25">
      <c r="A75" s="140"/>
      <c r="B75" s="117"/>
      <c r="C75" s="117"/>
      <c r="D75" s="117"/>
      <c r="E75" s="117"/>
      <c r="F75" s="117"/>
      <c r="G75" s="148" t="s">
        <v>43</v>
      </c>
      <c r="H75" s="148">
        <v>1</v>
      </c>
      <c r="I75" s="143"/>
      <c r="J75" s="25">
        <f t="shared" si="3"/>
        <v>0</v>
      </c>
      <c r="K75" s="117"/>
      <c r="L75" s="25">
        <f t="shared" si="2"/>
        <v>0</v>
      </c>
      <c r="M75" s="117"/>
      <c r="N75" s="18"/>
      <c r="O75" s="25"/>
      <c r="P75" s="117"/>
      <c r="Q75" s="117"/>
      <c r="R75" s="117"/>
      <c r="S75" s="117"/>
      <c r="T75" s="123"/>
    </row>
    <row r="76" spans="1:20" s="39" customFormat="1" x14ac:dyDescent="0.25">
      <c r="A76" s="19"/>
      <c r="B76" s="18"/>
      <c r="C76" s="18"/>
      <c r="D76" s="18"/>
      <c r="E76" s="18"/>
      <c r="F76" s="18"/>
      <c r="G76" s="148" t="s">
        <v>36</v>
      </c>
      <c r="H76" s="148">
        <v>1</v>
      </c>
      <c r="I76" s="25"/>
      <c r="J76" s="25">
        <f t="shared" si="3"/>
        <v>0</v>
      </c>
      <c r="K76" s="18"/>
      <c r="L76" s="25">
        <f t="shared" si="2"/>
        <v>0</v>
      </c>
      <c r="M76" s="18"/>
      <c r="N76" s="117"/>
      <c r="O76" s="143"/>
      <c r="P76" s="117"/>
      <c r="Q76" s="117"/>
      <c r="R76" s="117"/>
      <c r="S76" s="117"/>
      <c r="T76" s="123"/>
    </row>
    <row r="77" spans="1:20" s="43" customFormat="1" x14ac:dyDescent="0.25">
      <c r="A77" s="19"/>
      <c r="B77" s="18"/>
      <c r="C77" s="18"/>
      <c r="D77" s="18"/>
      <c r="E77" s="18"/>
      <c r="F77" s="18"/>
      <c r="G77" s="148" t="s">
        <v>32</v>
      </c>
      <c r="H77" s="148">
        <v>1</v>
      </c>
      <c r="I77" s="25"/>
      <c r="J77" s="25">
        <f t="shared" si="3"/>
        <v>0</v>
      </c>
      <c r="K77" s="18"/>
      <c r="L77" s="25">
        <f t="shared" si="2"/>
        <v>0</v>
      </c>
      <c r="M77" s="18"/>
      <c r="N77" s="18"/>
      <c r="O77" s="25"/>
      <c r="P77" s="18"/>
      <c r="Q77" s="18"/>
      <c r="R77" s="18"/>
      <c r="S77" s="18"/>
      <c r="T77" s="41"/>
    </row>
    <row r="78" spans="1:20" s="41" customFormat="1" ht="10.5" x14ac:dyDescent="0.2">
      <c r="A78" s="19">
        <v>364</v>
      </c>
      <c r="B78" s="18" t="s">
        <v>56</v>
      </c>
      <c r="C78" s="18" t="s">
        <v>30</v>
      </c>
      <c r="D78" s="18" t="s">
        <v>178</v>
      </c>
      <c r="E78" s="18" t="s">
        <v>60</v>
      </c>
      <c r="F78" s="18"/>
      <c r="G78" s="19" t="s">
        <v>58</v>
      </c>
      <c r="H78" s="19">
        <v>2</v>
      </c>
      <c r="I78" s="25"/>
      <c r="J78" s="25">
        <f t="shared" si="3"/>
        <v>0</v>
      </c>
      <c r="K78" s="23">
        <v>1</v>
      </c>
      <c r="L78" s="25">
        <f t="shared" si="2"/>
        <v>0</v>
      </c>
      <c r="M78" s="18"/>
      <c r="N78" s="18"/>
      <c r="O78" s="25"/>
      <c r="P78" s="18"/>
      <c r="Q78" s="18"/>
      <c r="R78" s="18"/>
      <c r="S78" s="18"/>
    </row>
    <row r="79" spans="1:20" s="41" customFormat="1" ht="10.5" x14ac:dyDescent="0.2">
      <c r="A79" s="19"/>
      <c r="B79" s="18"/>
      <c r="C79" s="18"/>
      <c r="D79" s="18" t="s">
        <v>178</v>
      </c>
      <c r="E79" s="18" t="s">
        <v>166</v>
      </c>
      <c r="F79" s="18"/>
      <c r="G79" s="19" t="s">
        <v>31</v>
      </c>
      <c r="H79" s="19">
        <v>10</v>
      </c>
      <c r="I79" s="25">
        <v>485000</v>
      </c>
      <c r="J79" s="25">
        <f t="shared" si="3"/>
        <v>4850000</v>
      </c>
      <c r="K79" s="23">
        <v>0.41</v>
      </c>
      <c r="L79" s="25">
        <f t="shared" si="2"/>
        <v>2861500.0000000005</v>
      </c>
      <c r="M79" s="18"/>
      <c r="N79" s="18"/>
      <c r="O79" s="25"/>
      <c r="P79" s="18"/>
      <c r="Q79" s="18"/>
      <c r="R79" s="115">
        <f>L79</f>
        <v>2861500.0000000005</v>
      </c>
      <c r="S79" s="18"/>
    </row>
    <row r="80" spans="1:20" s="41" customFormat="1" ht="10.5" x14ac:dyDescent="0.2">
      <c r="A80" s="19">
        <v>417</v>
      </c>
      <c r="B80" s="18" t="s">
        <v>56</v>
      </c>
      <c r="C80" s="18" t="s">
        <v>74</v>
      </c>
      <c r="D80" s="18"/>
      <c r="E80" s="18"/>
      <c r="F80" s="18"/>
      <c r="G80" s="19" t="s">
        <v>58</v>
      </c>
      <c r="H80" s="19">
        <v>1</v>
      </c>
      <c r="I80" s="25">
        <v>455000</v>
      </c>
      <c r="J80" s="25">
        <f t="shared" si="3"/>
        <v>455000</v>
      </c>
      <c r="K80" s="23">
        <v>0.41</v>
      </c>
      <c r="L80" s="25">
        <f t="shared" si="2"/>
        <v>268450.00000000006</v>
      </c>
      <c r="M80" s="18"/>
      <c r="N80" s="18"/>
      <c r="O80" s="25"/>
      <c r="P80" s="18"/>
      <c r="Q80" s="18"/>
      <c r="R80" s="25">
        <v>1970600</v>
      </c>
      <c r="S80" s="18"/>
    </row>
    <row r="81" spans="1:19" s="41" customFormat="1" ht="10.5" x14ac:dyDescent="0.2">
      <c r="A81" s="19"/>
      <c r="B81" s="18"/>
      <c r="C81" s="18" t="s">
        <v>74</v>
      </c>
      <c r="D81" s="18"/>
      <c r="E81" s="18"/>
      <c r="F81" s="18"/>
      <c r="G81" s="19" t="s">
        <v>41</v>
      </c>
      <c r="H81" s="19">
        <v>1</v>
      </c>
      <c r="I81" s="25">
        <v>465000</v>
      </c>
      <c r="J81" s="25">
        <f t="shared" si="3"/>
        <v>465000</v>
      </c>
      <c r="K81" s="23">
        <v>0.41</v>
      </c>
      <c r="L81" s="25">
        <f t="shared" si="2"/>
        <v>274350.00000000006</v>
      </c>
      <c r="M81" s="18"/>
      <c r="N81" s="18"/>
      <c r="O81" s="25"/>
      <c r="P81" s="18"/>
      <c r="Q81" s="18"/>
      <c r="R81" s="25"/>
      <c r="S81" s="18"/>
    </row>
    <row r="82" spans="1:19" s="41" customFormat="1" ht="10.5" x14ac:dyDescent="0.2">
      <c r="A82" s="19"/>
      <c r="B82" s="18"/>
      <c r="C82" s="18" t="s">
        <v>74</v>
      </c>
      <c r="D82" s="18"/>
      <c r="E82" s="18"/>
      <c r="F82" s="18"/>
      <c r="G82" s="19" t="s">
        <v>42</v>
      </c>
      <c r="H82" s="19">
        <v>1</v>
      </c>
      <c r="I82" s="25">
        <v>475000</v>
      </c>
      <c r="J82" s="25">
        <f t="shared" si="3"/>
        <v>475000</v>
      </c>
      <c r="K82" s="23">
        <v>0.41</v>
      </c>
      <c r="L82" s="25">
        <f t="shared" si="2"/>
        <v>280250.00000000006</v>
      </c>
      <c r="M82" s="18"/>
      <c r="N82" s="18"/>
      <c r="O82" s="25"/>
      <c r="P82" s="18"/>
      <c r="Q82" s="18"/>
      <c r="R82" s="25"/>
      <c r="S82" s="18"/>
    </row>
    <row r="83" spans="1:19" s="41" customFormat="1" ht="10.5" x14ac:dyDescent="0.2">
      <c r="A83" s="19"/>
      <c r="B83" s="18"/>
      <c r="C83" s="18" t="s">
        <v>74</v>
      </c>
      <c r="D83" s="18"/>
      <c r="E83" s="18"/>
      <c r="F83" s="18"/>
      <c r="G83" s="19" t="s">
        <v>31</v>
      </c>
      <c r="H83" s="19">
        <v>1</v>
      </c>
      <c r="I83" s="25">
        <v>485000</v>
      </c>
      <c r="J83" s="25">
        <f t="shared" si="3"/>
        <v>485000</v>
      </c>
      <c r="K83" s="23">
        <v>0.41</v>
      </c>
      <c r="L83" s="25">
        <f t="shared" si="2"/>
        <v>286150.00000000006</v>
      </c>
      <c r="M83" s="18"/>
      <c r="N83" s="18"/>
      <c r="O83" s="25"/>
      <c r="P83" s="18"/>
      <c r="Q83" s="18"/>
      <c r="R83" s="25"/>
      <c r="S83" s="18"/>
    </row>
    <row r="84" spans="1:19" s="41" customFormat="1" ht="10.5" x14ac:dyDescent="0.2">
      <c r="A84" s="19"/>
      <c r="B84" s="18"/>
      <c r="C84" s="18" t="s">
        <v>74</v>
      </c>
      <c r="D84" s="18"/>
      <c r="E84" s="18"/>
      <c r="F84" s="18"/>
      <c r="G84" s="19" t="s">
        <v>43</v>
      </c>
      <c r="H84" s="19">
        <v>1</v>
      </c>
      <c r="I84" s="25">
        <v>550000</v>
      </c>
      <c r="J84" s="25">
        <f t="shared" si="3"/>
        <v>550000</v>
      </c>
      <c r="K84" s="23">
        <v>0.41</v>
      </c>
      <c r="L84" s="25">
        <f t="shared" si="2"/>
        <v>324500.00000000006</v>
      </c>
      <c r="M84" s="18"/>
      <c r="N84" s="18"/>
      <c r="O84" s="25"/>
      <c r="P84" s="18"/>
      <c r="Q84" s="18"/>
      <c r="R84" s="25"/>
      <c r="S84" s="18"/>
    </row>
    <row r="85" spans="1:19" s="41" customFormat="1" ht="10.5" x14ac:dyDescent="0.2">
      <c r="A85" s="19"/>
      <c r="B85" s="18"/>
      <c r="C85" s="18" t="s">
        <v>74</v>
      </c>
      <c r="D85" s="18"/>
      <c r="E85" s="18"/>
      <c r="F85" s="18"/>
      <c r="G85" s="19" t="s">
        <v>36</v>
      </c>
      <c r="H85" s="19">
        <v>1</v>
      </c>
      <c r="I85" s="25">
        <v>455000</v>
      </c>
      <c r="J85" s="25">
        <f t="shared" si="3"/>
        <v>455000</v>
      </c>
      <c r="K85" s="23">
        <v>0.41</v>
      </c>
      <c r="L85" s="25">
        <f t="shared" si="2"/>
        <v>268450.00000000006</v>
      </c>
      <c r="M85" s="18"/>
      <c r="N85" s="18"/>
      <c r="O85" s="25"/>
      <c r="P85" s="18"/>
      <c r="Q85" s="18"/>
      <c r="R85" s="25"/>
      <c r="S85" s="18"/>
    </row>
    <row r="86" spans="1:19" s="41" customFormat="1" ht="10.5" x14ac:dyDescent="0.2">
      <c r="A86" s="19"/>
      <c r="B86" s="18"/>
      <c r="C86" s="18" t="s">
        <v>74</v>
      </c>
      <c r="D86" s="18"/>
      <c r="E86" s="18"/>
      <c r="F86" s="18"/>
      <c r="G86" s="19" t="s">
        <v>32</v>
      </c>
      <c r="H86" s="19">
        <v>1</v>
      </c>
      <c r="I86" s="25">
        <v>455000</v>
      </c>
      <c r="J86" s="25">
        <f t="shared" si="3"/>
        <v>455000</v>
      </c>
      <c r="K86" s="23">
        <v>0.41</v>
      </c>
      <c r="L86" s="25">
        <f t="shared" si="2"/>
        <v>268450.00000000006</v>
      </c>
      <c r="M86" s="18"/>
      <c r="N86" s="18"/>
      <c r="O86" s="25"/>
      <c r="P86" s="18"/>
      <c r="Q86" s="18"/>
      <c r="R86" s="25"/>
      <c r="S86" s="18"/>
    </row>
    <row r="87" spans="1:19" s="41" customFormat="1" ht="10.5" x14ac:dyDescent="0.2">
      <c r="A87" s="19">
        <v>418</v>
      </c>
      <c r="B87" s="18" t="s">
        <v>56</v>
      </c>
      <c r="C87" s="18" t="s">
        <v>30</v>
      </c>
      <c r="D87" s="18" t="s">
        <v>63</v>
      </c>
      <c r="E87" s="18" t="s">
        <v>61</v>
      </c>
      <c r="F87" s="18"/>
      <c r="G87" s="19" t="s">
        <v>55</v>
      </c>
      <c r="H87" s="19">
        <v>18</v>
      </c>
      <c r="I87" s="25">
        <v>485000</v>
      </c>
      <c r="J87" s="25">
        <f t="shared" si="3"/>
        <v>8730000</v>
      </c>
      <c r="K87" s="23">
        <v>0.41</v>
      </c>
      <c r="L87" s="25">
        <f t="shared" si="2"/>
        <v>5150700.0000000009</v>
      </c>
      <c r="M87" s="18"/>
      <c r="N87" s="18"/>
      <c r="O87" s="25"/>
      <c r="P87" s="18"/>
      <c r="Q87" s="18"/>
      <c r="R87" s="115">
        <f>L87</f>
        <v>5150700.0000000009</v>
      </c>
      <c r="S87" s="18"/>
    </row>
    <row r="88" spans="1:19" s="41" customFormat="1" ht="10.5" x14ac:dyDescent="0.2">
      <c r="A88" s="19">
        <v>420</v>
      </c>
      <c r="B88" s="18" t="s">
        <v>71</v>
      </c>
      <c r="C88" s="18" t="s">
        <v>163</v>
      </c>
      <c r="D88" s="18" t="s">
        <v>164</v>
      </c>
      <c r="E88" s="18" t="s">
        <v>165</v>
      </c>
      <c r="F88" s="18"/>
      <c r="G88" s="19" t="s">
        <v>32</v>
      </c>
      <c r="H88" s="19">
        <v>6</v>
      </c>
      <c r="I88" s="25">
        <v>455000</v>
      </c>
      <c r="J88" s="25">
        <f t="shared" si="3"/>
        <v>2730000</v>
      </c>
      <c r="K88" s="23">
        <v>0.5</v>
      </c>
      <c r="L88" s="25">
        <f t="shared" si="2"/>
        <v>1365000</v>
      </c>
      <c r="M88" s="18"/>
      <c r="N88" s="18"/>
      <c r="O88" s="25"/>
      <c r="P88" s="18"/>
      <c r="Q88" s="18"/>
      <c r="R88" s="115"/>
      <c r="S88" s="18"/>
    </row>
    <row r="89" spans="1:19" s="41" customFormat="1" ht="10.5" x14ac:dyDescent="0.2">
      <c r="A89" s="19">
        <v>422</v>
      </c>
      <c r="B89" s="18"/>
      <c r="C89" s="18" t="s">
        <v>30</v>
      </c>
      <c r="D89" s="18" t="s">
        <v>59</v>
      </c>
      <c r="E89" s="18" t="s">
        <v>60</v>
      </c>
      <c r="F89" s="18"/>
      <c r="G89" s="19" t="s">
        <v>58</v>
      </c>
      <c r="H89" s="19">
        <v>2</v>
      </c>
      <c r="I89" s="25">
        <v>255000</v>
      </c>
      <c r="J89" s="25">
        <f t="shared" si="3"/>
        <v>510000</v>
      </c>
      <c r="K89" s="23">
        <v>0.41</v>
      </c>
      <c r="L89" s="25">
        <f t="shared" si="2"/>
        <v>300900.00000000006</v>
      </c>
      <c r="M89" s="18"/>
      <c r="N89" s="18"/>
      <c r="O89" s="25"/>
      <c r="P89" s="18"/>
      <c r="Q89" s="18"/>
      <c r="R89" s="115">
        <f>L89+L90</f>
        <v>3162400.0000000005</v>
      </c>
      <c r="S89" s="18"/>
    </row>
    <row r="90" spans="1:19" s="41" customFormat="1" ht="10.5" x14ac:dyDescent="0.2">
      <c r="A90" s="19"/>
      <c r="B90" s="18"/>
      <c r="C90" s="18" t="s">
        <v>30</v>
      </c>
      <c r="D90" s="18" t="s">
        <v>59</v>
      </c>
      <c r="E90" s="18" t="s">
        <v>166</v>
      </c>
      <c r="F90" s="18"/>
      <c r="G90" s="19" t="s">
        <v>31</v>
      </c>
      <c r="H90" s="19">
        <v>10</v>
      </c>
      <c r="I90" s="25">
        <v>485000</v>
      </c>
      <c r="J90" s="25">
        <f t="shared" si="3"/>
        <v>4850000</v>
      </c>
      <c r="K90" s="23">
        <v>0.41</v>
      </c>
      <c r="L90" s="25">
        <f t="shared" si="2"/>
        <v>2861500.0000000005</v>
      </c>
      <c r="M90" s="18"/>
      <c r="N90" s="18"/>
      <c r="O90" s="25"/>
      <c r="P90" s="18"/>
      <c r="Q90" s="18"/>
      <c r="R90" s="25">
        <v>1365000</v>
      </c>
      <c r="S90" s="18"/>
    </row>
    <row r="91" spans="1:19" s="41" customFormat="1" ht="10.5" x14ac:dyDescent="0.2">
      <c r="A91" s="19">
        <v>423</v>
      </c>
      <c r="B91" s="18" t="s">
        <v>75</v>
      </c>
      <c r="C91" s="18" t="s">
        <v>76</v>
      </c>
      <c r="D91" s="18"/>
      <c r="E91" s="18"/>
      <c r="F91" s="18"/>
      <c r="G91" s="19" t="s">
        <v>31</v>
      </c>
      <c r="H91" s="19">
        <v>1</v>
      </c>
      <c r="I91" s="25">
        <v>485000</v>
      </c>
      <c r="J91" s="25">
        <f t="shared" si="3"/>
        <v>485000</v>
      </c>
      <c r="K91" s="23">
        <v>0.41</v>
      </c>
      <c r="L91" s="25">
        <f t="shared" si="2"/>
        <v>286150.00000000006</v>
      </c>
      <c r="M91" s="18"/>
      <c r="N91" s="18"/>
      <c r="O91" s="25"/>
      <c r="P91" s="18"/>
      <c r="Q91" s="18"/>
      <c r="R91" s="115">
        <f>L91</f>
        <v>286150.00000000006</v>
      </c>
      <c r="S91" s="18"/>
    </row>
    <row r="92" spans="1:19" s="41" customFormat="1" ht="10.5" x14ac:dyDescent="0.2">
      <c r="A92" s="19">
        <v>424</v>
      </c>
      <c r="B92" s="18" t="s">
        <v>141</v>
      </c>
      <c r="C92" s="18" t="s">
        <v>30</v>
      </c>
      <c r="D92" s="18" t="s">
        <v>167</v>
      </c>
      <c r="E92" s="18"/>
      <c r="F92" s="18"/>
      <c r="G92" s="19" t="s">
        <v>31</v>
      </c>
      <c r="H92" s="19">
        <v>2</v>
      </c>
      <c r="I92" s="25">
        <v>485000</v>
      </c>
      <c r="J92" s="25">
        <f t="shared" si="3"/>
        <v>970000</v>
      </c>
      <c r="K92" s="23">
        <v>0.41</v>
      </c>
      <c r="L92" s="25">
        <f t="shared" si="2"/>
        <v>572300.00000000012</v>
      </c>
      <c r="M92" s="18"/>
      <c r="N92" s="18"/>
      <c r="O92" s="25"/>
      <c r="P92" s="18"/>
      <c r="Q92" s="18"/>
      <c r="R92" s="115">
        <f>L92</f>
        <v>572300.00000000012</v>
      </c>
      <c r="S92" s="18"/>
    </row>
    <row r="93" spans="1:19" s="41" customFormat="1" ht="10.5" x14ac:dyDescent="0.2">
      <c r="A93" s="19">
        <v>368</v>
      </c>
      <c r="B93" s="18" t="s">
        <v>69</v>
      </c>
      <c r="C93" s="18"/>
      <c r="D93" s="18" t="s">
        <v>39</v>
      </c>
      <c r="E93" s="18" t="s">
        <v>40</v>
      </c>
      <c r="F93" s="18"/>
      <c r="G93" s="19" t="s">
        <v>41</v>
      </c>
      <c r="H93" s="19">
        <v>36</v>
      </c>
      <c r="I93" s="25">
        <v>465000</v>
      </c>
      <c r="J93" s="25">
        <f t="shared" si="3"/>
        <v>16740000</v>
      </c>
      <c r="K93" s="23">
        <v>0.41</v>
      </c>
      <c r="L93" s="25">
        <f t="shared" si="2"/>
        <v>9876600.0000000019</v>
      </c>
      <c r="M93" s="18"/>
      <c r="N93" s="18"/>
      <c r="O93" s="25"/>
      <c r="P93" s="18"/>
      <c r="Q93" s="18"/>
      <c r="R93" s="115">
        <f>SUM(L93:L98)</f>
        <v>51294600.000000007</v>
      </c>
      <c r="S93" s="18"/>
    </row>
    <row r="94" spans="1:19" s="41" customFormat="1" ht="10.5" x14ac:dyDescent="0.2">
      <c r="A94" s="19"/>
      <c r="B94" s="18"/>
      <c r="C94" s="18"/>
      <c r="D94" s="18" t="s">
        <v>39</v>
      </c>
      <c r="E94" s="18" t="s">
        <v>40</v>
      </c>
      <c r="F94" s="18"/>
      <c r="G94" s="19" t="s">
        <v>42</v>
      </c>
      <c r="H94" s="19">
        <v>12</v>
      </c>
      <c r="I94" s="25">
        <v>475000</v>
      </c>
      <c r="J94" s="25">
        <f t="shared" si="3"/>
        <v>5700000</v>
      </c>
      <c r="K94" s="23">
        <v>0.41</v>
      </c>
      <c r="L94" s="25">
        <f t="shared" si="2"/>
        <v>3363000.0000000005</v>
      </c>
      <c r="M94" s="18"/>
      <c r="N94" s="18"/>
      <c r="O94" s="25"/>
      <c r="P94" s="18"/>
      <c r="Q94" s="18"/>
      <c r="R94" s="18"/>
      <c r="S94" s="18"/>
    </row>
    <row r="95" spans="1:19" s="41" customFormat="1" ht="10.5" x14ac:dyDescent="0.2">
      <c r="A95" s="19"/>
      <c r="B95" s="18"/>
      <c r="C95" s="18"/>
      <c r="D95" s="18" t="s">
        <v>39</v>
      </c>
      <c r="E95" s="18" t="s">
        <v>40</v>
      </c>
      <c r="F95" s="18"/>
      <c r="G95" s="19" t="s">
        <v>31</v>
      </c>
      <c r="H95" s="19">
        <v>36</v>
      </c>
      <c r="I95" s="25">
        <v>485000</v>
      </c>
      <c r="J95" s="25">
        <f t="shared" si="3"/>
        <v>17460000</v>
      </c>
      <c r="K95" s="23">
        <v>0.41</v>
      </c>
      <c r="L95" s="25">
        <f t="shared" si="2"/>
        <v>10301400.000000002</v>
      </c>
      <c r="M95" s="18"/>
      <c r="N95" s="18"/>
      <c r="O95" s="25"/>
      <c r="P95" s="18"/>
      <c r="Q95" s="18"/>
      <c r="R95" s="18"/>
      <c r="S95" s="18"/>
    </row>
    <row r="96" spans="1:19" s="41" customFormat="1" ht="10.5" x14ac:dyDescent="0.2">
      <c r="A96" s="19"/>
      <c r="B96" s="18"/>
      <c r="C96" s="18"/>
      <c r="D96" s="18" t="s">
        <v>39</v>
      </c>
      <c r="E96" s="18" t="s">
        <v>40</v>
      </c>
      <c r="F96" s="18"/>
      <c r="G96" s="19" t="s">
        <v>55</v>
      </c>
      <c r="H96" s="19">
        <v>24</v>
      </c>
      <c r="I96" s="25">
        <v>485000</v>
      </c>
      <c r="J96" s="25">
        <f t="shared" si="3"/>
        <v>11640000</v>
      </c>
      <c r="K96" s="23">
        <v>0.41</v>
      </c>
      <c r="L96" s="25">
        <f t="shared" si="2"/>
        <v>6867600.0000000009</v>
      </c>
      <c r="M96" s="18"/>
      <c r="N96" s="18"/>
      <c r="O96" s="25"/>
      <c r="P96" s="18"/>
      <c r="Q96" s="18"/>
      <c r="R96" s="18"/>
      <c r="S96" s="18"/>
    </row>
    <row r="97" spans="1:19" s="41" customFormat="1" ht="10.5" x14ac:dyDescent="0.2">
      <c r="A97" s="19"/>
      <c r="B97" s="18"/>
      <c r="C97" s="18"/>
      <c r="D97" s="18" t="s">
        <v>39</v>
      </c>
      <c r="E97" s="18" t="s">
        <v>40</v>
      </c>
      <c r="F97" s="18"/>
      <c r="G97" s="19" t="s">
        <v>43</v>
      </c>
      <c r="H97" s="19">
        <v>48</v>
      </c>
      <c r="I97" s="25">
        <v>550000</v>
      </c>
      <c r="J97" s="25">
        <f t="shared" si="3"/>
        <v>26400000</v>
      </c>
      <c r="K97" s="23">
        <v>0.41</v>
      </c>
      <c r="L97" s="25">
        <f t="shared" si="2"/>
        <v>15576000.000000002</v>
      </c>
      <c r="M97" s="18"/>
      <c r="N97" s="18"/>
      <c r="O97" s="25"/>
      <c r="P97" s="18"/>
      <c r="Q97" s="18"/>
      <c r="R97" s="18"/>
      <c r="S97" s="18"/>
    </row>
    <row r="98" spans="1:19" s="41" customFormat="1" ht="10.5" x14ac:dyDescent="0.2">
      <c r="A98" s="19"/>
      <c r="B98" s="18"/>
      <c r="C98" s="18"/>
      <c r="D98" s="18" t="s">
        <v>39</v>
      </c>
      <c r="E98" s="18" t="s">
        <v>40</v>
      </c>
      <c r="F98" s="18"/>
      <c r="G98" s="19" t="s">
        <v>44</v>
      </c>
      <c r="H98" s="19">
        <v>20</v>
      </c>
      <c r="I98" s="25">
        <v>450000</v>
      </c>
      <c r="J98" s="25">
        <f t="shared" si="3"/>
        <v>9000000</v>
      </c>
      <c r="K98" s="23">
        <v>0.41</v>
      </c>
      <c r="L98" s="25">
        <f t="shared" si="2"/>
        <v>5310000.0000000009</v>
      </c>
      <c r="M98" s="18"/>
      <c r="N98" s="18"/>
      <c r="O98" s="25"/>
      <c r="P98" s="18"/>
      <c r="Q98" s="18"/>
      <c r="R98" s="18"/>
      <c r="S98" s="18"/>
    </row>
    <row r="99" spans="1:19" s="41" customFormat="1" ht="10.5" x14ac:dyDescent="0.2">
      <c r="A99" s="19">
        <v>366</v>
      </c>
      <c r="B99" s="18" t="s">
        <v>69</v>
      </c>
      <c r="C99" s="18"/>
      <c r="D99" s="18" t="s">
        <v>111</v>
      </c>
      <c r="E99" s="18" t="s">
        <v>160</v>
      </c>
      <c r="F99" s="18"/>
      <c r="G99" s="19" t="s">
        <v>28</v>
      </c>
      <c r="H99" s="19">
        <v>1</v>
      </c>
      <c r="I99" s="25">
        <v>455000</v>
      </c>
      <c r="J99" s="25">
        <f t="shared" si="3"/>
        <v>455000</v>
      </c>
      <c r="K99" s="23">
        <v>0.3</v>
      </c>
      <c r="L99" s="25">
        <f t="shared" si="2"/>
        <v>318500</v>
      </c>
      <c r="M99" s="18"/>
      <c r="N99" s="18"/>
      <c r="O99" s="25"/>
      <c r="P99" s="18"/>
      <c r="Q99" s="18"/>
      <c r="R99" s="115">
        <f>SUM(L99:L105)</f>
        <v>2352000</v>
      </c>
      <c r="S99" s="18"/>
    </row>
    <row r="100" spans="1:19" s="41" customFormat="1" ht="10.5" x14ac:dyDescent="0.2">
      <c r="A100" s="19"/>
      <c r="B100" s="18"/>
      <c r="C100" s="18"/>
      <c r="D100" s="18" t="s">
        <v>111</v>
      </c>
      <c r="E100" s="18" t="s">
        <v>160</v>
      </c>
      <c r="F100" s="18"/>
      <c r="G100" s="19" t="s">
        <v>42</v>
      </c>
      <c r="H100" s="19">
        <v>1</v>
      </c>
      <c r="I100" s="25">
        <v>475000</v>
      </c>
      <c r="J100" s="25">
        <f t="shared" si="3"/>
        <v>475000</v>
      </c>
      <c r="K100" s="23">
        <v>0.3</v>
      </c>
      <c r="L100" s="25">
        <f t="shared" si="2"/>
        <v>332500</v>
      </c>
      <c r="M100" s="18"/>
      <c r="N100" s="18"/>
      <c r="O100" s="25"/>
      <c r="P100" s="18"/>
      <c r="Q100" s="18"/>
      <c r="R100" s="18"/>
      <c r="S100" s="18"/>
    </row>
    <row r="101" spans="1:19" s="41" customFormat="1" ht="10.5" x14ac:dyDescent="0.2">
      <c r="A101" s="19"/>
      <c r="B101" s="18"/>
      <c r="C101" s="18"/>
      <c r="D101" s="18" t="s">
        <v>111</v>
      </c>
      <c r="E101" s="18" t="s">
        <v>160</v>
      </c>
      <c r="F101" s="18"/>
      <c r="G101" s="19" t="s">
        <v>31</v>
      </c>
      <c r="H101" s="19">
        <v>1</v>
      </c>
      <c r="I101" s="25">
        <v>485000</v>
      </c>
      <c r="J101" s="25">
        <f t="shared" si="3"/>
        <v>485000</v>
      </c>
      <c r="K101" s="23">
        <v>0.3</v>
      </c>
      <c r="L101" s="25">
        <f t="shared" ref="L101:L106" si="6">H101*I101*(1-K101)</f>
        <v>339500</v>
      </c>
      <c r="M101" s="18"/>
      <c r="N101" s="18"/>
      <c r="O101" s="25"/>
      <c r="P101" s="18"/>
      <c r="Q101" s="18"/>
      <c r="R101" s="18"/>
      <c r="S101" s="18"/>
    </row>
    <row r="102" spans="1:19" s="41" customFormat="1" ht="10.5" x14ac:dyDescent="0.2">
      <c r="A102" s="19"/>
      <c r="B102" s="18"/>
      <c r="C102" s="18"/>
      <c r="D102" s="18" t="s">
        <v>111</v>
      </c>
      <c r="E102" s="18" t="s">
        <v>160</v>
      </c>
      <c r="F102" s="18"/>
      <c r="G102" s="19" t="s">
        <v>55</v>
      </c>
      <c r="H102" s="19">
        <v>1</v>
      </c>
      <c r="I102" s="25">
        <v>485000</v>
      </c>
      <c r="J102" s="25">
        <f t="shared" si="3"/>
        <v>485000</v>
      </c>
      <c r="K102" s="23">
        <v>0.3</v>
      </c>
      <c r="L102" s="25">
        <f t="shared" si="6"/>
        <v>339500</v>
      </c>
      <c r="M102" s="18"/>
      <c r="N102" s="18"/>
      <c r="O102" s="25"/>
      <c r="P102" s="18"/>
      <c r="Q102" s="18"/>
      <c r="R102" s="18"/>
      <c r="S102" s="18"/>
    </row>
    <row r="103" spans="1:19" s="41" customFormat="1" ht="10.5" x14ac:dyDescent="0.2">
      <c r="A103" s="19"/>
      <c r="B103" s="18"/>
      <c r="C103" s="18"/>
      <c r="D103" s="18" t="s">
        <v>111</v>
      </c>
      <c r="E103" s="18" t="s">
        <v>160</v>
      </c>
      <c r="F103" s="18"/>
      <c r="G103" s="19" t="s">
        <v>43</v>
      </c>
      <c r="H103" s="19">
        <v>1</v>
      </c>
      <c r="I103" s="25">
        <v>550000</v>
      </c>
      <c r="J103" s="25">
        <f t="shared" si="3"/>
        <v>550000</v>
      </c>
      <c r="K103" s="23">
        <v>0.3</v>
      </c>
      <c r="L103" s="25">
        <f t="shared" si="6"/>
        <v>385000</v>
      </c>
      <c r="M103" s="18"/>
      <c r="N103" s="18"/>
      <c r="O103" s="25"/>
      <c r="P103" s="18"/>
      <c r="Q103" s="18"/>
      <c r="R103" s="18"/>
      <c r="S103" s="18"/>
    </row>
    <row r="104" spans="1:19" s="41" customFormat="1" ht="10.5" x14ac:dyDescent="0.2">
      <c r="A104" s="19"/>
      <c r="B104" s="18"/>
      <c r="C104" s="18"/>
      <c r="D104" s="18" t="s">
        <v>111</v>
      </c>
      <c r="E104" s="18" t="s">
        <v>160</v>
      </c>
      <c r="F104" s="18"/>
      <c r="G104" s="19" t="s">
        <v>36</v>
      </c>
      <c r="H104" s="19">
        <v>1</v>
      </c>
      <c r="I104" s="25">
        <v>455000</v>
      </c>
      <c r="J104" s="25">
        <f t="shared" si="3"/>
        <v>455000</v>
      </c>
      <c r="K104" s="23">
        <v>0.3</v>
      </c>
      <c r="L104" s="25">
        <f t="shared" si="6"/>
        <v>318500</v>
      </c>
      <c r="M104" s="18"/>
      <c r="N104" s="18"/>
      <c r="O104" s="25"/>
      <c r="P104" s="18"/>
      <c r="Q104" s="18"/>
      <c r="R104" s="18"/>
      <c r="S104" s="18"/>
    </row>
    <row r="105" spans="1:19" s="41" customFormat="1" ht="10.5" x14ac:dyDescent="0.2">
      <c r="A105" s="19"/>
      <c r="B105" s="18"/>
      <c r="C105" s="18"/>
      <c r="D105" s="18" t="s">
        <v>111</v>
      </c>
      <c r="E105" s="18" t="s">
        <v>160</v>
      </c>
      <c r="F105" s="18"/>
      <c r="G105" s="19" t="s">
        <v>32</v>
      </c>
      <c r="H105" s="19">
        <v>1</v>
      </c>
      <c r="I105" s="25">
        <v>455000</v>
      </c>
      <c r="J105" s="25">
        <f t="shared" si="3"/>
        <v>455000</v>
      </c>
      <c r="K105" s="23">
        <v>0.3</v>
      </c>
      <c r="L105" s="25">
        <f t="shared" si="6"/>
        <v>318500</v>
      </c>
      <c r="M105" s="18"/>
      <c r="N105" s="18"/>
      <c r="O105" s="25"/>
      <c r="P105" s="18"/>
      <c r="Q105" s="18"/>
      <c r="R105" s="18"/>
      <c r="S105" s="18"/>
    </row>
    <row r="106" spans="1:19" s="41" customFormat="1" ht="10.5" x14ac:dyDescent="0.2">
      <c r="A106" s="19">
        <v>425</v>
      </c>
      <c r="B106" s="18" t="s">
        <v>69</v>
      </c>
      <c r="C106" s="18" t="s">
        <v>30</v>
      </c>
      <c r="D106" s="18" t="s">
        <v>168</v>
      </c>
      <c r="E106" s="18" t="s">
        <v>165</v>
      </c>
      <c r="F106" s="18"/>
      <c r="G106" s="19" t="s">
        <v>36</v>
      </c>
      <c r="H106" s="19">
        <v>3</v>
      </c>
      <c r="I106" s="25">
        <v>455000</v>
      </c>
      <c r="J106" s="25">
        <f t="shared" si="3"/>
        <v>1365000</v>
      </c>
      <c r="K106" s="23">
        <v>0.5</v>
      </c>
      <c r="L106" s="25">
        <f t="shared" si="6"/>
        <v>682500</v>
      </c>
      <c r="M106" s="18"/>
      <c r="N106" s="18"/>
      <c r="O106" s="25"/>
      <c r="P106" s="18"/>
      <c r="Q106" s="18"/>
      <c r="R106" s="115">
        <f>L106</f>
        <v>682500</v>
      </c>
      <c r="S106" s="18"/>
    </row>
    <row r="107" spans="1:19" s="41" customFormat="1" ht="10.5" x14ac:dyDescent="0.2">
      <c r="A107" s="19">
        <v>426</v>
      </c>
      <c r="B107" s="18" t="s">
        <v>77</v>
      </c>
      <c r="C107" s="18" t="s">
        <v>104</v>
      </c>
      <c r="D107" s="18" t="s">
        <v>35</v>
      </c>
      <c r="E107" s="18"/>
      <c r="F107" s="18"/>
      <c r="G107" s="19" t="s">
        <v>36</v>
      </c>
      <c r="H107" s="19">
        <v>2</v>
      </c>
      <c r="I107" s="25">
        <v>455000</v>
      </c>
      <c r="J107" s="25">
        <f t="shared" si="3"/>
        <v>910000</v>
      </c>
      <c r="K107" s="23">
        <v>0.41</v>
      </c>
      <c r="L107" s="25">
        <f t="shared" ref="L107:L114" si="7">H107*I107*(1-K107)</f>
        <v>536900.00000000012</v>
      </c>
      <c r="M107" s="18"/>
      <c r="N107" s="115">
        <f>L107</f>
        <v>536900.00000000012</v>
      </c>
      <c r="O107" s="25"/>
      <c r="P107" s="18"/>
      <c r="Q107" s="18"/>
      <c r="R107" s="18"/>
      <c r="S107" s="18"/>
    </row>
    <row r="108" spans="1:19" s="41" customFormat="1" ht="10.5" x14ac:dyDescent="0.2">
      <c r="A108" s="19">
        <v>427</v>
      </c>
      <c r="B108" s="18" t="s">
        <v>123</v>
      </c>
      <c r="C108" s="18" t="s">
        <v>30</v>
      </c>
      <c r="D108" s="18" t="s">
        <v>29</v>
      </c>
      <c r="E108" s="18"/>
      <c r="F108" s="18"/>
      <c r="G108" s="19" t="s">
        <v>31</v>
      </c>
      <c r="H108" s="19">
        <v>1</v>
      </c>
      <c r="I108" s="25">
        <v>485000</v>
      </c>
      <c r="J108" s="25">
        <f t="shared" si="3"/>
        <v>485000</v>
      </c>
      <c r="K108" s="23">
        <v>0.41</v>
      </c>
      <c r="L108" s="25">
        <f t="shared" si="7"/>
        <v>286150.00000000006</v>
      </c>
      <c r="M108" s="18"/>
      <c r="N108" s="115"/>
      <c r="O108" s="25"/>
      <c r="P108" s="18"/>
      <c r="Q108" s="18"/>
      <c r="R108" s="115">
        <f>L108+L109</f>
        <v>554600.00000000012</v>
      </c>
      <c r="S108" s="18"/>
    </row>
    <row r="109" spans="1:19" s="41" customFormat="1" ht="10.5" x14ac:dyDescent="0.2">
      <c r="A109" s="19"/>
      <c r="B109" s="18"/>
      <c r="C109" s="18" t="s">
        <v>30</v>
      </c>
      <c r="D109" s="18" t="s">
        <v>29</v>
      </c>
      <c r="E109" s="18"/>
      <c r="F109" s="18"/>
      <c r="G109" s="19" t="s">
        <v>32</v>
      </c>
      <c r="H109" s="19">
        <v>1</v>
      </c>
      <c r="I109" s="25">
        <v>455000</v>
      </c>
      <c r="J109" s="25">
        <f t="shared" si="3"/>
        <v>455000</v>
      </c>
      <c r="K109" s="23">
        <v>0.41</v>
      </c>
      <c r="L109" s="25">
        <f t="shared" si="7"/>
        <v>268450.00000000006</v>
      </c>
      <c r="M109" s="18"/>
      <c r="N109" s="115"/>
      <c r="O109" s="25"/>
      <c r="P109" s="18"/>
      <c r="Q109" s="18"/>
      <c r="R109" s="18"/>
      <c r="S109" s="18"/>
    </row>
    <row r="110" spans="1:19" s="41" customFormat="1" ht="10.5" x14ac:dyDescent="0.2">
      <c r="A110" s="19">
        <v>1002</v>
      </c>
      <c r="B110" s="18" t="s">
        <v>159</v>
      </c>
      <c r="C110" s="18" t="s">
        <v>30</v>
      </c>
      <c r="D110" s="18" t="s">
        <v>182</v>
      </c>
      <c r="E110" s="18" t="s">
        <v>183</v>
      </c>
      <c r="F110" s="18"/>
      <c r="G110" s="19" t="s">
        <v>36</v>
      </c>
      <c r="H110" s="19">
        <v>24</v>
      </c>
      <c r="I110" s="25">
        <v>455000</v>
      </c>
      <c r="J110" s="25">
        <f t="shared" si="3"/>
        <v>10920000</v>
      </c>
      <c r="K110" s="23">
        <v>0.45</v>
      </c>
      <c r="L110" s="25">
        <f t="shared" si="7"/>
        <v>6006000.0000000009</v>
      </c>
      <c r="M110" s="18"/>
      <c r="N110" s="115"/>
      <c r="O110" s="25"/>
      <c r="P110" s="18"/>
      <c r="Q110" s="18"/>
      <c r="R110" s="115">
        <f>L110</f>
        <v>6006000.0000000009</v>
      </c>
      <c r="S110" s="18"/>
    </row>
    <row r="111" spans="1:19" s="41" customFormat="1" ht="10.5" x14ac:dyDescent="0.2">
      <c r="A111" s="19">
        <v>1005</v>
      </c>
      <c r="B111" s="18" t="s">
        <v>159</v>
      </c>
      <c r="C111" s="18" t="s">
        <v>30</v>
      </c>
      <c r="D111" s="18" t="s">
        <v>63</v>
      </c>
      <c r="E111" s="18" t="s">
        <v>61</v>
      </c>
      <c r="F111" s="18"/>
      <c r="G111" s="19" t="s">
        <v>28</v>
      </c>
      <c r="H111" s="19">
        <v>36</v>
      </c>
      <c r="I111" s="25">
        <v>455000</v>
      </c>
      <c r="J111" s="25">
        <f t="shared" si="3"/>
        <v>16380000</v>
      </c>
      <c r="K111" s="23">
        <v>0.41</v>
      </c>
      <c r="L111" s="25">
        <f t="shared" si="7"/>
        <v>9664200.0000000019</v>
      </c>
      <c r="M111" s="18"/>
      <c r="N111" s="115"/>
      <c r="O111" s="25"/>
      <c r="P111" s="18"/>
      <c r="Q111" s="18"/>
      <c r="R111" s="115">
        <f>SUM(L111:L114)</f>
        <v>12885600.000000002</v>
      </c>
      <c r="S111" s="413" t="s">
        <v>373</v>
      </c>
    </row>
    <row r="112" spans="1:19" s="41" customFormat="1" ht="10.5" x14ac:dyDescent="0.2">
      <c r="A112" s="19"/>
      <c r="B112" s="18"/>
      <c r="C112" s="18" t="s">
        <v>30</v>
      </c>
      <c r="D112" s="18" t="s">
        <v>63</v>
      </c>
      <c r="E112" s="18" t="s">
        <v>61</v>
      </c>
      <c r="F112" s="18"/>
      <c r="G112" s="19" t="s">
        <v>41</v>
      </c>
      <c r="H112" s="19">
        <v>6</v>
      </c>
      <c r="I112" s="25">
        <v>465000</v>
      </c>
      <c r="J112" s="25">
        <f t="shared" si="3"/>
        <v>2790000</v>
      </c>
      <c r="K112" s="23">
        <v>1</v>
      </c>
      <c r="L112" s="25">
        <f t="shared" si="7"/>
        <v>0</v>
      </c>
      <c r="M112" s="18"/>
      <c r="N112" s="115"/>
      <c r="O112" s="25"/>
      <c r="P112" s="18"/>
      <c r="Q112" s="18"/>
      <c r="R112" s="18"/>
      <c r="S112" s="413"/>
    </row>
    <row r="113" spans="1:20" s="41" customFormat="1" ht="10.5" x14ac:dyDescent="0.2">
      <c r="A113" s="19"/>
      <c r="B113" s="18"/>
      <c r="C113" s="18" t="s">
        <v>30</v>
      </c>
      <c r="D113" s="18" t="s">
        <v>63</v>
      </c>
      <c r="E113" s="18" t="s">
        <v>61</v>
      </c>
      <c r="F113" s="18"/>
      <c r="G113" s="19" t="s">
        <v>55</v>
      </c>
      <c r="H113" s="19">
        <v>6</v>
      </c>
      <c r="I113" s="25">
        <v>485000</v>
      </c>
      <c r="J113" s="25">
        <f t="shared" si="3"/>
        <v>2910000</v>
      </c>
      <c r="K113" s="23">
        <v>1</v>
      </c>
      <c r="L113" s="25">
        <f t="shared" si="7"/>
        <v>0</v>
      </c>
      <c r="M113" s="18"/>
      <c r="N113" s="115"/>
      <c r="O113" s="25"/>
      <c r="P113" s="18"/>
      <c r="Q113" s="18"/>
      <c r="R113" s="18"/>
      <c r="S113" s="413"/>
    </row>
    <row r="114" spans="1:20" s="41" customFormat="1" ht="10.5" x14ac:dyDescent="0.2">
      <c r="A114" s="19"/>
      <c r="B114" s="18"/>
      <c r="C114" s="18" t="s">
        <v>30</v>
      </c>
      <c r="D114" s="18" t="s">
        <v>63</v>
      </c>
      <c r="E114" s="18" t="s">
        <v>61</v>
      </c>
      <c r="F114" s="18"/>
      <c r="G114" s="19" t="s">
        <v>32</v>
      </c>
      <c r="H114" s="19">
        <v>12</v>
      </c>
      <c r="I114" s="25">
        <v>455000</v>
      </c>
      <c r="J114" s="25">
        <f t="shared" si="3"/>
        <v>5460000</v>
      </c>
      <c r="K114" s="23">
        <v>0.41</v>
      </c>
      <c r="L114" s="25">
        <f t="shared" si="7"/>
        <v>3221400.0000000005</v>
      </c>
      <c r="M114" s="18"/>
      <c r="N114" s="115"/>
      <c r="O114" s="25"/>
      <c r="P114" s="18"/>
      <c r="Q114" s="18"/>
      <c r="R114" s="18"/>
      <c r="S114" s="414"/>
    </row>
    <row r="115" spans="1:20" s="43" customFormat="1" x14ac:dyDescent="0.25">
      <c r="A115" s="18"/>
      <c r="B115" s="18"/>
      <c r="C115" s="412" t="s">
        <v>105</v>
      </c>
      <c r="D115" s="412"/>
      <c r="E115" s="412"/>
      <c r="F115" s="412"/>
      <c r="G115" s="18"/>
      <c r="H115" s="121">
        <f>SUM(H7:H114)</f>
        <v>1788</v>
      </c>
      <c r="I115" s="25"/>
      <c r="J115" s="119">
        <f>SUM(J7:J114)</f>
        <v>828280000</v>
      </c>
      <c r="K115" s="18"/>
      <c r="L115" s="119">
        <f>SUM(L7:L114)</f>
        <v>484501800.00000006</v>
      </c>
      <c r="M115" s="18"/>
      <c r="N115" s="119">
        <f>SUM(N7:N114)</f>
        <v>3413150.0000000005</v>
      </c>
      <c r="O115" s="25"/>
      <c r="P115" s="119"/>
      <c r="Q115" s="18"/>
      <c r="R115" s="120">
        <f>SUM(R7:R114)</f>
        <v>481088650</v>
      </c>
      <c r="S115" s="18"/>
      <c r="T115" s="20"/>
    </row>
    <row r="116" spans="1:20" s="28" customFormat="1" x14ac:dyDescent="0.25">
      <c r="A116" s="410" t="s">
        <v>196</v>
      </c>
      <c r="B116" s="411"/>
      <c r="C116" s="411"/>
      <c r="D116" s="411"/>
      <c r="E116" s="411"/>
      <c r="F116" s="411"/>
      <c r="G116" s="411"/>
      <c r="H116" s="18">
        <f>H115</f>
        <v>1788</v>
      </c>
      <c r="I116" s="25"/>
      <c r="J116" s="25"/>
      <c r="K116" s="18"/>
      <c r="L116" s="119">
        <f>L115</f>
        <v>484501800.00000006</v>
      </c>
      <c r="M116" s="18"/>
      <c r="N116" s="18"/>
      <c r="O116" s="18"/>
      <c r="P116" s="18"/>
      <c r="Q116" s="18"/>
      <c r="R116" s="18"/>
      <c r="S116" s="18"/>
      <c r="T116" s="20"/>
    </row>
    <row r="117" spans="1:20" s="28" customFormat="1" x14ac:dyDescent="0.25">
      <c r="A117" s="410" t="s">
        <v>193</v>
      </c>
      <c r="B117" s="411"/>
      <c r="C117" s="411"/>
      <c r="D117" s="411"/>
      <c r="E117" s="411"/>
      <c r="F117" s="411"/>
      <c r="G117" s="411"/>
      <c r="H117" s="33"/>
      <c r="I117" s="35"/>
      <c r="J117" s="35"/>
      <c r="K117" s="33"/>
      <c r="L117" s="151">
        <f>N115</f>
        <v>3413150.0000000005</v>
      </c>
      <c r="M117" s="33"/>
      <c r="N117" s="33"/>
      <c r="O117" s="33"/>
      <c r="P117" s="33"/>
      <c r="Q117" s="33"/>
      <c r="R117" s="33"/>
      <c r="S117" s="33"/>
    </row>
    <row r="118" spans="1:20" s="28" customFormat="1" x14ac:dyDescent="0.25">
      <c r="A118" s="410" t="s">
        <v>194</v>
      </c>
      <c r="B118" s="411"/>
      <c r="C118" s="411"/>
      <c r="D118" s="411"/>
      <c r="E118" s="411"/>
      <c r="F118" s="411"/>
      <c r="G118" s="411"/>
      <c r="H118" s="33"/>
      <c r="I118" s="35"/>
      <c r="J118" s="35"/>
      <c r="K118" s="33"/>
      <c r="L118" s="151">
        <f>P115</f>
        <v>0</v>
      </c>
      <c r="M118" s="33"/>
      <c r="N118" s="33"/>
      <c r="O118" s="33"/>
      <c r="P118" s="33"/>
      <c r="Q118" s="33"/>
      <c r="R118" s="33"/>
      <c r="S118" s="33"/>
    </row>
    <row r="119" spans="1:20" s="28" customFormat="1" x14ac:dyDescent="0.25">
      <c r="A119" s="410" t="s">
        <v>195</v>
      </c>
      <c r="B119" s="411"/>
      <c r="C119" s="411"/>
      <c r="D119" s="411"/>
      <c r="E119" s="411"/>
      <c r="F119" s="411"/>
      <c r="G119" s="411"/>
      <c r="H119" s="33"/>
      <c r="I119" s="35"/>
      <c r="J119" s="35"/>
      <c r="K119" s="33"/>
      <c r="L119" s="151">
        <f>R115</f>
        <v>481088650</v>
      </c>
      <c r="M119" s="33"/>
      <c r="N119" s="33"/>
      <c r="O119" s="33"/>
      <c r="P119" s="33"/>
      <c r="Q119" s="33"/>
      <c r="R119" s="33"/>
      <c r="S119" s="33"/>
    </row>
    <row r="120" spans="1:20" s="28" customFormat="1" x14ac:dyDescent="0.25">
      <c r="A120" s="34"/>
      <c r="B120" s="34"/>
      <c r="C120" s="34"/>
      <c r="D120" s="34"/>
      <c r="E120" s="34"/>
      <c r="F120" s="34"/>
      <c r="G120" s="34"/>
      <c r="H120" s="34"/>
      <c r="I120" s="36"/>
      <c r="J120" s="36"/>
      <c r="K120" s="34"/>
      <c r="L120" s="36">
        <f>L115-N115-P115-R115</f>
        <v>0</v>
      </c>
      <c r="M120" s="34"/>
      <c r="N120" s="34"/>
      <c r="O120" s="34"/>
      <c r="P120" s="34"/>
      <c r="Q120" s="34"/>
      <c r="R120" s="34"/>
      <c r="S120" s="34"/>
    </row>
    <row r="121" spans="1:20" s="28" customFormat="1" x14ac:dyDescent="0.25">
      <c r="A121" s="34"/>
      <c r="B121" s="34"/>
      <c r="C121" s="34"/>
      <c r="D121" s="34"/>
      <c r="E121" s="34"/>
      <c r="F121" s="34"/>
      <c r="G121" s="34"/>
      <c r="H121" s="34"/>
      <c r="I121" s="36"/>
      <c r="J121" s="36"/>
      <c r="K121" s="34"/>
      <c r="L121" s="36"/>
      <c r="M121" s="34"/>
      <c r="N121" s="34"/>
      <c r="O121" s="34"/>
      <c r="P121" s="34"/>
      <c r="Q121" s="34"/>
      <c r="R121" s="34"/>
      <c r="S121" s="34"/>
    </row>
    <row r="122" spans="1:20" s="28" customFormat="1" x14ac:dyDescent="0.25">
      <c r="A122" s="34"/>
      <c r="B122" s="34"/>
      <c r="C122" s="34"/>
      <c r="D122" s="34"/>
      <c r="E122" s="34"/>
      <c r="F122" s="34"/>
      <c r="G122" s="34"/>
      <c r="H122" s="34"/>
      <c r="I122" s="36"/>
      <c r="J122" s="36"/>
      <c r="K122" s="34"/>
      <c r="L122" s="36"/>
      <c r="M122" s="34"/>
      <c r="N122" s="34"/>
      <c r="O122" s="34"/>
      <c r="P122" s="34"/>
      <c r="Q122" s="34"/>
      <c r="R122" s="34"/>
      <c r="S122" s="34"/>
    </row>
    <row r="123" spans="1:20" s="28" customFormat="1" x14ac:dyDescent="0.25">
      <c r="A123" s="34"/>
      <c r="B123" s="34"/>
      <c r="C123" s="34"/>
      <c r="D123" s="34"/>
      <c r="E123" s="34"/>
      <c r="F123" s="34"/>
      <c r="G123" s="34"/>
      <c r="H123" s="34"/>
      <c r="I123" s="36"/>
      <c r="J123" s="36"/>
      <c r="K123" s="34"/>
      <c r="L123" s="36"/>
      <c r="M123" s="34"/>
      <c r="N123" s="34"/>
      <c r="O123" s="34"/>
      <c r="P123" s="34"/>
      <c r="Q123" s="34"/>
      <c r="R123" s="34"/>
      <c r="S123" s="34"/>
    </row>
    <row r="124" spans="1:20" s="28" customFormat="1" x14ac:dyDescent="0.25">
      <c r="I124" s="42"/>
      <c r="J124" s="42"/>
      <c r="L124" s="42"/>
      <c r="N124" s="34"/>
      <c r="O124" s="34"/>
      <c r="P124" s="34"/>
      <c r="Q124" s="34"/>
      <c r="R124" s="34"/>
      <c r="S124" s="34"/>
    </row>
    <row r="125" spans="1:20" s="28" customFormat="1" x14ac:dyDescent="0.25">
      <c r="I125" s="42"/>
      <c r="J125" s="42"/>
      <c r="L125" s="42"/>
    </row>
    <row r="126" spans="1:20" s="28" customFormat="1" x14ac:dyDescent="0.25">
      <c r="I126" s="42"/>
      <c r="J126" s="42"/>
      <c r="L126" s="42"/>
    </row>
    <row r="127" spans="1:20" s="28" customFormat="1" x14ac:dyDescent="0.25">
      <c r="I127" s="42"/>
      <c r="J127" s="42"/>
      <c r="L127" s="42"/>
    </row>
    <row r="128" spans="1:20" s="28" customFormat="1" x14ac:dyDescent="0.25">
      <c r="I128" s="42"/>
      <c r="J128" s="42"/>
      <c r="L128" s="42"/>
    </row>
    <row r="129" spans="9:12" s="28" customFormat="1" x14ac:dyDescent="0.25">
      <c r="I129" s="42"/>
      <c r="J129" s="42"/>
      <c r="L129" s="42"/>
    </row>
    <row r="130" spans="9:12" s="28" customFormat="1" x14ac:dyDescent="0.25">
      <c r="I130" s="42"/>
      <c r="J130" s="42"/>
      <c r="L130" s="42"/>
    </row>
    <row r="131" spans="9:12" s="28" customFormat="1" x14ac:dyDescent="0.25">
      <c r="I131" s="42"/>
      <c r="J131" s="42"/>
      <c r="L131" s="42"/>
    </row>
    <row r="132" spans="9:12" s="28" customFormat="1" x14ac:dyDescent="0.25">
      <c r="L132" s="42"/>
    </row>
    <row r="133" spans="9:12" s="28" customFormat="1" x14ac:dyDescent="0.25"/>
    <row r="134" spans="9:12" s="28" customFormat="1" x14ac:dyDescent="0.25"/>
    <row r="135" spans="9:12" s="28" customFormat="1" x14ac:dyDescent="0.25"/>
    <row r="136" spans="9:12" s="28" customFormat="1" x14ac:dyDescent="0.25"/>
    <row r="137" spans="9:12" s="28" customFormat="1" x14ac:dyDescent="0.25"/>
    <row r="138" spans="9:12" s="28" customFormat="1" x14ac:dyDescent="0.25"/>
    <row r="139" spans="9:12" s="28" customFormat="1" x14ac:dyDescent="0.25"/>
    <row r="140" spans="9:12" s="28" customFormat="1" x14ac:dyDescent="0.25"/>
    <row r="141" spans="9:12" s="28" customFormat="1" x14ac:dyDescent="0.25"/>
    <row r="142" spans="9:12" s="28" customFormat="1" x14ac:dyDescent="0.25"/>
    <row r="143" spans="9:12" s="28" customFormat="1" x14ac:dyDescent="0.25"/>
    <row r="144" spans="9:12" s="28" customFormat="1" x14ac:dyDescent="0.25"/>
    <row r="145" s="28" customFormat="1" x14ac:dyDescent="0.25"/>
    <row r="146" s="28" customFormat="1" x14ac:dyDescent="0.25"/>
    <row r="147" s="28" customFormat="1" x14ac:dyDescent="0.25"/>
    <row r="148" s="28" customFormat="1" x14ac:dyDescent="0.25"/>
    <row r="149" s="28" customFormat="1" x14ac:dyDescent="0.25"/>
    <row r="150" s="28" customFormat="1" x14ac:dyDescent="0.25"/>
    <row r="151" s="28" customFormat="1" x14ac:dyDescent="0.25"/>
    <row r="152" s="28" customFormat="1" x14ac:dyDescent="0.25"/>
    <row r="153" s="28" customFormat="1" x14ac:dyDescent="0.25"/>
    <row r="154" s="28" customFormat="1" x14ac:dyDescent="0.25"/>
    <row r="155" s="28" customFormat="1" x14ac:dyDescent="0.25"/>
    <row r="156" s="28" customFormat="1" x14ac:dyDescent="0.25"/>
    <row r="157" s="28" customFormat="1" x14ac:dyDescent="0.25"/>
    <row r="158" s="28" customFormat="1" x14ac:dyDescent="0.25"/>
    <row r="159" s="28" customFormat="1" x14ac:dyDescent="0.25"/>
    <row r="160" s="28" customFormat="1" x14ac:dyDescent="0.25"/>
    <row r="161" s="28" customFormat="1" x14ac:dyDescent="0.25"/>
    <row r="162" s="28" customFormat="1" x14ac:dyDescent="0.25"/>
    <row r="163" s="28" customFormat="1" x14ac:dyDescent="0.25"/>
    <row r="164" s="28" customFormat="1" x14ac:dyDescent="0.25"/>
    <row r="165" s="28" customFormat="1" x14ac:dyDescent="0.25"/>
    <row r="166" s="28" customFormat="1" x14ac:dyDescent="0.25"/>
    <row r="167" s="28" customFormat="1" x14ac:dyDescent="0.25"/>
    <row r="168" s="28" customFormat="1" x14ac:dyDescent="0.25"/>
    <row r="169" s="28" customFormat="1" x14ac:dyDescent="0.25"/>
    <row r="170" s="28" customFormat="1" x14ac:dyDescent="0.25"/>
    <row r="171" s="28" customFormat="1" x14ac:dyDescent="0.25"/>
    <row r="172" s="28" customFormat="1" x14ac:dyDescent="0.25"/>
    <row r="173" s="28" customFormat="1" x14ac:dyDescent="0.25"/>
    <row r="174" s="28" customFormat="1" x14ac:dyDescent="0.25"/>
    <row r="175" s="28" customFormat="1" x14ac:dyDescent="0.25"/>
    <row r="176" s="28" customFormat="1" x14ac:dyDescent="0.25"/>
    <row r="177" s="28" customFormat="1" x14ac:dyDescent="0.25"/>
    <row r="178" s="28" customFormat="1" x14ac:dyDescent="0.25"/>
    <row r="179" s="28" customFormat="1" x14ac:dyDescent="0.25"/>
    <row r="180" s="28" customFormat="1" x14ac:dyDescent="0.25"/>
    <row r="181" s="28" customFormat="1" x14ac:dyDescent="0.25"/>
    <row r="182" s="28" customFormat="1" x14ac:dyDescent="0.25"/>
    <row r="183" s="28" customFormat="1" x14ac:dyDescent="0.25"/>
    <row r="184" s="28" customFormat="1" x14ac:dyDescent="0.25"/>
    <row r="185" s="28" customFormat="1" x14ac:dyDescent="0.25"/>
    <row r="186" s="28" customFormat="1" x14ac:dyDescent="0.25"/>
    <row r="187" s="28" customFormat="1" x14ac:dyDescent="0.25"/>
    <row r="188" s="28" customFormat="1" x14ac:dyDescent="0.25"/>
    <row r="189" s="28" customFormat="1" x14ac:dyDescent="0.25"/>
    <row r="190" s="28" customFormat="1" x14ac:dyDescent="0.25"/>
    <row r="191" s="28" customFormat="1" x14ac:dyDescent="0.25"/>
    <row r="192" s="28" customFormat="1" x14ac:dyDescent="0.25"/>
    <row r="193" s="28" customFormat="1" x14ac:dyDescent="0.25"/>
    <row r="194" s="28" customFormat="1" x14ac:dyDescent="0.25"/>
    <row r="195" s="28" customFormat="1" x14ac:dyDescent="0.25"/>
    <row r="196" s="28" customFormat="1" x14ac:dyDescent="0.25"/>
    <row r="197" s="28" customFormat="1" x14ac:dyDescent="0.25"/>
    <row r="198" s="28" customFormat="1" x14ac:dyDescent="0.25"/>
    <row r="199" s="28" customFormat="1" x14ac:dyDescent="0.25"/>
    <row r="200" s="28" customFormat="1" x14ac:dyDescent="0.25"/>
    <row r="201" s="28" customFormat="1" x14ac:dyDescent="0.25"/>
    <row r="202" s="28" customFormat="1" x14ac:dyDescent="0.25"/>
    <row r="203" s="28" customFormat="1" x14ac:dyDescent="0.25"/>
    <row r="204" s="28" customFormat="1" x14ac:dyDescent="0.25"/>
    <row r="205" s="28" customFormat="1" x14ac:dyDescent="0.25"/>
    <row r="206" s="28" customFormat="1" x14ac:dyDescent="0.25"/>
    <row r="207" s="28" customFormat="1" x14ac:dyDescent="0.25"/>
    <row r="208" s="28" customFormat="1" x14ac:dyDescent="0.25"/>
    <row r="209" s="28" customFormat="1" x14ac:dyDescent="0.25"/>
    <row r="210" s="28" customFormat="1" x14ac:dyDescent="0.25"/>
    <row r="211" s="28" customFormat="1" x14ac:dyDescent="0.25"/>
    <row r="212" s="28" customFormat="1" x14ac:dyDescent="0.25"/>
    <row r="213" s="28" customFormat="1" x14ac:dyDescent="0.25"/>
    <row r="214" s="28" customFormat="1" x14ac:dyDescent="0.25"/>
    <row r="215" s="28" customFormat="1" x14ac:dyDescent="0.25"/>
    <row r="216" s="28" customFormat="1" x14ac:dyDescent="0.25"/>
    <row r="217" s="28" customFormat="1" x14ac:dyDescent="0.25"/>
    <row r="218" s="28" customFormat="1" x14ac:dyDescent="0.25"/>
    <row r="219" s="28" customFormat="1" x14ac:dyDescent="0.25"/>
    <row r="220" s="28" customFormat="1" x14ac:dyDescent="0.25"/>
    <row r="221" s="28" customFormat="1" x14ac:dyDescent="0.25"/>
    <row r="222" s="28" customFormat="1" x14ac:dyDescent="0.25"/>
    <row r="223" s="28" customFormat="1" x14ac:dyDescent="0.25"/>
    <row r="224" s="28" customFormat="1" x14ac:dyDescent="0.25"/>
    <row r="225" s="28" customFormat="1" x14ac:dyDescent="0.25"/>
    <row r="226" s="28" customFormat="1" x14ac:dyDescent="0.25"/>
    <row r="227" s="28" customFormat="1" x14ac:dyDescent="0.25"/>
    <row r="228" s="28" customFormat="1" x14ac:dyDescent="0.25"/>
    <row r="229" s="28" customFormat="1" x14ac:dyDescent="0.25"/>
    <row r="230" s="28" customFormat="1" x14ac:dyDescent="0.25"/>
    <row r="231" s="28" customFormat="1" x14ac:dyDescent="0.25"/>
    <row r="232" s="28" customFormat="1" x14ac:dyDescent="0.25"/>
    <row r="233" s="28" customFormat="1" x14ac:dyDescent="0.25"/>
    <row r="234" s="28" customFormat="1" x14ac:dyDescent="0.25"/>
    <row r="235" s="28" customFormat="1" x14ac:dyDescent="0.25"/>
    <row r="236" s="28" customFormat="1" x14ac:dyDescent="0.25"/>
    <row r="237" s="28" customFormat="1" x14ac:dyDescent="0.25"/>
    <row r="238" s="28" customFormat="1" x14ac:dyDescent="0.25"/>
    <row r="239" s="28" customFormat="1" x14ac:dyDescent="0.25"/>
    <row r="240" s="28" customFormat="1" x14ac:dyDescent="0.25"/>
    <row r="241" s="28" customFormat="1" x14ac:dyDescent="0.25"/>
    <row r="242" s="28" customFormat="1" x14ac:dyDescent="0.25"/>
    <row r="243" s="28" customFormat="1" x14ac:dyDescent="0.25"/>
    <row r="244" s="28" customFormat="1" x14ac:dyDescent="0.25"/>
    <row r="245" s="28" customFormat="1" x14ac:dyDescent="0.25"/>
    <row r="246" s="28" customFormat="1" x14ac:dyDescent="0.25"/>
    <row r="247" s="28" customFormat="1" x14ac:dyDescent="0.25"/>
    <row r="248" s="28" customFormat="1" x14ac:dyDescent="0.25"/>
    <row r="249" s="28" customFormat="1" x14ac:dyDescent="0.25"/>
    <row r="250" s="28" customFormat="1" x14ac:dyDescent="0.25"/>
    <row r="251" s="28" customFormat="1" x14ac:dyDescent="0.25"/>
    <row r="252" s="28" customFormat="1" x14ac:dyDescent="0.25"/>
    <row r="253" s="28" customFormat="1" x14ac:dyDescent="0.25"/>
    <row r="254" s="28" customFormat="1" x14ac:dyDescent="0.25"/>
    <row r="255" s="28" customFormat="1" x14ac:dyDescent="0.25"/>
    <row r="256" s="28" customFormat="1" x14ac:dyDescent="0.25"/>
    <row r="257" spans="1:13" s="28" customFormat="1" x14ac:dyDescent="0.25"/>
    <row r="258" spans="1:13" s="28" customFormat="1" x14ac:dyDescent="0.25"/>
    <row r="259" spans="1:13" s="28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</row>
  </sheetData>
  <mergeCells count="19">
    <mergeCell ref="S111:S114"/>
    <mergeCell ref="S17:S23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S46:S49"/>
    <mergeCell ref="S66:S70"/>
    <mergeCell ref="A116:G116"/>
    <mergeCell ref="A117:G117"/>
    <mergeCell ref="A118:G118"/>
    <mergeCell ref="A119:G119"/>
    <mergeCell ref="C115:F115"/>
  </mergeCells>
  <pageMargins left="0.7" right="0.7" top="0.75" bottom="0.75" header="0.3" footer="0.3"/>
  <pageSetup scale="48" orientation="landscape" r:id="rId1"/>
  <colBreaks count="1" manualBreakCount="1">
    <brk id="1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M23"/>
  <sheetViews>
    <sheetView zoomScaleNormal="100" workbookViewId="0">
      <selection activeCell="F25" sqref="F25"/>
    </sheetView>
  </sheetViews>
  <sheetFormatPr defaultRowHeight="15" x14ac:dyDescent="0.25"/>
  <cols>
    <col min="1" max="1" width="4.42578125" customWidth="1"/>
    <col min="2" max="2" width="16.85546875" customWidth="1"/>
    <col min="3" max="3" width="14.85546875" customWidth="1"/>
    <col min="4" max="4" width="10.140625" bestFit="1" customWidth="1"/>
    <col min="5" max="5" width="9.42578125" bestFit="1" customWidth="1"/>
    <col min="6" max="6" width="10.85546875" customWidth="1"/>
    <col min="7" max="7" width="9.85546875" bestFit="1" customWidth="1"/>
    <col min="8" max="8" width="10.140625" bestFit="1" customWidth="1"/>
    <col min="9" max="9" width="12" customWidth="1"/>
    <col min="10" max="10" width="14.5703125" customWidth="1"/>
    <col min="11" max="11" width="15" customWidth="1"/>
  </cols>
  <sheetData>
    <row r="1" spans="1:13" ht="16.5" x14ac:dyDescent="0.25">
      <c r="A1" s="44" t="s">
        <v>0</v>
      </c>
      <c r="B1" s="44"/>
      <c r="C1" s="44"/>
      <c r="D1" s="45"/>
      <c r="E1" s="28"/>
      <c r="F1" s="45"/>
      <c r="G1" s="45"/>
      <c r="H1" s="45"/>
      <c r="I1" s="45"/>
      <c r="J1" s="45"/>
      <c r="K1" s="45"/>
    </row>
    <row r="2" spans="1:13" ht="15.75" x14ac:dyDescent="0.25">
      <c r="A2" s="46" t="s">
        <v>2</v>
      </c>
      <c r="B2" s="46"/>
      <c r="C2" s="46"/>
      <c r="D2" s="47"/>
      <c r="E2" s="451"/>
      <c r="F2" s="451"/>
      <c r="G2" s="451"/>
      <c r="H2" s="451"/>
      <c r="I2" s="451"/>
      <c r="J2" s="451"/>
      <c r="K2" s="451"/>
    </row>
    <row r="3" spans="1:13" ht="16.5" x14ac:dyDescent="0.25">
      <c r="A3" s="48"/>
      <c r="B3" s="49"/>
      <c r="C3" s="49"/>
      <c r="D3" s="50"/>
      <c r="E3" s="50"/>
      <c r="F3" s="50"/>
      <c r="G3" s="50"/>
      <c r="H3" s="50"/>
      <c r="I3" s="50"/>
      <c r="J3" s="50"/>
      <c r="K3" s="51"/>
    </row>
    <row r="4" spans="1:13" ht="16.5" x14ac:dyDescent="0.25">
      <c r="A4" s="452" t="s">
        <v>359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</row>
    <row r="5" spans="1:13" ht="17.25" thickBot="1" x14ac:dyDescent="0.3">
      <c r="A5" s="250"/>
      <c r="B5" s="250"/>
      <c r="C5" s="250"/>
      <c r="D5" s="250"/>
      <c r="E5" s="250"/>
      <c r="F5" s="250"/>
      <c r="G5" s="250"/>
      <c r="H5" s="250"/>
      <c r="I5" s="333"/>
      <c r="J5" s="250"/>
      <c r="K5" s="250"/>
      <c r="L5" s="250"/>
    </row>
    <row r="6" spans="1:13" ht="64.5" customHeight="1" thickTop="1" x14ac:dyDescent="0.25">
      <c r="A6" s="453" t="s">
        <v>5</v>
      </c>
      <c r="B6" s="455" t="s">
        <v>78</v>
      </c>
      <c r="C6" s="457" t="s">
        <v>79</v>
      </c>
      <c r="D6" s="458" t="s">
        <v>80</v>
      </c>
      <c r="E6" s="461" t="s">
        <v>81</v>
      </c>
      <c r="F6" s="463" t="s">
        <v>428</v>
      </c>
      <c r="G6" s="461" t="s">
        <v>358</v>
      </c>
      <c r="H6" s="461" t="s">
        <v>82</v>
      </c>
      <c r="I6" s="461" t="s">
        <v>423</v>
      </c>
      <c r="J6" s="461" t="s">
        <v>422</v>
      </c>
      <c r="K6" s="461" t="s">
        <v>426</v>
      </c>
      <c r="L6" s="461" t="s">
        <v>84</v>
      </c>
      <c r="M6" s="476" t="s">
        <v>85</v>
      </c>
    </row>
    <row r="7" spans="1:13" ht="15.75" customHeight="1" x14ac:dyDescent="0.25">
      <c r="A7" s="454"/>
      <c r="B7" s="456"/>
      <c r="C7" s="456"/>
      <c r="D7" s="459"/>
      <c r="E7" s="462"/>
      <c r="F7" s="464"/>
      <c r="G7" s="462"/>
      <c r="H7" s="462"/>
      <c r="I7" s="462"/>
      <c r="J7" s="462"/>
      <c r="K7" s="462"/>
      <c r="L7" s="462"/>
      <c r="M7" s="477"/>
    </row>
    <row r="8" spans="1:13" x14ac:dyDescent="0.25">
      <c r="A8" s="52" t="s">
        <v>86</v>
      </c>
      <c r="B8" s="251" t="s">
        <v>87</v>
      </c>
      <c r="C8" s="251"/>
      <c r="D8" s="252"/>
      <c r="E8" s="304"/>
      <c r="F8" s="334" t="s">
        <v>86</v>
      </c>
      <c r="G8" s="335" t="s">
        <v>94</v>
      </c>
      <c r="H8" s="335" t="s">
        <v>366</v>
      </c>
      <c r="I8" s="335" t="s">
        <v>367</v>
      </c>
      <c r="J8" s="335" t="s">
        <v>424</v>
      </c>
      <c r="K8" s="335" t="s">
        <v>425</v>
      </c>
      <c r="L8" s="253"/>
      <c r="M8" s="252"/>
    </row>
    <row r="9" spans="1:13" ht="22.5" customHeight="1" x14ac:dyDescent="0.25">
      <c r="A9" s="254">
        <v>1</v>
      </c>
      <c r="B9" s="57" t="s">
        <v>88</v>
      </c>
      <c r="C9" s="58" t="s">
        <v>89</v>
      </c>
      <c r="D9" s="59">
        <v>15000000</v>
      </c>
      <c r="E9" s="81">
        <v>26</v>
      </c>
      <c r="F9" s="60">
        <f>D9/26*E9</f>
        <v>14999999.999999998</v>
      </c>
      <c r="G9" s="253"/>
      <c r="H9" s="61"/>
      <c r="I9" s="61"/>
      <c r="J9" s="61"/>
      <c r="K9" s="62">
        <f>F9-G9-H9-I9+J9</f>
        <v>14999999.999999998</v>
      </c>
      <c r="L9" s="253"/>
      <c r="M9" s="60"/>
    </row>
    <row r="10" spans="1:13" s="83" customFormat="1" ht="21.75" customHeight="1" x14ac:dyDescent="0.25">
      <c r="A10" s="254">
        <v>2</v>
      </c>
      <c r="B10" s="70" t="s">
        <v>90</v>
      </c>
      <c r="C10" s="63" t="s">
        <v>91</v>
      </c>
      <c r="D10" s="81">
        <v>10000000</v>
      </c>
      <c r="E10" s="81">
        <v>26</v>
      </c>
      <c r="F10" s="60">
        <f t="shared" ref="F10:F14" si="0">D10/26*E10</f>
        <v>10000000</v>
      </c>
      <c r="G10" s="71"/>
      <c r="H10" s="82">
        <v>7000000</v>
      </c>
      <c r="I10" s="342">
        <v>846154</v>
      </c>
      <c r="J10" s="342">
        <v>584615</v>
      </c>
      <c r="K10" s="62">
        <f t="shared" ref="K10:K14" si="1">F10-G10-H10-I10+J10</f>
        <v>2738461</v>
      </c>
      <c r="L10" s="71"/>
      <c r="M10" s="72"/>
    </row>
    <row r="11" spans="1:13" s="83" customFormat="1" ht="21.75" customHeight="1" x14ac:dyDescent="0.25">
      <c r="A11" s="254">
        <v>3</v>
      </c>
      <c r="B11" s="70" t="s">
        <v>92</v>
      </c>
      <c r="C11" s="63" t="s">
        <v>93</v>
      </c>
      <c r="D11" s="81">
        <v>10000000</v>
      </c>
      <c r="E11" s="81">
        <v>26</v>
      </c>
      <c r="F11" s="60">
        <f t="shared" si="0"/>
        <v>10000000</v>
      </c>
      <c r="G11" s="71"/>
      <c r="H11" s="82"/>
      <c r="I11" s="342">
        <v>307692</v>
      </c>
      <c r="J11" s="342">
        <v>1153846</v>
      </c>
      <c r="K11" s="62">
        <f t="shared" si="1"/>
        <v>10846154</v>
      </c>
      <c r="L11" s="71"/>
      <c r="M11" s="71"/>
    </row>
    <row r="12" spans="1:13" x14ac:dyDescent="0.25">
      <c r="A12" s="67" t="s">
        <v>94</v>
      </c>
      <c r="B12" s="80" t="s">
        <v>95</v>
      </c>
      <c r="C12" s="68"/>
      <c r="D12" s="59"/>
      <c r="E12" s="81"/>
      <c r="F12" s="60">
        <f t="shared" si="0"/>
        <v>0</v>
      </c>
      <c r="G12" s="65"/>
      <c r="H12" s="66"/>
      <c r="I12" s="343"/>
      <c r="J12" s="343"/>
      <c r="K12" s="62">
        <f t="shared" si="1"/>
        <v>0</v>
      </c>
      <c r="L12" s="65"/>
      <c r="M12" s="65"/>
    </row>
    <row r="13" spans="1:13" ht="33" customHeight="1" x14ac:dyDescent="0.25">
      <c r="A13" s="69">
        <v>1</v>
      </c>
      <c r="B13" s="94" t="s">
        <v>96</v>
      </c>
      <c r="C13" s="63" t="s">
        <v>97</v>
      </c>
      <c r="D13" s="59">
        <v>8000000</v>
      </c>
      <c r="E13" s="81">
        <v>26</v>
      </c>
      <c r="F13" s="60">
        <f t="shared" si="0"/>
        <v>8000000</v>
      </c>
      <c r="G13" s="65"/>
      <c r="H13" s="66"/>
      <c r="I13" s="343"/>
      <c r="J13" s="343"/>
      <c r="K13" s="62">
        <f t="shared" si="1"/>
        <v>8000000</v>
      </c>
      <c r="L13" s="65"/>
      <c r="M13" s="72"/>
    </row>
    <row r="14" spans="1:13" ht="31.5" customHeight="1" x14ac:dyDescent="0.25">
      <c r="A14" s="69">
        <v>2</v>
      </c>
      <c r="B14" s="95" t="s">
        <v>98</v>
      </c>
      <c r="C14" s="63" t="s">
        <v>99</v>
      </c>
      <c r="D14" s="59">
        <v>5000000</v>
      </c>
      <c r="E14" s="81">
        <v>26</v>
      </c>
      <c r="F14" s="60">
        <f t="shared" si="0"/>
        <v>5000000</v>
      </c>
      <c r="G14" s="73">
        <v>2678600</v>
      </c>
      <c r="H14" s="73"/>
      <c r="I14" s="344">
        <v>196762</v>
      </c>
      <c r="J14" s="344">
        <v>476473</v>
      </c>
      <c r="K14" s="62">
        <f t="shared" si="1"/>
        <v>2601111</v>
      </c>
      <c r="L14" s="65"/>
      <c r="M14" s="72"/>
    </row>
    <row r="15" spans="1:13" x14ac:dyDescent="0.25">
      <c r="A15" s="74"/>
      <c r="B15" s="468" t="s">
        <v>100</v>
      </c>
      <c r="C15" s="469"/>
      <c r="D15" s="249"/>
      <c r="E15" s="249"/>
      <c r="F15" s="249">
        <f>SUM(F9:F14)</f>
        <v>48000000</v>
      </c>
      <c r="G15" s="75"/>
      <c r="H15" s="75"/>
      <c r="I15" s="76"/>
      <c r="J15" s="75"/>
      <c r="K15" s="76">
        <f>SUM(K9:K14)</f>
        <v>39185726</v>
      </c>
      <c r="L15" s="26"/>
      <c r="M15" s="26"/>
    </row>
    <row r="17" spans="1:11" x14ac:dyDescent="0.25">
      <c r="A17" t="s">
        <v>427</v>
      </c>
    </row>
    <row r="18" spans="1:11" x14ac:dyDescent="0.25">
      <c r="A18" s="470" t="s">
        <v>101</v>
      </c>
      <c r="B18" s="470"/>
      <c r="C18" s="470"/>
      <c r="D18" s="465" t="s">
        <v>102</v>
      </c>
      <c r="E18" s="465"/>
      <c r="F18" s="465"/>
      <c r="G18" s="465"/>
      <c r="H18" s="465" t="s">
        <v>89</v>
      </c>
      <c r="I18" s="465"/>
      <c r="J18" s="465"/>
      <c r="K18" s="465"/>
    </row>
    <row r="19" spans="1:11" x14ac:dyDescent="0.25">
      <c r="A19" s="78"/>
      <c r="B19" s="78"/>
      <c r="C19" s="78"/>
      <c r="D19" s="79"/>
      <c r="E19" s="79"/>
      <c r="F19" s="79"/>
      <c r="G19" s="79"/>
      <c r="H19" s="79"/>
      <c r="I19" s="79"/>
      <c r="J19" s="79"/>
      <c r="K19" s="79"/>
    </row>
    <row r="20" spans="1:11" x14ac:dyDescent="0.25">
      <c r="A20" s="78"/>
      <c r="B20" s="78"/>
      <c r="C20" s="78"/>
      <c r="D20" s="79"/>
      <c r="E20" s="79"/>
      <c r="F20" s="79"/>
      <c r="G20" s="79"/>
      <c r="H20" s="79"/>
      <c r="I20" s="79"/>
      <c r="J20" s="79"/>
      <c r="K20" s="79"/>
    </row>
    <row r="21" spans="1:11" x14ac:dyDescent="0.25">
      <c r="A21" s="78"/>
      <c r="B21" s="78"/>
      <c r="C21" s="78"/>
      <c r="D21" s="79"/>
      <c r="E21" s="79"/>
      <c r="F21" s="79"/>
      <c r="G21" s="79"/>
      <c r="H21" s="79"/>
      <c r="I21" s="79"/>
      <c r="J21" s="79"/>
      <c r="K21" s="79"/>
    </row>
    <row r="23" spans="1:11" x14ac:dyDescent="0.25">
      <c r="A23" s="465" t="s">
        <v>92</v>
      </c>
      <c r="B23" s="465"/>
      <c r="C23" s="465"/>
      <c r="D23" s="465" t="s">
        <v>92</v>
      </c>
      <c r="E23" s="465"/>
      <c r="F23" s="465"/>
      <c r="G23" s="465"/>
      <c r="H23" s="465" t="s">
        <v>103</v>
      </c>
      <c r="I23" s="465"/>
      <c r="J23" s="465"/>
      <c r="K23" s="465"/>
    </row>
  </sheetData>
  <mergeCells count="22">
    <mergeCell ref="E2:K2"/>
    <mergeCell ref="A4:K4"/>
    <mergeCell ref="A6:A7"/>
    <mergeCell ref="B6:B7"/>
    <mergeCell ref="C6:C7"/>
    <mergeCell ref="D6:D7"/>
    <mergeCell ref="E6:E7"/>
    <mergeCell ref="G6:G7"/>
    <mergeCell ref="H6:H7"/>
    <mergeCell ref="F6:F7"/>
    <mergeCell ref="M6:M7"/>
    <mergeCell ref="B15:C15"/>
    <mergeCell ref="A18:C18"/>
    <mergeCell ref="H18:K18"/>
    <mergeCell ref="D23:G23"/>
    <mergeCell ref="I6:I7"/>
    <mergeCell ref="J6:J7"/>
    <mergeCell ref="A23:C23"/>
    <mergeCell ref="H23:K23"/>
    <mergeCell ref="D18:G18"/>
    <mergeCell ref="K6:K7"/>
    <mergeCell ref="L6:L7"/>
  </mergeCells>
  <pageMargins left="0.7" right="0.7" top="0.75" bottom="0.75" header="0.3" footer="0.3"/>
  <pageSetup paperSize="9" scale="89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F18" sqref="F18"/>
    </sheetView>
  </sheetViews>
  <sheetFormatPr defaultRowHeight="15" x14ac:dyDescent="0.25"/>
  <cols>
    <col min="1" max="1" width="9.42578125" bestFit="1" customWidth="1"/>
    <col min="5" max="5" width="20.5703125" customWidth="1"/>
    <col min="8" max="8" width="9.42578125" bestFit="1" customWidth="1"/>
    <col min="9" max="9" width="10.28515625" customWidth="1"/>
    <col min="10" max="10" width="11.7109375" customWidth="1"/>
    <col min="11" max="11" width="9.42578125" bestFit="1" customWidth="1"/>
    <col min="12" max="12" width="12.42578125" bestFit="1" customWidth="1"/>
  </cols>
  <sheetData>
    <row r="1" spans="1:19" ht="18.75" x14ac:dyDescent="0.25">
      <c r="A1" s="394" t="s">
        <v>0</v>
      </c>
      <c r="B1" s="394"/>
      <c r="C1" s="395"/>
      <c r="D1" s="396"/>
      <c r="E1" s="395"/>
      <c r="F1" s="395"/>
      <c r="G1" s="87"/>
      <c r="H1" s="87"/>
      <c r="I1" s="87"/>
      <c r="J1" s="88"/>
      <c r="K1" s="88"/>
      <c r="L1" s="88"/>
      <c r="M1" s="88"/>
      <c r="N1" s="88"/>
      <c r="O1" s="3"/>
      <c r="P1" s="87"/>
      <c r="Q1" s="87"/>
      <c r="R1" s="87"/>
      <c r="S1" s="87"/>
    </row>
    <row r="2" spans="1:19" ht="18.75" x14ac:dyDescent="0.25">
      <c r="A2" s="397" t="s">
        <v>2</v>
      </c>
      <c r="B2" s="397"/>
      <c r="C2" s="398"/>
      <c r="D2" s="399"/>
      <c r="E2" s="398"/>
      <c r="F2" s="398"/>
      <c r="G2" s="87"/>
      <c r="H2" s="87"/>
      <c r="I2" s="87"/>
      <c r="J2" s="92"/>
      <c r="K2" s="92"/>
      <c r="L2" s="92"/>
      <c r="M2" s="92"/>
      <c r="N2" s="92"/>
      <c r="O2" s="4"/>
      <c r="P2" s="87"/>
      <c r="Q2" s="87"/>
      <c r="R2" s="87"/>
      <c r="S2" s="87"/>
    </row>
    <row r="3" spans="1:19" ht="15.75" x14ac:dyDescent="0.25">
      <c r="A3" s="89"/>
      <c r="B3" s="89"/>
      <c r="C3" s="90"/>
      <c r="D3" s="91"/>
      <c r="E3" s="90"/>
      <c r="F3" s="90"/>
      <c r="G3" s="87"/>
      <c r="H3" s="87"/>
      <c r="I3" s="87"/>
      <c r="J3" s="92"/>
      <c r="K3" s="92"/>
      <c r="L3" s="92"/>
      <c r="M3" s="92"/>
      <c r="N3" s="92"/>
      <c r="O3" s="4"/>
      <c r="P3" s="87"/>
      <c r="Q3" s="87"/>
      <c r="R3" s="87"/>
      <c r="S3" s="87"/>
    </row>
    <row r="4" spans="1:19" ht="21" thickBot="1" x14ac:dyDescent="0.35">
      <c r="A4" s="480" t="s">
        <v>419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93"/>
      <c r="N4" s="93"/>
      <c r="O4" s="93"/>
      <c r="P4" s="93"/>
      <c r="Q4" s="93"/>
      <c r="R4" s="93"/>
      <c r="S4" s="93"/>
    </row>
    <row r="5" spans="1:19" ht="16.5" thickTop="1" x14ac:dyDescent="0.25">
      <c r="A5" s="481" t="s">
        <v>5</v>
      </c>
      <c r="B5" s="483" t="s">
        <v>6</v>
      </c>
      <c r="C5" s="485" t="s">
        <v>7</v>
      </c>
      <c r="D5" s="485" t="s">
        <v>8</v>
      </c>
      <c r="E5" s="485"/>
      <c r="F5" s="485"/>
      <c r="G5" s="487" t="s">
        <v>9</v>
      </c>
      <c r="H5" s="487"/>
      <c r="I5" s="487"/>
      <c r="J5" s="487"/>
      <c r="K5" s="488"/>
      <c r="L5" s="489" t="s">
        <v>10</v>
      </c>
      <c r="M5" s="37"/>
      <c r="N5" s="37"/>
      <c r="O5" s="37"/>
      <c r="P5" s="37"/>
      <c r="Q5" s="37"/>
      <c r="R5" s="37"/>
      <c r="S5" s="37"/>
    </row>
    <row r="6" spans="1:19" ht="47.25" x14ac:dyDescent="0.25">
      <c r="A6" s="482"/>
      <c r="B6" s="484"/>
      <c r="C6" s="486"/>
      <c r="D6" s="347" t="s">
        <v>13</v>
      </c>
      <c r="E6" s="347" t="s">
        <v>14</v>
      </c>
      <c r="F6" s="347" t="s">
        <v>15</v>
      </c>
      <c r="G6" s="347" t="s">
        <v>16</v>
      </c>
      <c r="H6" s="347" t="s">
        <v>17</v>
      </c>
      <c r="I6" s="347" t="s">
        <v>18</v>
      </c>
      <c r="J6" s="348" t="s">
        <v>19</v>
      </c>
      <c r="K6" s="349" t="s">
        <v>20</v>
      </c>
      <c r="L6" s="490"/>
      <c r="M6" s="37"/>
      <c r="N6" s="37"/>
      <c r="O6" s="37"/>
      <c r="P6" s="37"/>
      <c r="Q6" s="37"/>
      <c r="R6" s="37"/>
      <c r="S6" s="37"/>
    </row>
    <row r="7" spans="1:19" ht="15.75" x14ac:dyDescent="0.25">
      <c r="A7" s="401">
        <v>436</v>
      </c>
      <c r="B7" s="350" t="s">
        <v>235</v>
      </c>
      <c r="C7" s="350" t="s">
        <v>209</v>
      </c>
      <c r="D7" s="351"/>
      <c r="E7" s="352" t="s">
        <v>421</v>
      </c>
      <c r="F7" s="353"/>
      <c r="G7" s="350" t="s">
        <v>420</v>
      </c>
      <c r="H7" s="350">
        <v>1</v>
      </c>
      <c r="I7" s="354">
        <v>275000</v>
      </c>
      <c r="J7" s="355">
        <v>275000</v>
      </c>
      <c r="K7" s="356">
        <v>0.41</v>
      </c>
      <c r="L7" s="402">
        <v>162250.00000000003</v>
      </c>
    </row>
    <row r="8" spans="1:19" ht="15.75" x14ac:dyDescent="0.25">
      <c r="A8" s="401">
        <v>439</v>
      </c>
      <c r="B8" s="350" t="s">
        <v>235</v>
      </c>
      <c r="C8" s="350" t="s">
        <v>209</v>
      </c>
      <c r="D8" s="351"/>
      <c r="E8" s="352" t="s">
        <v>421</v>
      </c>
      <c r="F8" s="353"/>
      <c r="G8" s="350" t="s">
        <v>58</v>
      </c>
      <c r="H8" s="350">
        <v>1</v>
      </c>
      <c r="I8" s="354">
        <v>255000</v>
      </c>
      <c r="J8" s="355">
        <v>255000</v>
      </c>
      <c r="K8" s="356">
        <v>0.41</v>
      </c>
      <c r="L8" s="402">
        <v>150450.00000000003</v>
      </c>
    </row>
    <row r="9" spans="1:19" ht="15.75" x14ac:dyDescent="0.25">
      <c r="A9" s="401"/>
      <c r="B9" s="350"/>
      <c r="C9" s="350" t="s">
        <v>209</v>
      </c>
      <c r="D9" s="351"/>
      <c r="E9" s="352" t="s">
        <v>421</v>
      </c>
      <c r="F9" s="353"/>
      <c r="G9" s="350" t="s">
        <v>34</v>
      </c>
      <c r="H9" s="350">
        <v>1</v>
      </c>
      <c r="I9" s="354">
        <v>265000</v>
      </c>
      <c r="J9" s="355">
        <v>265000</v>
      </c>
      <c r="K9" s="356">
        <v>0.41</v>
      </c>
      <c r="L9" s="402">
        <v>156350.00000000003</v>
      </c>
    </row>
    <row r="10" spans="1:19" ht="15.75" x14ac:dyDescent="0.25">
      <c r="A10" s="401"/>
      <c r="B10" s="350"/>
      <c r="C10" s="350" t="s">
        <v>209</v>
      </c>
      <c r="D10" s="351"/>
      <c r="E10" s="352" t="s">
        <v>421</v>
      </c>
      <c r="F10" s="353"/>
      <c r="G10" s="350" t="s">
        <v>43</v>
      </c>
      <c r="H10" s="350">
        <v>3</v>
      </c>
      <c r="I10" s="354">
        <v>550000</v>
      </c>
      <c r="J10" s="355">
        <v>1650000</v>
      </c>
      <c r="K10" s="356">
        <v>0.41</v>
      </c>
      <c r="L10" s="402">
        <v>973500.00000000012</v>
      </c>
    </row>
    <row r="11" spans="1:19" ht="15.75" x14ac:dyDescent="0.25">
      <c r="A11" s="401">
        <v>438</v>
      </c>
      <c r="B11" s="350" t="s">
        <v>399</v>
      </c>
      <c r="C11" s="350" t="s">
        <v>209</v>
      </c>
      <c r="D11" s="351"/>
      <c r="E11" s="352" t="s">
        <v>421</v>
      </c>
      <c r="F11" s="353"/>
      <c r="G11" s="350" t="s">
        <v>58</v>
      </c>
      <c r="H11" s="350">
        <v>1</v>
      </c>
      <c r="I11" s="354">
        <v>255000</v>
      </c>
      <c r="J11" s="355">
        <v>255000</v>
      </c>
      <c r="K11" s="356">
        <v>0.41</v>
      </c>
      <c r="L11" s="402">
        <v>150450.00000000003</v>
      </c>
    </row>
    <row r="12" spans="1:19" ht="15.75" x14ac:dyDescent="0.25">
      <c r="A12" s="401">
        <v>441</v>
      </c>
      <c r="B12" s="350" t="s">
        <v>339</v>
      </c>
      <c r="C12" s="350" t="s">
        <v>209</v>
      </c>
      <c r="D12" s="353"/>
      <c r="E12" s="352" t="s">
        <v>421</v>
      </c>
      <c r="F12" s="353"/>
      <c r="G12" s="350" t="s">
        <v>42</v>
      </c>
      <c r="H12" s="350">
        <v>1</v>
      </c>
      <c r="I12" s="354">
        <v>475000</v>
      </c>
      <c r="J12" s="355">
        <v>475000</v>
      </c>
      <c r="K12" s="356">
        <v>0.41</v>
      </c>
      <c r="L12" s="402">
        <v>280250.00000000006</v>
      </c>
    </row>
    <row r="13" spans="1:19" ht="15.75" x14ac:dyDescent="0.25">
      <c r="A13" s="401"/>
      <c r="B13" s="350"/>
      <c r="C13" s="350" t="s">
        <v>209</v>
      </c>
      <c r="D13" s="353"/>
      <c r="E13" s="352" t="s">
        <v>421</v>
      </c>
      <c r="F13" s="353"/>
      <c r="G13" s="350" t="s">
        <v>36</v>
      </c>
      <c r="H13" s="350">
        <v>1</v>
      </c>
      <c r="I13" s="354">
        <v>455000</v>
      </c>
      <c r="J13" s="355">
        <v>455000</v>
      </c>
      <c r="K13" s="356">
        <v>0.41</v>
      </c>
      <c r="L13" s="402">
        <v>268450.00000000006</v>
      </c>
    </row>
    <row r="14" spans="1:19" ht="15.75" x14ac:dyDescent="0.25">
      <c r="A14" s="401">
        <v>1053</v>
      </c>
      <c r="B14" s="350" t="s">
        <v>371</v>
      </c>
      <c r="C14" s="350" t="s">
        <v>209</v>
      </c>
      <c r="D14" s="353"/>
      <c r="E14" s="352" t="s">
        <v>421</v>
      </c>
      <c r="F14" s="353"/>
      <c r="G14" s="350" t="s">
        <v>28</v>
      </c>
      <c r="H14" s="350">
        <v>2</v>
      </c>
      <c r="I14" s="354">
        <v>455000</v>
      </c>
      <c r="J14" s="355">
        <f t="shared" ref="J14" si="0">H14*I14</f>
        <v>910000</v>
      </c>
      <c r="K14" s="356">
        <v>0.41</v>
      </c>
      <c r="L14" s="403">
        <f t="shared" ref="L14" si="1">H14*I14*(1-K14)</f>
        <v>536900.00000000012</v>
      </c>
    </row>
    <row r="15" spans="1:19" ht="16.5" thickBot="1" x14ac:dyDescent="0.3">
      <c r="A15" s="404"/>
      <c r="B15" s="478" t="s">
        <v>105</v>
      </c>
      <c r="C15" s="478"/>
      <c r="D15" s="478"/>
      <c r="E15" s="478"/>
      <c r="F15" s="405"/>
      <c r="G15" s="405"/>
      <c r="H15" s="405"/>
      <c r="I15" s="405"/>
      <c r="J15" s="405"/>
      <c r="K15" s="405"/>
      <c r="L15" s="406">
        <f>SUM(L7:L14)</f>
        <v>2678600.0000000005</v>
      </c>
    </row>
    <row r="16" spans="1:19" ht="15.75" thickTop="1" x14ac:dyDescent="0.25"/>
    <row r="18" spans="1:12" ht="17.25" x14ac:dyDescent="0.3">
      <c r="A18" s="479" t="s">
        <v>101</v>
      </c>
      <c r="B18" s="479"/>
      <c r="C18" s="479"/>
      <c r="D18" s="479"/>
      <c r="E18" s="479"/>
      <c r="F18" s="400"/>
      <c r="G18" s="400"/>
      <c r="H18" s="479" t="s">
        <v>89</v>
      </c>
      <c r="I18" s="479"/>
      <c r="J18" s="479"/>
      <c r="K18" s="479"/>
      <c r="L18" s="479"/>
    </row>
    <row r="19" spans="1:12" ht="17.25" x14ac:dyDescent="0.3">
      <c r="A19" s="400"/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</row>
    <row r="20" spans="1:12" ht="17.25" x14ac:dyDescent="0.3">
      <c r="A20" s="400"/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</row>
    <row r="21" spans="1:12" ht="17.25" x14ac:dyDescent="0.3">
      <c r="A21" s="400"/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</row>
    <row r="22" spans="1:12" ht="17.25" x14ac:dyDescent="0.3">
      <c r="A22" s="400"/>
      <c r="B22" s="400"/>
      <c r="C22" s="400"/>
      <c r="D22" s="400"/>
      <c r="E22" s="400"/>
      <c r="F22" s="400"/>
      <c r="G22" s="400"/>
      <c r="H22" s="400"/>
      <c r="I22" s="400"/>
      <c r="J22" s="400"/>
      <c r="K22" s="400"/>
      <c r="L22" s="400"/>
    </row>
    <row r="23" spans="1:12" ht="17.25" x14ac:dyDescent="0.3">
      <c r="A23" s="479" t="s">
        <v>92</v>
      </c>
      <c r="B23" s="479"/>
      <c r="C23" s="479"/>
      <c r="D23" s="479"/>
      <c r="E23" s="479"/>
      <c r="F23" s="400"/>
      <c r="G23" s="400"/>
      <c r="H23" s="479" t="s">
        <v>103</v>
      </c>
      <c r="I23" s="479"/>
      <c r="J23" s="479"/>
      <c r="K23" s="479"/>
      <c r="L23" s="479"/>
    </row>
  </sheetData>
  <mergeCells count="12">
    <mergeCell ref="A4:L4"/>
    <mergeCell ref="A5:A6"/>
    <mergeCell ref="B5:B6"/>
    <mergeCell ref="C5:C6"/>
    <mergeCell ref="D5:F5"/>
    <mergeCell ref="G5:K5"/>
    <mergeCell ref="L5:L6"/>
    <mergeCell ref="B15:E15"/>
    <mergeCell ref="A18:E18"/>
    <mergeCell ref="A23:E23"/>
    <mergeCell ref="H18:L18"/>
    <mergeCell ref="H23:L23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70" zoomScaleNormal="70" zoomScaleSheetLayoutView="85" workbookViewId="0">
      <selection activeCell="L14" sqref="L14"/>
    </sheetView>
  </sheetViews>
  <sheetFormatPr defaultRowHeight="15" x14ac:dyDescent="0.25"/>
  <cols>
    <col min="1" max="1" width="9.28515625" bestFit="1" customWidth="1"/>
    <col min="2" max="2" width="17.85546875" customWidth="1"/>
    <col min="3" max="3" width="9.7109375" customWidth="1"/>
    <col min="4" max="4" width="12.28515625" customWidth="1"/>
    <col min="6" max="6" width="9.28515625" customWidth="1"/>
    <col min="8" max="8" width="9.28515625" bestFit="1" customWidth="1"/>
    <col min="9" max="9" width="12.85546875" customWidth="1"/>
    <col min="10" max="10" width="16.5703125" customWidth="1"/>
    <col min="11" max="11" width="9.28515625" bestFit="1" customWidth="1"/>
    <col min="12" max="12" width="17" customWidth="1"/>
  </cols>
  <sheetData>
    <row r="1" spans="1:20" ht="20.25" x14ac:dyDescent="0.3">
      <c r="A1" s="359" t="s">
        <v>0</v>
      </c>
      <c r="B1" s="359"/>
      <c r="C1" s="360"/>
      <c r="D1" s="361"/>
      <c r="E1" s="360"/>
      <c r="F1" s="360"/>
      <c r="G1" s="362"/>
      <c r="H1" s="362"/>
      <c r="I1" s="87"/>
      <c r="J1" s="88"/>
      <c r="K1" s="88"/>
      <c r="L1" s="88"/>
    </row>
    <row r="2" spans="1:20" ht="20.25" x14ac:dyDescent="0.3">
      <c r="A2" s="363" t="s">
        <v>2</v>
      </c>
      <c r="B2" s="363"/>
      <c r="C2" s="364"/>
      <c r="D2" s="365"/>
      <c r="E2" s="364"/>
      <c r="F2" s="364"/>
      <c r="G2" s="362"/>
      <c r="H2" s="362"/>
      <c r="I2" s="87"/>
      <c r="J2" s="92"/>
      <c r="K2" s="92"/>
      <c r="L2" s="92"/>
    </row>
    <row r="3" spans="1:20" ht="15.75" x14ac:dyDescent="0.25">
      <c r="A3" s="89"/>
      <c r="B3" s="89"/>
      <c r="C3" s="90"/>
      <c r="D3" s="91"/>
      <c r="E3" s="90"/>
      <c r="F3" s="90"/>
      <c r="G3" s="87"/>
      <c r="H3" s="87"/>
      <c r="I3" s="87"/>
      <c r="J3" s="92"/>
      <c r="K3" s="92"/>
      <c r="L3" s="92"/>
    </row>
    <row r="4" spans="1:20" ht="22.5" x14ac:dyDescent="0.3">
      <c r="A4" s="497" t="s">
        <v>429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</row>
    <row r="5" spans="1:20" ht="15.75" thickBot="1" x14ac:dyDescent="0.3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</row>
    <row r="6" spans="1:20" ht="19.5" thickTop="1" x14ac:dyDescent="0.25">
      <c r="A6" s="498" t="s">
        <v>5</v>
      </c>
      <c r="B6" s="500" t="s">
        <v>6</v>
      </c>
      <c r="C6" s="502" t="s">
        <v>7</v>
      </c>
      <c r="D6" s="502" t="s">
        <v>8</v>
      </c>
      <c r="E6" s="502"/>
      <c r="F6" s="502"/>
      <c r="G6" s="504" t="s">
        <v>9</v>
      </c>
      <c r="H6" s="504"/>
      <c r="I6" s="504"/>
      <c r="J6" s="504"/>
      <c r="K6" s="505"/>
      <c r="L6" s="506" t="s">
        <v>10</v>
      </c>
    </row>
    <row r="7" spans="1:20" ht="56.25" x14ac:dyDescent="0.25">
      <c r="A7" s="499"/>
      <c r="B7" s="501"/>
      <c r="C7" s="503"/>
      <c r="D7" s="366" t="s">
        <v>13</v>
      </c>
      <c r="E7" s="366" t="s">
        <v>14</v>
      </c>
      <c r="F7" s="366" t="s">
        <v>15</v>
      </c>
      <c r="G7" s="366" t="s">
        <v>16</v>
      </c>
      <c r="H7" s="366" t="s">
        <v>17</v>
      </c>
      <c r="I7" s="366" t="s">
        <v>18</v>
      </c>
      <c r="J7" s="367" t="s">
        <v>19</v>
      </c>
      <c r="K7" s="368" t="s">
        <v>20</v>
      </c>
      <c r="L7" s="507"/>
    </row>
    <row r="8" spans="1:20" s="102" customFormat="1" ht="18.75" x14ac:dyDescent="0.3">
      <c r="A8" s="369">
        <v>1015</v>
      </c>
      <c r="B8" s="370">
        <v>44045</v>
      </c>
      <c r="C8" s="371"/>
      <c r="D8" s="372" t="s">
        <v>213</v>
      </c>
      <c r="E8" s="491" t="s">
        <v>214</v>
      </c>
      <c r="F8" s="492"/>
      <c r="G8" s="373" t="s">
        <v>28</v>
      </c>
      <c r="H8" s="373">
        <v>6</v>
      </c>
      <c r="I8" s="374">
        <v>455000</v>
      </c>
      <c r="J8" s="375">
        <v>2730000</v>
      </c>
      <c r="K8" s="376">
        <v>0.41</v>
      </c>
      <c r="L8" s="377">
        <v>1610700</v>
      </c>
      <c r="M8" s="340"/>
      <c r="N8" s="340"/>
      <c r="O8" s="340"/>
      <c r="P8" s="340"/>
      <c r="Q8" s="340"/>
      <c r="R8" s="340"/>
      <c r="S8" s="340"/>
      <c r="T8" s="345"/>
    </row>
    <row r="9" spans="1:20" s="102" customFormat="1" ht="15.75" customHeight="1" x14ac:dyDescent="0.3">
      <c r="A9" s="378">
        <v>1024</v>
      </c>
      <c r="B9" s="370">
        <v>44046</v>
      </c>
      <c r="C9" s="379"/>
      <c r="D9" s="380" t="s">
        <v>213</v>
      </c>
      <c r="E9" s="493" t="s">
        <v>214</v>
      </c>
      <c r="F9" s="494"/>
      <c r="G9" s="381" t="s">
        <v>28</v>
      </c>
      <c r="H9" s="381">
        <v>24</v>
      </c>
      <c r="I9" s="382">
        <v>455000</v>
      </c>
      <c r="J9" s="383">
        <v>10920000</v>
      </c>
      <c r="K9" s="384">
        <v>0.41</v>
      </c>
      <c r="L9" s="377">
        <v>6442800.0000000009</v>
      </c>
      <c r="M9" s="341"/>
      <c r="N9" s="341"/>
      <c r="O9" s="341"/>
      <c r="P9" s="341"/>
      <c r="Q9" s="341"/>
      <c r="R9" s="341"/>
      <c r="S9" s="341"/>
      <c r="T9" s="345"/>
    </row>
    <row r="10" spans="1:20" s="102" customFormat="1" ht="18.75" x14ac:dyDescent="0.3">
      <c r="A10" s="385">
        <v>1044</v>
      </c>
      <c r="B10" s="386" t="s">
        <v>374</v>
      </c>
      <c r="C10" s="371"/>
      <c r="D10" s="372" t="s">
        <v>213</v>
      </c>
      <c r="E10" s="491" t="s">
        <v>214</v>
      </c>
      <c r="F10" s="492"/>
      <c r="G10" s="386" t="s">
        <v>28</v>
      </c>
      <c r="H10" s="386">
        <v>24</v>
      </c>
      <c r="I10" s="382">
        <v>455000</v>
      </c>
      <c r="J10" s="387">
        <v>10920000</v>
      </c>
      <c r="K10" s="384">
        <v>0.41</v>
      </c>
      <c r="L10" s="388">
        <v>6442800.0000000009</v>
      </c>
      <c r="M10" s="345"/>
      <c r="N10" s="345"/>
      <c r="O10" s="345"/>
      <c r="P10" s="345"/>
      <c r="Q10" s="345"/>
      <c r="R10" s="345"/>
      <c r="S10" s="345"/>
      <c r="T10" s="345"/>
    </row>
    <row r="11" spans="1:20" s="102" customFormat="1" ht="18.75" x14ac:dyDescent="0.3">
      <c r="A11" s="385">
        <v>1044</v>
      </c>
      <c r="B11" s="386" t="s">
        <v>430</v>
      </c>
      <c r="C11" s="371"/>
      <c r="D11" s="372" t="s">
        <v>213</v>
      </c>
      <c r="E11" s="491" t="s">
        <v>214</v>
      </c>
      <c r="F11" s="492"/>
      <c r="G11" s="386" t="s">
        <v>41</v>
      </c>
      <c r="H11" s="386">
        <v>12</v>
      </c>
      <c r="I11" s="382">
        <v>465000</v>
      </c>
      <c r="J11" s="387">
        <v>5580000</v>
      </c>
      <c r="K11" s="384">
        <v>0.41</v>
      </c>
      <c r="L11" s="388">
        <v>3292200.0000000005</v>
      </c>
      <c r="M11" s="345"/>
      <c r="N11" s="345"/>
      <c r="O11" s="345"/>
      <c r="P11" s="345"/>
      <c r="Q11" s="345"/>
      <c r="R11" s="345"/>
      <c r="S11" s="345"/>
      <c r="T11" s="345"/>
    </row>
    <row r="12" spans="1:20" s="102" customFormat="1" ht="18.75" x14ac:dyDescent="0.3">
      <c r="A12" s="385">
        <v>1044</v>
      </c>
      <c r="B12" s="386" t="s">
        <v>431</v>
      </c>
      <c r="C12" s="371"/>
      <c r="D12" s="372" t="s">
        <v>213</v>
      </c>
      <c r="E12" s="491" t="s">
        <v>214</v>
      </c>
      <c r="F12" s="492"/>
      <c r="G12" s="386" t="s">
        <v>42</v>
      </c>
      <c r="H12" s="386">
        <v>12</v>
      </c>
      <c r="I12" s="382">
        <v>475000</v>
      </c>
      <c r="J12" s="387">
        <v>5700000</v>
      </c>
      <c r="K12" s="384">
        <v>0.41</v>
      </c>
      <c r="L12" s="388">
        <v>3363000.0000000005</v>
      </c>
      <c r="M12" s="345"/>
      <c r="N12" s="345"/>
      <c r="O12" s="345"/>
      <c r="P12" s="345"/>
      <c r="Q12" s="345"/>
      <c r="R12" s="345"/>
      <c r="S12" s="345"/>
      <c r="T12" s="345"/>
    </row>
    <row r="13" spans="1:20" s="102" customFormat="1" ht="18.75" x14ac:dyDescent="0.3">
      <c r="A13" s="385">
        <v>1044</v>
      </c>
      <c r="B13" s="386" t="s">
        <v>432</v>
      </c>
      <c r="C13" s="371"/>
      <c r="D13" s="372" t="s">
        <v>213</v>
      </c>
      <c r="E13" s="491" t="s">
        <v>214</v>
      </c>
      <c r="F13" s="492"/>
      <c r="G13" s="386" t="s">
        <v>32</v>
      </c>
      <c r="H13" s="386">
        <v>12</v>
      </c>
      <c r="I13" s="382">
        <v>455000</v>
      </c>
      <c r="J13" s="387">
        <v>5460000</v>
      </c>
      <c r="K13" s="384">
        <v>0.41</v>
      </c>
      <c r="L13" s="388">
        <v>3221400.0000000005</v>
      </c>
      <c r="M13" s="345"/>
      <c r="N13" s="345"/>
      <c r="O13" s="345"/>
      <c r="P13" s="345"/>
      <c r="Q13" s="345"/>
      <c r="R13" s="345"/>
      <c r="S13" s="345"/>
      <c r="T13" s="345"/>
    </row>
    <row r="14" spans="1:20" ht="19.5" thickBot="1" x14ac:dyDescent="0.35">
      <c r="A14" s="389"/>
      <c r="B14" s="495" t="s">
        <v>105</v>
      </c>
      <c r="C14" s="495"/>
      <c r="D14" s="495"/>
      <c r="E14" s="495"/>
      <c r="F14" s="390"/>
      <c r="G14" s="390"/>
      <c r="H14" s="390"/>
      <c r="I14" s="390"/>
      <c r="J14" s="407">
        <f>SUM(J8:J13)</f>
        <v>41310000</v>
      </c>
      <c r="K14" s="390"/>
      <c r="L14" s="391">
        <f>SUM(L8:L13)</f>
        <v>24372900.000000004</v>
      </c>
      <c r="M14" s="37"/>
      <c r="N14" s="37"/>
      <c r="O14" s="37"/>
      <c r="P14" s="37"/>
      <c r="Q14" s="37"/>
      <c r="R14" s="37"/>
      <c r="S14" s="37"/>
      <c r="T14" s="37"/>
    </row>
    <row r="15" spans="1:20" ht="15.75" thickTop="1" x14ac:dyDescent="0.25">
      <c r="M15" s="37"/>
      <c r="N15" s="37"/>
      <c r="O15" s="37"/>
      <c r="P15" s="37"/>
      <c r="Q15" s="37"/>
      <c r="R15" s="37"/>
      <c r="S15" s="37"/>
      <c r="T15" s="37"/>
    </row>
    <row r="17" spans="1:13" ht="19.5" x14ac:dyDescent="0.3">
      <c r="A17" s="496" t="s">
        <v>101</v>
      </c>
      <c r="B17" s="496"/>
      <c r="C17" s="496"/>
      <c r="D17" s="496"/>
      <c r="E17" s="496"/>
      <c r="F17" s="392"/>
      <c r="G17" s="393"/>
      <c r="H17" s="496" t="s">
        <v>89</v>
      </c>
      <c r="I17" s="496"/>
      <c r="J17" s="496"/>
      <c r="K17" s="496"/>
      <c r="L17" s="496"/>
      <c r="M17" s="358"/>
    </row>
    <row r="18" spans="1:13" ht="19.5" x14ac:dyDescent="0.3">
      <c r="A18" s="393"/>
      <c r="B18" s="393"/>
      <c r="C18" s="393"/>
      <c r="D18" s="393"/>
      <c r="E18" s="393"/>
      <c r="F18" s="393"/>
      <c r="G18" s="393"/>
      <c r="H18" s="393"/>
      <c r="I18" s="393"/>
      <c r="J18" s="393"/>
      <c r="K18" s="393"/>
      <c r="L18" s="393"/>
      <c r="M18" s="357"/>
    </row>
    <row r="19" spans="1:13" ht="19.5" x14ac:dyDescent="0.3">
      <c r="A19" s="393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57"/>
    </row>
    <row r="20" spans="1:13" ht="19.5" x14ac:dyDescent="0.3">
      <c r="A20" s="393"/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57"/>
    </row>
    <row r="21" spans="1:13" ht="19.5" x14ac:dyDescent="0.3">
      <c r="A21" s="393"/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57"/>
    </row>
    <row r="22" spans="1:13" ht="19.5" x14ac:dyDescent="0.3">
      <c r="A22" s="496" t="s">
        <v>92</v>
      </c>
      <c r="B22" s="496"/>
      <c r="C22" s="496"/>
      <c r="D22" s="496"/>
      <c r="E22" s="496"/>
      <c r="F22" s="392"/>
      <c r="G22" s="393"/>
      <c r="H22" s="496" t="s">
        <v>103</v>
      </c>
      <c r="I22" s="496"/>
      <c r="J22" s="496"/>
      <c r="K22" s="496"/>
      <c r="L22" s="496"/>
      <c r="M22" s="358"/>
    </row>
  </sheetData>
  <mergeCells count="18">
    <mergeCell ref="A4:L4"/>
    <mergeCell ref="A6:A7"/>
    <mergeCell ref="B6:B7"/>
    <mergeCell ref="C6:C7"/>
    <mergeCell ref="D6:F6"/>
    <mergeCell ref="G6:K6"/>
    <mergeCell ref="L6:L7"/>
    <mergeCell ref="E13:F13"/>
    <mergeCell ref="B14:E14"/>
    <mergeCell ref="H17:L17"/>
    <mergeCell ref="H22:L22"/>
    <mergeCell ref="A17:E17"/>
    <mergeCell ref="A22:E22"/>
    <mergeCell ref="E8:F8"/>
    <mergeCell ref="E9:F9"/>
    <mergeCell ref="E10:F10"/>
    <mergeCell ref="E11:F11"/>
    <mergeCell ref="E12:F12"/>
  </mergeCells>
  <pageMargins left="0.7" right="0.7" top="0.75" bottom="0.75" header="0.3" footer="0.3"/>
  <pageSetup paperSize="9" scale="9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A22" sqref="A22"/>
    </sheetView>
  </sheetViews>
  <sheetFormatPr defaultRowHeight="15" x14ac:dyDescent="0.25"/>
  <cols>
    <col min="1" max="1" width="18.7109375" customWidth="1"/>
    <col min="2" max="2" width="14.42578125" customWidth="1"/>
    <col min="3" max="3" width="15.140625" customWidth="1"/>
    <col min="4" max="4" width="16.28515625" bestFit="1" customWidth="1"/>
    <col min="5" max="5" width="12.28515625" customWidth="1"/>
    <col min="6" max="6" width="20.85546875" customWidth="1"/>
  </cols>
  <sheetData>
    <row r="1" spans="1:6" ht="16.5" x14ac:dyDescent="0.25">
      <c r="A1" s="161" t="s">
        <v>0</v>
      </c>
      <c r="B1" s="28"/>
      <c r="C1" s="28"/>
      <c r="D1" s="28"/>
      <c r="E1" s="28"/>
    </row>
    <row r="2" spans="1:6" x14ac:dyDescent="0.25">
      <c r="A2" s="46" t="s">
        <v>2</v>
      </c>
      <c r="B2" s="28"/>
      <c r="C2" s="28"/>
      <c r="D2" s="28"/>
      <c r="E2" s="28"/>
    </row>
    <row r="3" spans="1:6" x14ac:dyDescent="0.25">
      <c r="A3" s="28"/>
      <c r="B3" s="28"/>
      <c r="C3" s="28"/>
      <c r="D3" s="28"/>
      <c r="E3" s="28"/>
    </row>
    <row r="4" spans="1:6" ht="35.25" customHeight="1" x14ac:dyDescent="0.25">
      <c r="A4" s="510" t="s">
        <v>208</v>
      </c>
      <c r="B4" s="510"/>
      <c r="C4" s="510"/>
      <c r="D4" s="510"/>
      <c r="E4" s="510"/>
    </row>
    <row r="5" spans="1:6" x14ac:dyDescent="0.25">
      <c r="A5" s="28"/>
      <c r="B5" s="28"/>
      <c r="C5" s="28"/>
      <c r="D5" s="28"/>
      <c r="E5" s="42"/>
    </row>
    <row r="6" spans="1:6" x14ac:dyDescent="0.25">
      <c r="A6" s="162"/>
      <c r="B6" s="163"/>
      <c r="C6" s="163"/>
      <c r="D6" s="164"/>
      <c r="E6" s="164"/>
      <c r="F6" s="113"/>
    </row>
    <row r="7" spans="1:6" ht="15.75" x14ac:dyDescent="0.25">
      <c r="A7" s="172" t="s">
        <v>204</v>
      </c>
      <c r="B7" s="172" t="s">
        <v>153</v>
      </c>
      <c r="C7" s="173" t="s">
        <v>154</v>
      </c>
      <c r="D7" s="174" t="s">
        <v>155</v>
      </c>
      <c r="E7" s="172" t="s">
        <v>156</v>
      </c>
      <c r="F7" s="37"/>
    </row>
    <row r="8" spans="1:6" ht="15.75" x14ac:dyDescent="0.25">
      <c r="A8" s="153" t="s">
        <v>103</v>
      </c>
      <c r="B8" s="154">
        <v>235536090</v>
      </c>
      <c r="C8" s="154">
        <f>270000000+30000000+108775583+46730769</f>
        <v>455506352</v>
      </c>
      <c r="D8" s="155">
        <f>B8+C8</f>
        <v>691042442</v>
      </c>
      <c r="E8" s="156"/>
      <c r="F8">
        <v>933955072</v>
      </c>
    </row>
    <row r="9" spans="1:6" ht="15.75" x14ac:dyDescent="0.25">
      <c r="A9" s="157" t="s">
        <v>199</v>
      </c>
      <c r="B9" s="154">
        <v>72000000</v>
      </c>
      <c r="C9" s="154"/>
      <c r="D9" s="155">
        <f t="shared" ref="D9:D14" si="0">B9+C9</f>
        <v>72000000</v>
      </c>
      <c r="E9" s="156"/>
      <c r="F9">
        <v>328105590</v>
      </c>
    </row>
    <row r="10" spans="1:6" ht="15.75" x14ac:dyDescent="0.25">
      <c r="A10" s="158" t="s">
        <v>197</v>
      </c>
      <c r="B10" s="154">
        <v>42000000</v>
      </c>
      <c r="C10" s="154">
        <v>78000000</v>
      </c>
      <c r="D10" s="155">
        <f t="shared" si="0"/>
        <v>120000000</v>
      </c>
      <c r="E10" s="156"/>
      <c r="F10">
        <f>F8-F9</f>
        <v>605849482</v>
      </c>
    </row>
    <row r="11" spans="1:6" ht="15.75" x14ac:dyDescent="0.25">
      <c r="A11" s="159" t="s">
        <v>198</v>
      </c>
      <c r="B11" s="154">
        <v>72000000</v>
      </c>
      <c r="C11" s="154"/>
      <c r="D11" s="155">
        <f t="shared" si="0"/>
        <v>72000000</v>
      </c>
      <c r="E11" s="156"/>
    </row>
    <row r="12" spans="1:6" ht="15.75" x14ac:dyDescent="0.25">
      <c r="A12" s="158" t="s">
        <v>201</v>
      </c>
      <c r="B12" s="154">
        <v>72000000</v>
      </c>
      <c r="C12" s="154"/>
      <c r="D12" s="155">
        <f t="shared" si="0"/>
        <v>72000000</v>
      </c>
      <c r="E12" s="156"/>
    </row>
    <row r="13" spans="1:6" ht="15.75" x14ac:dyDescent="0.25">
      <c r="A13" s="158" t="s">
        <v>90</v>
      </c>
      <c r="B13" s="154">
        <v>120000000</v>
      </c>
      <c r="C13" s="154"/>
      <c r="D13" s="155">
        <f t="shared" si="0"/>
        <v>120000000</v>
      </c>
      <c r="E13" s="156"/>
    </row>
    <row r="14" spans="1:6" ht="15.75" x14ac:dyDescent="0.25">
      <c r="A14" s="170" t="s">
        <v>200</v>
      </c>
      <c r="B14" s="154">
        <v>36000000</v>
      </c>
      <c r="C14" s="154"/>
      <c r="D14" s="155">
        <f t="shared" si="0"/>
        <v>36000000</v>
      </c>
      <c r="E14" s="156"/>
    </row>
    <row r="15" spans="1:6" ht="21.75" customHeight="1" x14ac:dyDescent="0.25">
      <c r="A15" s="152" t="s">
        <v>105</v>
      </c>
      <c r="B15" s="169">
        <f>SUM(B8:B14)</f>
        <v>649536090</v>
      </c>
      <c r="C15" s="167">
        <f>SUM(C8:C14)</f>
        <v>533506352</v>
      </c>
      <c r="D15" s="168">
        <f>SUM(D8:D14)</f>
        <v>1183042442</v>
      </c>
      <c r="E15" s="154"/>
    </row>
    <row r="16" spans="1:6" x14ac:dyDescent="0.25">
      <c r="A16" s="165"/>
      <c r="B16" s="165"/>
      <c r="C16" s="160"/>
      <c r="D16" s="160"/>
      <c r="E16" s="166"/>
    </row>
    <row r="17" spans="1:7" x14ac:dyDescent="0.25">
      <c r="A17" s="165"/>
      <c r="B17" s="165"/>
      <c r="C17" s="160"/>
      <c r="D17" s="160"/>
      <c r="E17" s="166"/>
    </row>
    <row r="18" spans="1:7" x14ac:dyDescent="0.25">
      <c r="A18" s="465" t="s">
        <v>101</v>
      </c>
      <c r="B18" s="465"/>
      <c r="C18" s="465" t="s">
        <v>89</v>
      </c>
      <c r="D18" s="465"/>
      <c r="E18" s="465"/>
      <c r="F18" s="114"/>
    </row>
    <row r="19" spans="1:7" x14ac:dyDescent="0.25">
      <c r="A19" s="509" t="s">
        <v>202</v>
      </c>
      <c r="B19" s="509"/>
      <c r="C19" s="508" t="s">
        <v>203</v>
      </c>
      <c r="D19" s="508"/>
      <c r="E19" s="508"/>
      <c r="F19" s="37"/>
      <c r="G19" s="37"/>
    </row>
    <row r="20" spans="1:7" x14ac:dyDescent="0.25">
      <c r="B20" s="37"/>
      <c r="C20" s="109"/>
      <c r="D20" s="110"/>
      <c r="E20" s="111"/>
      <c r="F20" s="37"/>
      <c r="G20" s="37"/>
    </row>
    <row r="21" spans="1:7" x14ac:dyDescent="0.25">
      <c r="B21" s="37"/>
      <c r="C21" s="110"/>
      <c r="D21" s="110"/>
      <c r="E21" s="111"/>
      <c r="F21" s="37"/>
      <c r="G21" s="37"/>
    </row>
    <row r="22" spans="1:7" x14ac:dyDescent="0.25">
      <c r="B22" s="37"/>
      <c r="C22" s="110"/>
      <c r="D22" s="110"/>
      <c r="E22" s="111"/>
      <c r="F22" s="37"/>
      <c r="G22" s="37"/>
    </row>
    <row r="23" spans="1:7" x14ac:dyDescent="0.25">
      <c r="B23" s="37"/>
      <c r="C23" s="109"/>
      <c r="D23" s="109"/>
      <c r="E23" s="111"/>
      <c r="F23" s="37"/>
      <c r="G23" s="37"/>
    </row>
    <row r="24" spans="1:7" x14ac:dyDescent="0.25">
      <c r="B24" s="37"/>
      <c r="C24" s="109"/>
      <c r="D24" s="109"/>
      <c r="E24" s="111"/>
      <c r="F24" s="37"/>
      <c r="G24" s="37"/>
    </row>
    <row r="25" spans="1:7" x14ac:dyDescent="0.25">
      <c r="B25" s="37"/>
      <c r="C25" s="112"/>
      <c r="D25" s="112"/>
      <c r="E25" s="111"/>
      <c r="F25" s="37"/>
      <c r="G25" s="37"/>
    </row>
    <row r="26" spans="1:7" x14ac:dyDescent="0.25">
      <c r="B26" s="37"/>
      <c r="C26" s="109"/>
      <c r="D26" s="109"/>
      <c r="E26" s="111"/>
      <c r="F26" s="37"/>
      <c r="G26" s="37"/>
    </row>
    <row r="27" spans="1:7" x14ac:dyDescent="0.25">
      <c r="B27" s="37"/>
      <c r="C27" s="109"/>
      <c r="D27" s="109"/>
      <c r="E27" s="111"/>
      <c r="F27" s="37"/>
      <c r="G27" s="37"/>
    </row>
    <row r="28" spans="1:7" x14ac:dyDescent="0.25">
      <c r="B28" s="37"/>
      <c r="C28" s="112"/>
      <c r="D28" s="112"/>
      <c r="E28" s="111"/>
      <c r="F28" s="37"/>
      <c r="G28" s="37"/>
    </row>
    <row r="29" spans="1:7" x14ac:dyDescent="0.25">
      <c r="B29" s="37"/>
      <c r="C29" s="112"/>
      <c r="D29" s="112"/>
      <c r="E29" s="111"/>
      <c r="F29" s="37"/>
      <c r="G29" s="37"/>
    </row>
    <row r="30" spans="1:7" x14ac:dyDescent="0.25">
      <c r="B30" s="37"/>
      <c r="C30" s="109"/>
      <c r="D30" s="109"/>
      <c r="E30" s="111"/>
      <c r="F30" s="37"/>
      <c r="G30" s="37"/>
    </row>
    <row r="31" spans="1:7" x14ac:dyDescent="0.25">
      <c r="B31" s="37"/>
      <c r="C31" s="109"/>
      <c r="D31" s="109"/>
      <c r="E31" s="111"/>
      <c r="F31" s="37"/>
      <c r="G31" s="37"/>
    </row>
    <row r="32" spans="1:7" x14ac:dyDescent="0.25">
      <c r="B32" s="37"/>
      <c r="C32" s="109"/>
      <c r="D32" s="109"/>
      <c r="E32" s="111"/>
      <c r="F32" s="37"/>
      <c r="G32" s="37"/>
    </row>
    <row r="33" spans="2:7" x14ac:dyDescent="0.25">
      <c r="B33" s="37"/>
      <c r="C33" s="109"/>
      <c r="D33" s="109"/>
      <c r="E33" s="111"/>
      <c r="F33" s="37"/>
      <c r="G33" s="37"/>
    </row>
    <row r="34" spans="2:7" x14ac:dyDescent="0.25">
      <c r="B34" s="37"/>
      <c r="C34" s="37"/>
      <c r="D34" s="37"/>
      <c r="E34" s="37"/>
      <c r="F34" s="37"/>
      <c r="G34" s="37"/>
    </row>
  </sheetData>
  <mergeCells count="5">
    <mergeCell ref="C19:E19"/>
    <mergeCell ref="A19:B19"/>
    <mergeCell ref="A4:E4"/>
    <mergeCell ref="A18:B18"/>
    <mergeCell ref="C18:E18"/>
  </mergeCells>
  <pageMargins left="1.29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1" sqref="E21"/>
    </sheetView>
  </sheetViews>
  <sheetFormatPr defaultRowHeight="15" x14ac:dyDescent="0.25"/>
  <cols>
    <col min="6" max="6" width="11" bestFit="1" customWidth="1"/>
    <col min="7" max="7" width="16.85546875" bestFit="1" customWidth="1"/>
  </cols>
  <sheetData>
    <row r="1" spans="1:7" ht="16.5" x14ac:dyDescent="0.25">
      <c r="A1" s="84" t="s">
        <v>0</v>
      </c>
      <c r="B1" s="84"/>
      <c r="C1" s="85"/>
      <c r="D1" s="86"/>
      <c r="E1" s="85"/>
      <c r="F1" s="85"/>
    </row>
    <row r="2" spans="1:7" x14ac:dyDescent="0.25">
      <c r="A2" s="89" t="s">
        <v>2</v>
      </c>
      <c r="B2" s="89"/>
      <c r="C2" s="90"/>
      <c r="D2" s="91"/>
      <c r="E2" s="90"/>
      <c r="F2" s="90"/>
    </row>
    <row r="4" spans="1:7" x14ac:dyDescent="0.25">
      <c r="A4" s="37"/>
      <c r="B4" s="37"/>
      <c r="C4" s="266"/>
      <c r="D4" s="37"/>
      <c r="E4" s="37"/>
      <c r="F4" s="37"/>
      <c r="G4" s="37"/>
    </row>
    <row r="5" spans="1:7" x14ac:dyDescent="0.25">
      <c r="A5" s="37"/>
      <c r="B5" s="37"/>
      <c r="C5" s="37"/>
      <c r="D5" s="37"/>
      <c r="E5" s="37"/>
      <c r="F5" s="37"/>
      <c r="G5" s="37"/>
    </row>
    <row r="6" spans="1:7" x14ac:dyDescent="0.25">
      <c r="A6" s="37"/>
      <c r="B6" s="37"/>
      <c r="C6" s="37"/>
      <c r="D6" s="37"/>
      <c r="E6" s="37"/>
      <c r="F6" s="37"/>
      <c r="G6" s="267"/>
    </row>
    <row r="7" spans="1:7" x14ac:dyDescent="0.25">
      <c r="A7" s="37"/>
      <c r="B7" s="37"/>
      <c r="C7" s="37"/>
      <c r="D7" s="37"/>
      <c r="E7" s="37"/>
      <c r="F7" s="37"/>
      <c r="G7" s="267"/>
    </row>
    <row r="8" spans="1:7" x14ac:dyDescent="0.25">
      <c r="A8" s="37"/>
      <c r="B8" s="37"/>
      <c r="C8" s="37"/>
      <c r="D8" s="37"/>
      <c r="E8" s="37"/>
      <c r="F8" s="37"/>
      <c r="G8" s="267"/>
    </row>
    <row r="9" spans="1:7" x14ac:dyDescent="0.25">
      <c r="A9" s="37"/>
      <c r="B9" s="37"/>
      <c r="C9" s="37"/>
      <c r="D9" s="37"/>
      <c r="E9" s="37"/>
      <c r="F9" s="37"/>
      <c r="G9" s="267"/>
    </row>
    <row r="10" spans="1:7" x14ac:dyDescent="0.25">
      <c r="A10" s="37"/>
      <c r="B10" s="37"/>
      <c r="C10" s="37"/>
      <c r="D10" s="37"/>
      <c r="E10" s="37"/>
      <c r="F10" s="37"/>
      <c r="G10" s="268"/>
    </row>
    <row r="11" spans="1:7" x14ac:dyDescent="0.25">
      <c r="A11" s="269"/>
      <c r="B11" s="37"/>
      <c r="C11" s="37"/>
      <c r="D11" s="37"/>
      <c r="E11" s="37"/>
      <c r="F11" s="37"/>
      <c r="G11" s="267"/>
    </row>
    <row r="12" spans="1:7" x14ac:dyDescent="0.25">
      <c r="A12" s="37"/>
      <c r="B12" s="270"/>
      <c r="C12" s="113"/>
      <c r="D12" s="37"/>
      <c r="E12" s="37"/>
      <c r="F12" s="511"/>
      <c r="G12" s="511"/>
    </row>
    <row r="13" spans="1:7" x14ac:dyDescent="0.25">
      <c r="A13" s="37"/>
      <c r="B13" s="37"/>
      <c r="C13" s="37"/>
      <c r="D13" s="37"/>
      <c r="E13" s="37"/>
      <c r="F13" s="37"/>
      <c r="G13" s="37"/>
    </row>
  </sheetData>
  <mergeCells count="1">
    <mergeCell ref="F12:G1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4"/>
  <sheetViews>
    <sheetView tabSelected="1" topLeftCell="A201" zoomScaleNormal="100" workbookViewId="0">
      <selection activeCell="E201" sqref="E201"/>
    </sheetView>
  </sheetViews>
  <sheetFormatPr defaultRowHeight="15" x14ac:dyDescent="0.25"/>
  <cols>
    <col min="2" max="2" width="21.140625" customWidth="1"/>
    <col min="3" max="3" width="9.140625" customWidth="1"/>
    <col min="5" max="5" width="13" customWidth="1"/>
    <col min="8" max="8" width="13.28515625" bestFit="1" customWidth="1"/>
  </cols>
  <sheetData>
    <row r="1" spans="1:28" ht="16.5" x14ac:dyDescent="0.25">
      <c r="A1" s="84" t="s">
        <v>0</v>
      </c>
      <c r="B1" s="175"/>
      <c r="C1" s="176"/>
      <c r="D1" s="176"/>
      <c r="E1" s="177"/>
      <c r="F1" s="87"/>
      <c r="G1" s="87"/>
      <c r="H1" s="87"/>
      <c r="I1" s="87"/>
      <c r="J1" s="17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x14ac:dyDescent="0.25">
      <c r="A2" s="89" t="s">
        <v>2</v>
      </c>
      <c r="B2" s="179"/>
      <c r="C2" s="180"/>
      <c r="D2" s="180"/>
      <c r="E2" s="180"/>
      <c r="F2" s="87"/>
      <c r="G2" s="87"/>
      <c r="H2" s="87"/>
      <c r="I2" s="87"/>
      <c r="J2" s="178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 x14ac:dyDescent="0.25">
      <c r="A3" s="89"/>
      <c r="B3" s="179"/>
      <c r="C3" s="180"/>
      <c r="D3" s="180"/>
      <c r="E3" s="180"/>
      <c r="F3" s="87"/>
      <c r="G3" s="87"/>
      <c r="H3" s="87"/>
      <c r="I3" s="87"/>
      <c r="J3" s="178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 ht="20.25" x14ac:dyDescent="0.3">
      <c r="A4" s="512" t="s">
        <v>226</v>
      </c>
      <c r="B4" s="512"/>
      <c r="C4" s="512"/>
      <c r="D4" s="512"/>
      <c r="E4" s="512"/>
      <c r="F4" s="512"/>
      <c r="G4" s="512"/>
      <c r="H4" s="512"/>
      <c r="I4" s="512"/>
      <c r="J4" s="512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 ht="15.75" thickBot="1" x14ac:dyDescent="0.3">
      <c r="A5" s="513" t="s">
        <v>218</v>
      </c>
      <c r="B5" s="513"/>
      <c r="C5" s="513"/>
      <c r="D5" s="513"/>
      <c r="E5" s="513"/>
      <c r="F5" s="513"/>
      <c r="G5" s="513"/>
      <c r="H5" s="513"/>
      <c r="I5" s="513"/>
      <c r="J5" s="514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5.75" thickTop="1" x14ac:dyDescent="0.25">
      <c r="A6" s="515" t="s">
        <v>219</v>
      </c>
      <c r="B6" s="517" t="s">
        <v>220</v>
      </c>
      <c r="C6" s="519" t="s">
        <v>227</v>
      </c>
      <c r="D6" s="519"/>
      <c r="E6" s="519"/>
      <c r="F6" s="520" t="s">
        <v>221</v>
      </c>
      <c r="G6" s="521"/>
      <c r="H6" s="521"/>
      <c r="I6" s="522" t="s">
        <v>12</v>
      </c>
      <c r="J6" s="37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</row>
    <row r="7" spans="1:28" ht="21" x14ac:dyDescent="0.25">
      <c r="A7" s="516"/>
      <c r="B7" s="518"/>
      <c r="C7" s="182" t="s">
        <v>222</v>
      </c>
      <c r="D7" s="182" t="s">
        <v>223</v>
      </c>
      <c r="E7" s="182" t="s">
        <v>224</v>
      </c>
      <c r="F7" s="183" t="s">
        <v>222</v>
      </c>
      <c r="G7" s="183" t="s">
        <v>223</v>
      </c>
      <c r="H7" s="183" t="s">
        <v>225</v>
      </c>
      <c r="I7" s="523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</row>
    <row r="8" spans="1:28" ht="33.75" customHeight="1" x14ac:dyDescent="0.25">
      <c r="A8" s="184">
        <v>43831</v>
      </c>
      <c r="B8" s="185" t="s">
        <v>238</v>
      </c>
      <c r="C8" s="186"/>
      <c r="D8" s="187"/>
      <c r="E8" s="188"/>
      <c r="F8" s="189"/>
      <c r="G8" s="189"/>
      <c r="H8" s="190">
        <v>530000</v>
      </c>
      <c r="I8" s="191"/>
    </row>
    <row r="9" spans="1:28" x14ac:dyDescent="0.25">
      <c r="A9" s="192">
        <v>43831</v>
      </c>
      <c r="B9" s="193" t="s">
        <v>239</v>
      </c>
      <c r="C9" s="194"/>
      <c r="D9" s="195"/>
      <c r="E9" s="196"/>
      <c r="F9" s="197"/>
      <c r="G9" s="197"/>
      <c r="H9" s="198">
        <v>580000</v>
      </c>
      <c r="I9" s="199"/>
    </row>
    <row r="10" spans="1:28" ht="21.75" x14ac:dyDescent="0.25">
      <c r="A10" s="192">
        <v>43831</v>
      </c>
      <c r="B10" s="193" t="s">
        <v>240</v>
      </c>
      <c r="C10" s="194"/>
      <c r="D10" s="195"/>
      <c r="E10" s="196"/>
      <c r="F10" s="197"/>
      <c r="G10" s="197"/>
      <c r="H10" s="198">
        <v>103143</v>
      </c>
      <c r="I10" s="199"/>
    </row>
    <row r="11" spans="1:28" x14ac:dyDescent="0.25">
      <c r="A11" s="192">
        <v>43862</v>
      </c>
      <c r="B11" s="193" t="s">
        <v>241</v>
      </c>
      <c r="C11" s="194"/>
      <c r="D11" s="195"/>
      <c r="E11" s="196"/>
      <c r="F11" s="197"/>
      <c r="G11" s="197"/>
      <c r="H11" s="198">
        <v>709830</v>
      </c>
      <c r="I11" s="199"/>
    </row>
    <row r="12" spans="1:28" s="102" customFormat="1" x14ac:dyDescent="0.25">
      <c r="A12" s="226">
        <v>43862</v>
      </c>
      <c r="B12" s="227" t="s">
        <v>242</v>
      </c>
      <c r="C12" s="228"/>
      <c r="D12" s="229"/>
      <c r="E12" s="230"/>
      <c r="F12" s="231"/>
      <c r="G12" s="231"/>
      <c r="H12" s="232">
        <v>900000</v>
      </c>
      <c r="I12" s="233"/>
    </row>
    <row r="13" spans="1:28" x14ac:dyDescent="0.25">
      <c r="A13" s="192">
        <v>43891</v>
      </c>
      <c r="B13" s="193" t="s">
        <v>243</v>
      </c>
      <c r="C13" s="194"/>
      <c r="D13" s="195"/>
      <c r="E13" s="196"/>
      <c r="F13" s="197"/>
      <c r="G13" s="197"/>
      <c r="H13" s="198">
        <v>1075500</v>
      </c>
      <c r="I13" s="199"/>
    </row>
    <row r="14" spans="1:28" s="313" customFormat="1" x14ac:dyDescent="0.25">
      <c r="A14" s="305">
        <v>43891</v>
      </c>
      <c r="B14" s="306" t="s">
        <v>244</v>
      </c>
      <c r="C14" s="307"/>
      <c r="D14" s="308"/>
      <c r="E14" s="309"/>
      <c r="F14" s="310"/>
      <c r="G14" s="310"/>
      <c r="H14" s="311">
        <v>10000000</v>
      </c>
      <c r="I14" s="312"/>
    </row>
    <row r="15" spans="1:28" x14ac:dyDescent="0.25">
      <c r="A15" s="192">
        <v>43922</v>
      </c>
      <c r="B15" s="193" t="s">
        <v>245</v>
      </c>
      <c r="C15" s="194"/>
      <c r="D15" s="195"/>
      <c r="E15" s="196"/>
      <c r="F15" s="197"/>
      <c r="G15" s="197"/>
      <c r="H15" s="198">
        <v>600000</v>
      </c>
      <c r="I15" s="199"/>
    </row>
    <row r="16" spans="1:28" x14ac:dyDescent="0.25">
      <c r="A16" s="192">
        <v>43952</v>
      </c>
      <c r="B16" s="193" t="s">
        <v>246</v>
      </c>
      <c r="C16" s="194"/>
      <c r="D16" s="195"/>
      <c r="E16" s="196"/>
      <c r="F16" s="197"/>
      <c r="G16" s="197"/>
      <c r="H16" s="198">
        <v>516240</v>
      </c>
      <c r="I16" s="199"/>
    </row>
    <row r="17" spans="1:9" x14ac:dyDescent="0.25">
      <c r="A17" s="192">
        <v>43952</v>
      </c>
      <c r="B17" s="193" t="s">
        <v>247</v>
      </c>
      <c r="C17" s="194"/>
      <c r="D17" s="195"/>
      <c r="E17" s="196"/>
      <c r="F17" s="195"/>
      <c r="G17" s="197"/>
      <c r="H17" s="198">
        <v>275000</v>
      </c>
      <c r="I17" s="199"/>
    </row>
    <row r="18" spans="1:9" x14ac:dyDescent="0.25">
      <c r="A18" s="192">
        <v>43983</v>
      </c>
      <c r="B18" s="193" t="s">
        <v>248</v>
      </c>
      <c r="C18" s="194"/>
      <c r="D18" s="195"/>
      <c r="E18" s="196">
        <v>649000</v>
      </c>
      <c r="F18" s="195"/>
      <c r="G18" s="197"/>
      <c r="H18" s="198"/>
      <c r="I18" s="199"/>
    </row>
    <row r="19" spans="1:9" x14ac:dyDescent="0.25">
      <c r="A19" s="192">
        <v>43983</v>
      </c>
      <c r="B19" s="193" t="s">
        <v>249</v>
      </c>
      <c r="C19" s="194"/>
      <c r="D19" s="195"/>
      <c r="E19" s="196">
        <v>268000</v>
      </c>
      <c r="F19" s="195"/>
      <c r="G19" s="195"/>
      <c r="H19" s="198"/>
      <c r="I19" s="199"/>
    </row>
    <row r="20" spans="1:9" s="102" customFormat="1" x14ac:dyDescent="0.25">
      <c r="A20" s="226">
        <v>43983</v>
      </c>
      <c r="B20" s="227" t="s">
        <v>250</v>
      </c>
      <c r="C20" s="234"/>
      <c r="D20" s="229"/>
      <c r="E20" s="230"/>
      <c r="F20" s="229"/>
      <c r="G20" s="229"/>
      <c r="H20" s="232">
        <v>1042000</v>
      </c>
      <c r="I20" s="233"/>
    </row>
    <row r="21" spans="1:9" x14ac:dyDescent="0.25">
      <c r="A21" s="192">
        <v>43983</v>
      </c>
      <c r="B21" s="193" t="s">
        <v>251</v>
      </c>
      <c r="C21" s="200"/>
      <c r="D21" s="195"/>
      <c r="E21" s="196"/>
      <c r="F21" s="195"/>
      <c r="G21" s="195"/>
      <c r="H21" s="198">
        <v>285000</v>
      </c>
      <c r="I21" s="199"/>
    </row>
    <row r="22" spans="1:9" s="102" customFormat="1" x14ac:dyDescent="0.25">
      <c r="A22" s="226">
        <v>43983</v>
      </c>
      <c r="B22" s="227" t="s">
        <v>252</v>
      </c>
      <c r="C22" s="234"/>
      <c r="D22" s="229"/>
      <c r="E22" s="230"/>
      <c r="F22" s="229"/>
      <c r="G22" s="229"/>
      <c r="H22" s="232">
        <v>360000</v>
      </c>
      <c r="I22" s="233"/>
    </row>
    <row r="23" spans="1:9" x14ac:dyDescent="0.25">
      <c r="A23" s="192">
        <v>43983</v>
      </c>
      <c r="B23" s="193" t="s">
        <v>253</v>
      </c>
      <c r="C23" s="200"/>
      <c r="D23" s="195"/>
      <c r="E23" s="196"/>
      <c r="F23" s="195"/>
      <c r="G23" s="195"/>
      <c r="H23" s="198">
        <v>15000000</v>
      </c>
      <c r="I23" s="199"/>
    </row>
    <row r="24" spans="1:9" x14ac:dyDescent="0.25">
      <c r="A24" s="192">
        <v>43983</v>
      </c>
      <c r="B24" s="193" t="s">
        <v>254</v>
      </c>
      <c r="C24" s="195"/>
      <c r="D24" s="195"/>
      <c r="E24" s="196"/>
      <c r="F24" s="195"/>
      <c r="G24" s="195"/>
      <c r="H24" s="198">
        <v>195000</v>
      </c>
      <c r="I24" s="199"/>
    </row>
    <row r="25" spans="1:9" ht="21.75" x14ac:dyDescent="0.25">
      <c r="A25" s="192">
        <v>43983</v>
      </c>
      <c r="B25" s="193" t="s">
        <v>255</v>
      </c>
      <c r="C25" s="195"/>
      <c r="D25" s="195"/>
      <c r="E25" s="196"/>
      <c r="F25" s="195"/>
      <c r="G25" s="195"/>
      <c r="H25" s="198">
        <v>8000000</v>
      </c>
      <c r="I25" s="199"/>
    </row>
    <row r="26" spans="1:9" ht="21.75" x14ac:dyDescent="0.25">
      <c r="A26" s="192">
        <v>43983</v>
      </c>
      <c r="B26" s="193" t="s">
        <v>256</v>
      </c>
      <c r="C26" s="195"/>
      <c r="D26" s="195"/>
      <c r="E26" s="196"/>
      <c r="F26" s="195"/>
      <c r="G26" s="195"/>
      <c r="H26" s="198">
        <v>4000000</v>
      </c>
      <c r="I26" s="199"/>
    </row>
    <row r="27" spans="1:9" x14ac:dyDescent="0.25">
      <c r="A27" s="192">
        <v>44013</v>
      </c>
      <c r="B27" s="193" t="s">
        <v>257</v>
      </c>
      <c r="C27" s="195"/>
      <c r="D27" s="195"/>
      <c r="E27" s="196"/>
      <c r="F27" s="195"/>
      <c r="G27" s="195"/>
      <c r="H27" s="198">
        <v>608710</v>
      </c>
      <c r="I27" s="199"/>
    </row>
    <row r="28" spans="1:9" x14ac:dyDescent="0.25">
      <c r="A28" s="192">
        <v>44075</v>
      </c>
      <c r="B28" s="193" t="s">
        <v>258</v>
      </c>
      <c r="C28" s="195"/>
      <c r="D28" s="195"/>
      <c r="E28" s="196"/>
      <c r="F28" s="195"/>
      <c r="G28" s="195"/>
      <c r="H28" s="198">
        <v>11000000</v>
      </c>
      <c r="I28" s="199"/>
    </row>
    <row r="29" spans="1:9" x14ac:dyDescent="0.25">
      <c r="A29" s="192">
        <v>44166</v>
      </c>
      <c r="B29" s="193" t="s">
        <v>259</v>
      </c>
      <c r="C29" s="195"/>
      <c r="D29" s="195"/>
      <c r="E29" s="196"/>
      <c r="F29" s="195"/>
      <c r="G29" s="195"/>
      <c r="H29" s="198">
        <v>500000</v>
      </c>
      <c r="I29" s="199"/>
    </row>
    <row r="30" spans="1:9" x14ac:dyDescent="0.25">
      <c r="A30" s="192">
        <v>44146</v>
      </c>
      <c r="B30" s="193" t="s">
        <v>260</v>
      </c>
      <c r="C30" s="195"/>
      <c r="D30" s="195"/>
      <c r="E30" s="196"/>
      <c r="F30" s="195"/>
      <c r="G30" s="195"/>
      <c r="H30" s="198">
        <v>500000</v>
      </c>
      <c r="I30" s="199"/>
    </row>
    <row r="31" spans="1:9" ht="21.75" x14ac:dyDescent="0.25">
      <c r="A31" s="201" t="s">
        <v>71</v>
      </c>
      <c r="B31" s="193" t="s">
        <v>240</v>
      </c>
      <c r="C31" s="195"/>
      <c r="D31" s="195"/>
      <c r="E31" s="196"/>
      <c r="F31" s="195"/>
      <c r="G31" s="195"/>
      <c r="H31" s="198">
        <v>29900</v>
      </c>
      <c r="I31" s="199"/>
    </row>
    <row r="32" spans="1:9" ht="21.75" x14ac:dyDescent="0.25">
      <c r="A32" s="201" t="s">
        <v>71</v>
      </c>
      <c r="B32" s="193" t="s">
        <v>240</v>
      </c>
      <c r="C32" s="195"/>
      <c r="D32" s="195"/>
      <c r="E32" s="196"/>
      <c r="F32" s="195"/>
      <c r="G32" s="195"/>
      <c r="H32" s="198">
        <v>187696</v>
      </c>
      <c r="I32" s="199"/>
    </row>
    <row r="33" spans="1:9" ht="21.75" x14ac:dyDescent="0.25">
      <c r="A33" s="201" t="s">
        <v>71</v>
      </c>
      <c r="B33" s="193" t="s">
        <v>240</v>
      </c>
      <c r="C33" s="195"/>
      <c r="D33" s="195"/>
      <c r="E33" s="196"/>
      <c r="F33" s="195"/>
      <c r="G33" s="195"/>
      <c r="H33" s="198">
        <v>9500</v>
      </c>
      <c r="I33" s="199"/>
    </row>
    <row r="34" spans="1:9" ht="21.75" x14ac:dyDescent="0.25">
      <c r="A34" s="201" t="s">
        <v>71</v>
      </c>
      <c r="B34" s="193" t="s">
        <v>261</v>
      </c>
      <c r="C34" s="195"/>
      <c r="D34" s="195"/>
      <c r="E34" s="196">
        <v>1592000</v>
      </c>
      <c r="F34" s="195"/>
      <c r="G34" s="195"/>
      <c r="H34" s="198"/>
      <c r="I34" s="199"/>
    </row>
    <row r="35" spans="1:9" x14ac:dyDescent="0.25">
      <c r="A35" s="201" t="s">
        <v>71</v>
      </c>
      <c r="B35" s="193" t="s">
        <v>262</v>
      </c>
      <c r="C35" s="195"/>
      <c r="D35" s="195"/>
      <c r="E35" s="196">
        <v>1000000</v>
      </c>
      <c r="F35" s="195"/>
      <c r="G35" s="195"/>
      <c r="H35" s="198"/>
      <c r="I35" s="199"/>
    </row>
    <row r="36" spans="1:9" x14ac:dyDescent="0.25">
      <c r="A36" s="201" t="s">
        <v>71</v>
      </c>
      <c r="B36" s="193" t="s">
        <v>263</v>
      </c>
      <c r="C36" s="195"/>
      <c r="D36" s="195"/>
      <c r="E36" s="196">
        <v>5000000</v>
      </c>
      <c r="F36" s="195"/>
      <c r="G36" s="195"/>
      <c r="H36" s="198"/>
      <c r="I36" s="199"/>
    </row>
    <row r="37" spans="1:9" x14ac:dyDescent="0.25">
      <c r="A37" s="201" t="s">
        <v>56</v>
      </c>
      <c r="B37" s="193" t="s">
        <v>264</v>
      </c>
      <c r="C37" s="195"/>
      <c r="D37" s="195"/>
      <c r="E37" s="196">
        <v>2861000</v>
      </c>
      <c r="F37" s="195"/>
      <c r="G37" s="195"/>
      <c r="H37" s="198"/>
      <c r="I37" s="199"/>
    </row>
    <row r="38" spans="1:9" ht="21.75" x14ac:dyDescent="0.25">
      <c r="A38" s="201" t="s">
        <v>265</v>
      </c>
      <c r="B38" s="193" t="s">
        <v>240</v>
      </c>
      <c r="C38" s="195"/>
      <c r="D38" s="195"/>
      <c r="E38" s="196"/>
      <c r="F38" s="195"/>
      <c r="G38" s="195"/>
      <c r="H38" s="198">
        <v>43500</v>
      </c>
      <c r="I38" s="199"/>
    </row>
    <row r="39" spans="1:9" ht="21.75" x14ac:dyDescent="0.25">
      <c r="A39" s="201" t="s">
        <v>265</v>
      </c>
      <c r="B39" s="193" t="s">
        <v>240</v>
      </c>
      <c r="C39" s="195"/>
      <c r="D39" s="195"/>
      <c r="E39" s="196"/>
      <c r="F39" s="195"/>
      <c r="G39" s="195"/>
      <c r="H39" s="198">
        <v>13000</v>
      </c>
      <c r="I39" s="199"/>
    </row>
    <row r="40" spans="1:9" x14ac:dyDescent="0.25">
      <c r="A40" s="201" t="s">
        <v>265</v>
      </c>
      <c r="B40" s="193" t="s">
        <v>266</v>
      </c>
      <c r="C40" s="195"/>
      <c r="D40" s="195"/>
      <c r="E40" s="196"/>
      <c r="F40" s="195"/>
      <c r="G40" s="195"/>
      <c r="H40" s="198">
        <v>1000000</v>
      </c>
      <c r="I40" s="199"/>
    </row>
    <row r="41" spans="1:9" ht="21.75" x14ac:dyDescent="0.25">
      <c r="A41" s="201" t="s">
        <v>123</v>
      </c>
      <c r="B41" s="193" t="s">
        <v>240</v>
      </c>
      <c r="C41" s="195"/>
      <c r="D41" s="195"/>
      <c r="E41" s="196"/>
      <c r="F41" s="195"/>
      <c r="G41" s="195"/>
      <c r="H41" s="198">
        <v>93814</v>
      </c>
      <c r="I41" s="199"/>
    </row>
    <row r="42" spans="1:9" x14ac:dyDescent="0.25">
      <c r="A42" s="192">
        <v>44136</v>
      </c>
      <c r="B42" s="193" t="s">
        <v>267</v>
      </c>
      <c r="C42" s="195"/>
      <c r="D42" s="195"/>
      <c r="E42" s="196"/>
      <c r="F42" s="195"/>
      <c r="G42" s="195"/>
      <c r="H42" s="198">
        <v>372000</v>
      </c>
      <c r="I42" s="199"/>
    </row>
    <row r="43" spans="1:9" x14ac:dyDescent="0.25">
      <c r="A43" s="192">
        <v>43862</v>
      </c>
      <c r="B43" s="193" t="s">
        <v>268</v>
      </c>
      <c r="C43" s="195"/>
      <c r="D43" s="195"/>
      <c r="E43" s="196"/>
      <c r="F43" s="195"/>
      <c r="G43" s="195"/>
      <c r="H43" s="198">
        <v>220000</v>
      </c>
      <c r="I43" s="199"/>
    </row>
    <row r="44" spans="1:9" ht="21.75" x14ac:dyDescent="0.25">
      <c r="A44" s="192">
        <v>43891</v>
      </c>
      <c r="B44" s="193" t="s">
        <v>269</v>
      </c>
      <c r="C44" s="195"/>
      <c r="D44" s="195"/>
      <c r="E44" s="196"/>
      <c r="F44" s="195"/>
      <c r="G44" s="195"/>
      <c r="H44" s="198">
        <v>80000</v>
      </c>
      <c r="I44" s="199"/>
    </row>
    <row r="45" spans="1:9" x14ac:dyDescent="0.25">
      <c r="A45" s="192"/>
      <c r="B45" s="193" t="s">
        <v>270</v>
      </c>
      <c r="C45" s="195"/>
      <c r="D45" s="195"/>
      <c r="E45" s="196"/>
      <c r="F45" s="195"/>
      <c r="G45" s="195"/>
      <c r="H45" s="198">
        <v>370000</v>
      </c>
      <c r="I45" s="199"/>
    </row>
    <row r="46" spans="1:9" x14ac:dyDescent="0.25">
      <c r="A46" s="192"/>
      <c r="B46" s="193" t="s">
        <v>271</v>
      </c>
      <c r="C46" s="195"/>
      <c r="D46" s="195"/>
      <c r="E46" s="196"/>
      <c r="F46" s="195"/>
      <c r="G46" s="195"/>
      <c r="H46" s="198">
        <v>160000</v>
      </c>
      <c r="I46" s="199"/>
    </row>
    <row r="47" spans="1:9" x14ac:dyDescent="0.25">
      <c r="A47" s="192"/>
      <c r="B47" s="193" t="s">
        <v>272</v>
      </c>
      <c r="C47" s="195"/>
      <c r="D47" s="195"/>
      <c r="E47" s="196"/>
      <c r="F47" s="195"/>
      <c r="G47" s="195"/>
      <c r="H47" s="198">
        <v>140000</v>
      </c>
      <c r="I47" s="199"/>
    </row>
    <row r="48" spans="1:9" x14ac:dyDescent="0.25">
      <c r="A48" s="192"/>
      <c r="B48" s="193" t="s">
        <v>273</v>
      </c>
      <c r="C48" s="195"/>
      <c r="D48" s="195"/>
      <c r="E48" s="196"/>
      <c r="F48" s="195"/>
      <c r="G48" s="195"/>
      <c r="H48" s="198">
        <v>130000</v>
      </c>
      <c r="I48" s="199"/>
    </row>
    <row r="49" spans="1:9" x14ac:dyDescent="0.25">
      <c r="A49" s="192">
        <v>43891</v>
      </c>
      <c r="B49" s="193" t="s">
        <v>274</v>
      </c>
      <c r="C49" s="195"/>
      <c r="D49" s="195"/>
      <c r="E49" s="196"/>
      <c r="F49" s="195"/>
      <c r="G49" s="195"/>
      <c r="H49" s="198">
        <v>500000</v>
      </c>
      <c r="I49" s="199"/>
    </row>
    <row r="50" spans="1:9" x14ac:dyDescent="0.25">
      <c r="A50" s="192"/>
      <c r="B50" s="193" t="s">
        <v>275</v>
      </c>
      <c r="C50" s="195"/>
      <c r="D50" s="195"/>
      <c r="E50" s="196"/>
      <c r="F50" s="195"/>
      <c r="G50" s="195"/>
      <c r="H50" s="198">
        <v>850000</v>
      </c>
      <c r="I50" s="199"/>
    </row>
    <row r="51" spans="1:9" x14ac:dyDescent="0.25">
      <c r="A51" s="192"/>
      <c r="B51" s="193" t="s">
        <v>276</v>
      </c>
      <c r="C51" s="195"/>
      <c r="D51" s="195"/>
      <c r="E51" s="196"/>
      <c r="F51" s="195"/>
      <c r="G51" s="195"/>
      <c r="H51" s="198">
        <v>15000</v>
      </c>
      <c r="I51" s="199"/>
    </row>
    <row r="52" spans="1:9" x14ac:dyDescent="0.25">
      <c r="A52" s="192"/>
      <c r="B52" s="193" t="s">
        <v>276</v>
      </c>
      <c r="C52" s="195"/>
      <c r="D52" s="195"/>
      <c r="E52" s="196"/>
      <c r="F52" s="195"/>
      <c r="G52" s="195"/>
      <c r="H52" s="198">
        <v>10000</v>
      </c>
      <c r="I52" s="199"/>
    </row>
    <row r="53" spans="1:9" x14ac:dyDescent="0.25">
      <c r="A53" s="192"/>
      <c r="B53" s="193" t="s">
        <v>276</v>
      </c>
      <c r="C53" s="195"/>
      <c r="D53" s="195"/>
      <c r="E53" s="196"/>
      <c r="F53" s="195"/>
      <c r="G53" s="195"/>
      <c r="H53" s="198">
        <v>15000</v>
      </c>
      <c r="I53" s="199"/>
    </row>
    <row r="54" spans="1:9" x14ac:dyDescent="0.25">
      <c r="A54" s="192"/>
      <c r="B54" s="193" t="s">
        <v>276</v>
      </c>
      <c r="C54" s="195"/>
      <c r="D54" s="195"/>
      <c r="E54" s="196"/>
      <c r="F54" s="195"/>
      <c r="G54" s="195"/>
      <c r="H54" s="198">
        <v>40000</v>
      </c>
      <c r="I54" s="199"/>
    </row>
    <row r="55" spans="1:9" x14ac:dyDescent="0.25">
      <c r="A55" s="192"/>
      <c r="B55" s="193" t="s">
        <v>276</v>
      </c>
      <c r="C55" s="195"/>
      <c r="D55" s="195"/>
      <c r="E55" s="196"/>
      <c r="F55" s="195"/>
      <c r="G55" s="195"/>
      <c r="H55" s="198">
        <v>90000</v>
      </c>
      <c r="I55" s="199"/>
    </row>
    <row r="56" spans="1:9" x14ac:dyDescent="0.25">
      <c r="A56" s="192"/>
      <c r="B56" s="193" t="s">
        <v>276</v>
      </c>
      <c r="C56" s="195"/>
      <c r="D56" s="195"/>
      <c r="E56" s="196"/>
      <c r="F56" s="195"/>
      <c r="G56" s="195"/>
      <c r="H56" s="198">
        <v>60000</v>
      </c>
      <c r="I56" s="199"/>
    </row>
    <row r="57" spans="1:9" x14ac:dyDescent="0.25">
      <c r="A57" s="192"/>
      <c r="B57" s="193" t="s">
        <v>276</v>
      </c>
      <c r="C57" s="195"/>
      <c r="D57" s="195"/>
      <c r="E57" s="196"/>
      <c r="F57" s="195"/>
      <c r="G57" s="195"/>
      <c r="H57" s="198">
        <v>40000</v>
      </c>
      <c r="I57" s="199"/>
    </row>
    <row r="58" spans="1:9" x14ac:dyDescent="0.25">
      <c r="A58" s="192"/>
      <c r="B58" s="193" t="s">
        <v>276</v>
      </c>
      <c r="C58" s="195"/>
      <c r="D58" s="195"/>
      <c r="E58" s="196"/>
      <c r="F58" s="195"/>
      <c r="G58" s="195"/>
      <c r="H58" s="198">
        <v>90000</v>
      </c>
      <c r="I58" s="199"/>
    </row>
    <row r="59" spans="1:9" x14ac:dyDescent="0.25">
      <c r="A59" s="192"/>
      <c r="B59" s="193" t="s">
        <v>276</v>
      </c>
      <c r="C59" s="195"/>
      <c r="D59" s="195"/>
      <c r="E59" s="196"/>
      <c r="F59" s="195"/>
      <c r="G59" s="195"/>
      <c r="H59" s="198">
        <v>90000</v>
      </c>
      <c r="I59" s="199"/>
    </row>
    <row r="60" spans="1:9" x14ac:dyDescent="0.25">
      <c r="A60" s="192"/>
      <c r="B60" s="193" t="s">
        <v>276</v>
      </c>
      <c r="C60" s="195"/>
      <c r="D60" s="195"/>
      <c r="E60" s="196"/>
      <c r="F60" s="195"/>
      <c r="G60" s="195"/>
      <c r="H60" s="198">
        <v>150000</v>
      </c>
      <c r="I60" s="199"/>
    </row>
    <row r="61" spans="1:9" x14ac:dyDescent="0.25">
      <c r="A61" s="192"/>
      <c r="B61" s="193" t="s">
        <v>276</v>
      </c>
      <c r="C61" s="195"/>
      <c r="D61" s="195"/>
      <c r="E61" s="196"/>
      <c r="F61" s="195"/>
      <c r="G61" s="195"/>
      <c r="H61" s="198">
        <v>35000</v>
      </c>
      <c r="I61" s="199"/>
    </row>
    <row r="62" spans="1:9" x14ac:dyDescent="0.25">
      <c r="A62" s="192"/>
      <c r="B62" s="193" t="s">
        <v>276</v>
      </c>
      <c r="C62" s="195"/>
      <c r="D62" s="195"/>
      <c r="E62" s="196"/>
      <c r="F62" s="195"/>
      <c r="G62" s="195"/>
      <c r="H62" s="198">
        <v>40000</v>
      </c>
      <c r="I62" s="199"/>
    </row>
    <row r="63" spans="1:9" x14ac:dyDescent="0.25">
      <c r="A63" s="192"/>
      <c r="B63" s="193" t="s">
        <v>276</v>
      </c>
      <c r="C63" s="195"/>
      <c r="D63" s="195"/>
      <c r="E63" s="196"/>
      <c r="F63" s="195"/>
      <c r="G63" s="195"/>
      <c r="H63" s="198">
        <v>65000</v>
      </c>
      <c r="I63" s="199"/>
    </row>
    <row r="64" spans="1:9" ht="21.75" x14ac:dyDescent="0.25">
      <c r="A64" s="192">
        <v>44013</v>
      </c>
      <c r="B64" s="193" t="s">
        <v>277</v>
      </c>
      <c r="C64" s="195"/>
      <c r="D64" s="195"/>
      <c r="E64" s="196"/>
      <c r="F64" s="195"/>
      <c r="G64" s="195"/>
      <c r="H64" s="198">
        <v>179000</v>
      </c>
      <c r="I64" s="199"/>
    </row>
    <row r="65" spans="1:9" x14ac:dyDescent="0.25">
      <c r="A65" s="192"/>
      <c r="B65" s="193" t="s">
        <v>278</v>
      </c>
      <c r="C65" s="195"/>
      <c r="D65" s="195"/>
      <c r="E65" s="196"/>
      <c r="F65" s="195"/>
      <c r="G65" s="195"/>
      <c r="H65" s="198">
        <v>69031</v>
      </c>
      <c r="I65" s="199"/>
    </row>
    <row r="66" spans="1:9" x14ac:dyDescent="0.25">
      <c r="A66" s="192">
        <v>43922</v>
      </c>
      <c r="B66" s="193" t="s">
        <v>279</v>
      </c>
      <c r="C66" s="195"/>
      <c r="D66" s="195"/>
      <c r="E66" s="196"/>
      <c r="F66" s="195"/>
      <c r="G66" s="195"/>
      <c r="H66" s="198">
        <f>4018000+1154000</f>
        <v>5172000</v>
      </c>
      <c r="I66" s="199"/>
    </row>
    <row r="67" spans="1:9" x14ac:dyDescent="0.25">
      <c r="A67" s="202">
        <v>44044</v>
      </c>
      <c r="B67" s="203" t="s">
        <v>280</v>
      </c>
      <c r="C67" s="195"/>
      <c r="D67" s="195"/>
      <c r="E67" s="204"/>
      <c r="F67" s="195"/>
      <c r="G67" s="195"/>
      <c r="H67" s="205">
        <v>3158000</v>
      </c>
      <c r="I67" s="199"/>
    </row>
    <row r="68" spans="1:9" x14ac:dyDescent="0.25">
      <c r="A68" s="192">
        <v>44013</v>
      </c>
      <c r="B68" s="193" t="s">
        <v>281</v>
      </c>
      <c r="C68" s="195"/>
      <c r="D68" s="195"/>
      <c r="E68" s="196"/>
      <c r="F68" s="195"/>
      <c r="G68" s="195"/>
      <c r="H68" s="198">
        <v>55000</v>
      </c>
      <c r="I68" s="199"/>
    </row>
    <row r="69" spans="1:9" s="239" customFormat="1" x14ac:dyDescent="0.25">
      <c r="A69" s="235">
        <v>44044</v>
      </c>
      <c r="B69" s="236" t="s">
        <v>282</v>
      </c>
      <c r="C69" s="237"/>
      <c r="D69" s="237"/>
      <c r="E69" s="196"/>
      <c r="F69" s="237"/>
      <c r="G69" s="237"/>
      <c r="H69" s="198">
        <v>35000</v>
      </c>
      <c r="I69" s="238"/>
    </row>
    <row r="70" spans="1:9" x14ac:dyDescent="0.25">
      <c r="A70" s="192">
        <v>44044</v>
      </c>
      <c r="B70" s="193" t="s">
        <v>283</v>
      </c>
      <c r="C70" s="195"/>
      <c r="D70" s="195"/>
      <c r="E70" s="196"/>
      <c r="F70" s="195"/>
      <c r="G70" s="195"/>
      <c r="H70" s="198">
        <v>156000</v>
      </c>
      <c r="I70" s="199"/>
    </row>
    <row r="71" spans="1:9" x14ac:dyDescent="0.25">
      <c r="A71" s="192">
        <v>44044</v>
      </c>
      <c r="B71" s="193" t="s">
        <v>284</v>
      </c>
      <c r="C71" s="195"/>
      <c r="D71" s="195"/>
      <c r="E71" s="196"/>
      <c r="F71" s="195"/>
      <c r="G71" s="195"/>
      <c r="H71" s="198">
        <v>172000</v>
      </c>
      <c r="I71" s="199"/>
    </row>
    <row r="72" spans="1:9" x14ac:dyDescent="0.25">
      <c r="A72" s="192">
        <v>44044</v>
      </c>
      <c r="B72" s="193" t="s">
        <v>285</v>
      </c>
      <c r="C72" s="195"/>
      <c r="D72" s="195"/>
      <c r="E72" s="196"/>
      <c r="F72" s="195"/>
      <c r="G72" s="195"/>
      <c r="H72" s="198">
        <v>391000</v>
      </c>
      <c r="I72" s="199"/>
    </row>
    <row r="73" spans="1:9" x14ac:dyDescent="0.25">
      <c r="A73" s="192">
        <v>44044</v>
      </c>
      <c r="B73" s="193" t="s">
        <v>286</v>
      </c>
      <c r="C73" s="195"/>
      <c r="D73" s="195"/>
      <c r="E73" s="196"/>
      <c r="F73" s="195"/>
      <c r="G73" s="195"/>
      <c r="H73" s="198">
        <v>70000</v>
      </c>
      <c r="I73" s="199"/>
    </row>
    <row r="74" spans="1:9" x14ac:dyDescent="0.25">
      <c r="A74" s="192">
        <v>44044</v>
      </c>
      <c r="B74" s="193" t="s">
        <v>287</v>
      </c>
      <c r="C74" s="195"/>
      <c r="D74" s="195"/>
      <c r="E74" s="196"/>
      <c r="F74" s="195"/>
      <c r="G74" s="195"/>
      <c r="H74" s="198">
        <v>70000</v>
      </c>
      <c r="I74" s="199"/>
    </row>
    <row r="75" spans="1:9" x14ac:dyDescent="0.25">
      <c r="A75" s="192">
        <v>44044</v>
      </c>
      <c r="B75" s="193" t="s">
        <v>270</v>
      </c>
      <c r="C75" s="195"/>
      <c r="D75" s="195"/>
      <c r="E75" s="196"/>
      <c r="F75" s="195"/>
      <c r="G75" s="195"/>
      <c r="H75" s="198">
        <v>425000</v>
      </c>
      <c r="I75" s="199"/>
    </row>
    <row r="76" spans="1:9" x14ac:dyDescent="0.25">
      <c r="A76" s="192">
        <v>44075</v>
      </c>
      <c r="B76" s="193" t="s">
        <v>288</v>
      </c>
      <c r="C76" s="195"/>
      <c r="D76" s="195"/>
      <c r="E76" s="196"/>
      <c r="F76" s="195"/>
      <c r="G76" s="195"/>
      <c r="H76" s="198">
        <v>225000</v>
      </c>
      <c r="I76" s="199"/>
    </row>
    <row r="77" spans="1:9" x14ac:dyDescent="0.25">
      <c r="A77" s="192">
        <v>44075</v>
      </c>
      <c r="B77" s="193" t="s">
        <v>289</v>
      </c>
      <c r="C77" s="195"/>
      <c r="D77" s="195"/>
      <c r="E77" s="196"/>
      <c r="F77" s="195"/>
      <c r="G77" s="195"/>
      <c r="H77" s="198">
        <v>95000</v>
      </c>
      <c r="I77" s="199"/>
    </row>
    <row r="78" spans="1:9" x14ac:dyDescent="0.25">
      <c r="A78" s="192">
        <v>44075</v>
      </c>
      <c r="B78" s="193" t="s">
        <v>290</v>
      </c>
      <c r="C78" s="195"/>
      <c r="D78" s="195"/>
      <c r="E78" s="196"/>
      <c r="F78" s="195"/>
      <c r="G78" s="195"/>
      <c r="H78" s="198">
        <v>190000</v>
      </c>
      <c r="I78" s="199"/>
    </row>
    <row r="79" spans="1:9" x14ac:dyDescent="0.25">
      <c r="A79" s="192">
        <v>44075</v>
      </c>
      <c r="B79" s="193" t="s">
        <v>291</v>
      </c>
      <c r="C79" s="195"/>
      <c r="D79" s="195"/>
      <c r="E79" s="196"/>
      <c r="F79" s="195"/>
      <c r="G79" s="195"/>
      <c r="H79" s="198">
        <v>181000</v>
      </c>
      <c r="I79" s="199"/>
    </row>
    <row r="80" spans="1:9" x14ac:dyDescent="0.25">
      <c r="A80" s="192">
        <v>44075</v>
      </c>
      <c r="B80" s="193" t="s">
        <v>292</v>
      </c>
      <c r="C80" s="195"/>
      <c r="D80" s="195"/>
      <c r="E80" s="196"/>
      <c r="F80" s="195"/>
      <c r="G80" s="195"/>
      <c r="H80" s="198">
        <v>642000</v>
      </c>
      <c r="I80" s="199"/>
    </row>
    <row r="81" spans="1:9" x14ac:dyDescent="0.25">
      <c r="A81" s="192">
        <v>44105</v>
      </c>
      <c r="B81" s="193" t="s">
        <v>288</v>
      </c>
      <c r="C81" s="195"/>
      <c r="D81" s="195"/>
      <c r="E81" s="196"/>
      <c r="F81" s="195"/>
      <c r="G81" s="195"/>
      <c r="H81" s="198">
        <v>255000</v>
      </c>
      <c r="I81" s="199"/>
    </row>
    <row r="82" spans="1:9" x14ac:dyDescent="0.25">
      <c r="A82" s="192">
        <v>44105</v>
      </c>
      <c r="B82" s="193" t="s">
        <v>291</v>
      </c>
      <c r="C82" s="195"/>
      <c r="D82" s="195"/>
      <c r="E82" s="196"/>
      <c r="F82" s="195"/>
      <c r="G82" s="195"/>
      <c r="H82" s="198">
        <v>35000</v>
      </c>
      <c r="I82" s="199"/>
    </row>
    <row r="83" spans="1:9" x14ac:dyDescent="0.25">
      <c r="A83" s="192">
        <v>44105</v>
      </c>
      <c r="B83" s="193" t="s">
        <v>293</v>
      </c>
      <c r="C83" s="195"/>
      <c r="D83" s="195"/>
      <c r="E83" s="196"/>
      <c r="F83" s="195"/>
      <c r="G83" s="195"/>
      <c r="H83" s="198">
        <v>550000</v>
      </c>
      <c r="I83" s="199"/>
    </row>
    <row r="84" spans="1:9" x14ac:dyDescent="0.25">
      <c r="A84" s="192">
        <v>44105</v>
      </c>
      <c r="B84" s="193" t="s">
        <v>291</v>
      </c>
      <c r="C84" s="195"/>
      <c r="D84" s="195"/>
      <c r="E84" s="196"/>
      <c r="F84" s="195"/>
      <c r="G84" s="195"/>
      <c r="H84" s="198">
        <v>84000</v>
      </c>
      <c r="I84" s="199"/>
    </row>
    <row r="85" spans="1:9" x14ac:dyDescent="0.25">
      <c r="A85" s="192">
        <v>44105</v>
      </c>
      <c r="B85" s="193" t="s">
        <v>294</v>
      </c>
      <c r="C85" s="195"/>
      <c r="D85" s="195"/>
      <c r="E85" s="196"/>
      <c r="F85" s="195"/>
      <c r="G85" s="195"/>
      <c r="H85" s="198">
        <v>100000</v>
      </c>
      <c r="I85" s="199"/>
    </row>
    <row r="86" spans="1:9" x14ac:dyDescent="0.25">
      <c r="A86" s="192">
        <v>44136</v>
      </c>
      <c r="B86" s="193" t="s">
        <v>295</v>
      </c>
      <c r="C86" s="195"/>
      <c r="D86" s="195"/>
      <c r="E86" s="196"/>
      <c r="F86" s="195"/>
      <c r="G86" s="195"/>
      <c r="H86" s="198">
        <v>40000</v>
      </c>
      <c r="I86" s="199"/>
    </row>
    <row r="87" spans="1:9" x14ac:dyDescent="0.25">
      <c r="A87" s="192">
        <v>44146</v>
      </c>
      <c r="B87" s="193" t="s">
        <v>296</v>
      </c>
      <c r="C87" s="195"/>
      <c r="D87" s="195"/>
      <c r="E87" s="196"/>
      <c r="F87" s="195"/>
      <c r="G87" s="195"/>
      <c r="H87" s="198">
        <v>559000</v>
      </c>
      <c r="I87" s="199"/>
    </row>
    <row r="88" spans="1:9" ht="21.75" x14ac:dyDescent="0.25">
      <c r="A88" s="192">
        <v>44146</v>
      </c>
      <c r="B88" s="193" t="s">
        <v>297</v>
      </c>
      <c r="C88" s="195"/>
      <c r="D88" s="195"/>
      <c r="E88" s="196"/>
      <c r="F88" s="195"/>
      <c r="G88" s="195"/>
      <c r="H88" s="198">
        <v>430000</v>
      </c>
      <c r="I88" s="199"/>
    </row>
    <row r="89" spans="1:9" x14ac:dyDescent="0.25">
      <c r="A89" s="192"/>
      <c r="B89" s="193" t="s">
        <v>288</v>
      </c>
      <c r="C89" s="195"/>
      <c r="D89" s="195"/>
      <c r="E89" s="196"/>
      <c r="F89" s="195"/>
      <c r="G89" s="195"/>
      <c r="H89" s="198">
        <v>210000</v>
      </c>
      <c r="I89" s="199"/>
    </row>
    <row r="90" spans="1:9" x14ac:dyDescent="0.25">
      <c r="A90" s="192"/>
      <c r="B90" s="193" t="s">
        <v>298</v>
      </c>
      <c r="C90" s="195"/>
      <c r="D90" s="195"/>
      <c r="E90" s="196"/>
      <c r="F90" s="195"/>
      <c r="G90" s="195"/>
      <c r="H90" s="198">
        <v>1000000</v>
      </c>
      <c r="I90" s="199"/>
    </row>
    <row r="91" spans="1:9" x14ac:dyDescent="0.25">
      <c r="A91" s="192"/>
      <c r="B91" s="193" t="s">
        <v>299</v>
      </c>
      <c r="C91" s="195"/>
      <c r="D91" s="195"/>
      <c r="E91" s="196"/>
      <c r="F91" s="195"/>
      <c r="G91" s="195"/>
      <c r="H91" s="198">
        <v>165000</v>
      </c>
      <c r="I91" s="199"/>
    </row>
    <row r="92" spans="1:9" x14ac:dyDescent="0.25">
      <c r="A92" s="192"/>
      <c r="B92" s="193" t="s">
        <v>300</v>
      </c>
      <c r="C92" s="195"/>
      <c r="D92" s="195"/>
      <c r="E92" s="196"/>
      <c r="F92" s="195"/>
      <c r="G92" s="195"/>
      <c r="H92" s="198">
        <v>62000</v>
      </c>
      <c r="I92" s="199"/>
    </row>
    <row r="93" spans="1:9" x14ac:dyDescent="0.25">
      <c r="A93" s="192"/>
      <c r="B93" s="193" t="s">
        <v>301</v>
      </c>
      <c r="C93" s="195"/>
      <c r="D93" s="195"/>
      <c r="E93" s="196"/>
      <c r="F93" s="195"/>
      <c r="G93" s="195"/>
      <c r="H93" s="198">
        <v>100000</v>
      </c>
      <c r="I93" s="199"/>
    </row>
    <row r="94" spans="1:9" x14ac:dyDescent="0.25">
      <c r="A94" s="192"/>
      <c r="B94" s="193" t="s">
        <v>302</v>
      </c>
      <c r="C94" s="195"/>
      <c r="D94" s="195"/>
      <c r="E94" s="196"/>
      <c r="F94" s="195"/>
      <c r="G94" s="195"/>
      <c r="H94" s="198">
        <v>70000</v>
      </c>
      <c r="I94" s="199"/>
    </row>
    <row r="95" spans="1:9" x14ac:dyDescent="0.25">
      <c r="A95" s="192">
        <v>44166</v>
      </c>
      <c r="B95" s="193" t="s">
        <v>303</v>
      </c>
      <c r="C95" s="195"/>
      <c r="D95" s="195"/>
      <c r="E95" s="196"/>
      <c r="F95" s="195"/>
      <c r="G95" s="195"/>
      <c r="H95" s="198">
        <v>330000</v>
      </c>
      <c r="I95" s="199"/>
    </row>
    <row r="96" spans="1:9" x14ac:dyDescent="0.25">
      <c r="A96" s="192"/>
      <c r="B96" s="193" t="s">
        <v>304</v>
      </c>
      <c r="C96" s="195"/>
      <c r="D96" s="195"/>
      <c r="E96" s="196"/>
      <c r="F96" s="195"/>
      <c r="G96" s="195"/>
      <c r="H96" s="198">
        <v>472000</v>
      </c>
      <c r="I96" s="199"/>
    </row>
    <row r="97" spans="1:9" s="246" customFormat="1" x14ac:dyDescent="0.25">
      <c r="A97" s="240">
        <v>44044</v>
      </c>
      <c r="B97" s="241" t="s">
        <v>305</v>
      </c>
      <c r="C97" s="242"/>
      <c r="D97" s="242"/>
      <c r="E97" s="243"/>
      <c r="F97" s="242"/>
      <c r="G97" s="242"/>
      <c r="H97" s="244">
        <v>300000</v>
      </c>
      <c r="I97" s="245"/>
    </row>
    <row r="98" spans="1:9" x14ac:dyDescent="0.25">
      <c r="A98" s="201" t="s">
        <v>71</v>
      </c>
      <c r="B98" s="193" t="s">
        <v>306</v>
      </c>
      <c r="C98" s="195"/>
      <c r="D98" s="195"/>
      <c r="E98" s="196"/>
      <c r="F98" s="195"/>
      <c r="G98" s="195"/>
      <c r="H98" s="198">
        <v>55000</v>
      </c>
      <c r="I98" s="199"/>
    </row>
    <row r="99" spans="1:9" x14ac:dyDescent="0.25">
      <c r="A99" s="201" t="s">
        <v>71</v>
      </c>
      <c r="B99" s="193" t="s">
        <v>306</v>
      </c>
      <c r="C99" s="195"/>
      <c r="D99" s="195"/>
      <c r="E99" s="196"/>
      <c r="F99" s="195"/>
      <c r="G99" s="195"/>
      <c r="H99" s="198">
        <v>56000</v>
      </c>
      <c r="I99" s="199"/>
    </row>
    <row r="100" spans="1:9" x14ac:dyDescent="0.25">
      <c r="A100" s="201" t="s">
        <v>141</v>
      </c>
      <c r="B100" s="193" t="s">
        <v>307</v>
      </c>
      <c r="C100" s="195"/>
      <c r="D100" s="195"/>
      <c r="E100" s="196"/>
      <c r="F100" s="195"/>
      <c r="G100" s="195"/>
      <c r="H100" s="198">
        <v>4122000</v>
      </c>
      <c r="I100" s="199"/>
    </row>
    <row r="101" spans="1:9" x14ac:dyDescent="0.25">
      <c r="A101" s="201" t="s">
        <v>69</v>
      </c>
      <c r="B101" s="193" t="s">
        <v>308</v>
      </c>
      <c r="C101" s="195"/>
      <c r="D101" s="195"/>
      <c r="E101" s="196"/>
      <c r="F101" s="195"/>
      <c r="G101" s="195"/>
      <c r="H101" s="198">
        <v>140000</v>
      </c>
      <c r="I101" s="199"/>
    </row>
    <row r="102" spans="1:9" x14ac:dyDescent="0.25">
      <c r="A102" s="201" t="s">
        <v>69</v>
      </c>
      <c r="B102" s="193" t="s">
        <v>308</v>
      </c>
      <c r="C102" s="195"/>
      <c r="D102" s="195"/>
      <c r="E102" s="196"/>
      <c r="F102" s="195"/>
      <c r="G102" s="195"/>
      <c r="H102" s="198">
        <v>147100</v>
      </c>
      <c r="I102" s="199"/>
    </row>
    <row r="103" spans="1:9" x14ac:dyDescent="0.25">
      <c r="A103" s="201" t="s">
        <v>69</v>
      </c>
      <c r="B103" s="193" t="s">
        <v>308</v>
      </c>
      <c r="C103" s="195"/>
      <c r="D103" s="195"/>
      <c r="E103" s="196"/>
      <c r="F103" s="195"/>
      <c r="G103" s="195"/>
      <c r="H103" s="198">
        <v>66800</v>
      </c>
      <c r="I103" s="199"/>
    </row>
    <row r="104" spans="1:9" x14ac:dyDescent="0.25">
      <c r="A104" s="201" t="s">
        <v>77</v>
      </c>
      <c r="B104" s="193" t="s">
        <v>309</v>
      </c>
      <c r="C104" s="195"/>
      <c r="D104" s="195"/>
      <c r="E104" s="196"/>
      <c r="F104" s="195"/>
      <c r="G104" s="195"/>
      <c r="H104" s="198">
        <v>241000</v>
      </c>
      <c r="I104" s="199"/>
    </row>
    <row r="105" spans="1:9" x14ac:dyDescent="0.25">
      <c r="A105" s="201" t="s">
        <v>71</v>
      </c>
      <c r="B105" s="193" t="s">
        <v>310</v>
      </c>
      <c r="C105" s="195"/>
      <c r="D105" s="195"/>
      <c r="E105" s="196"/>
      <c r="F105" s="195"/>
      <c r="G105" s="195"/>
      <c r="H105" s="198">
        <v>713660</v>
      </c>
      <c r="I105" s="199"/>
    </row>
    <row r="106" spans="1:9" x14ac:dyDescent="0.25">
      <c r="A106" s="201" t="s">
        <v>56</v>
      </c>
      <c r="B106" s="193" t="s">
        <v>311</v>
      </c>
      <c r="C106" s="195"/>
      <c r="D106" s="195"/>
      <c r="E106" s="196"/>
      <c r="F106" s="195"/>
      <c r="G106" s="195"/>
      <c r="H106" s="198">
        <v>1900000</v>
      </c>
      <c r="I106" s="199"/>
    </row>
    <row r="107" spans="1:9" x14ac:dyDescent="0.25">
      <c r="A107" s="201" t="s">
        <v>265</v>
      </c>
      <c r="B107" s="193" t="s">
        <v>310</v>
      </c>
      <c r="C107" s="195"/>
      <c r="D107" s="195"/>
      <c r="E107" s="196"/>
      <c r="F107" s="195"/>
      <c r="G107" s="195"/>
      <c r="H107" s="198">
        <v>1023359</v>
      </c>
      <c r="I107" s="199"/>
    </row>
    <row r="108" spans="1:9" ht="21.75" x14ac:dyDescent="0.25">
      <c r="A108" s="201" t="s">
        <v>75</v>
      </c>
      <c r="B108" s="193" t="s">
        <v>312</v>
      </c>
      <c r="C108" s="195"/>
      <c r="D108" s="195"/>
      <c r="E108" s="196"/>
      <c r="F108" s="195"/>
      <c r="G108" s="195"/>
      <c r="H108" s="198">
        <v>6000000</v>
      </c>
      <c r="I108" s="199"/>
    </row>
    <row r="109" spans="1:9" x14ac:dyDescent="0.25">
      <c r="A109" s="201" t="s">
        <v>75</v>
      </c>
      <c r="B109" s="193" t="s">
        <v>313</v>
      </c>
      <c r="C109" s="195"/>
      <c r="D109" s="195"/>
      <c r="E109" s="196"/>
      <c r="F109" s="195"/>
      <c r="G109" s="195"/>
      <c r="H109" s="198">
        <v>1000000</v>
      </c>
      <c r="I109" s="199"/>
    </row>
    <row r="110" spans="1:9" x14ac:dyDescent="0.25">
      <c r="A110" s="201" t="s">
        <v>75</v>
      </c>
      <c r="B110" s="193" t="s">
        <v>314</v>
      </c>
      <c r="C110" s="195"/>
      <c r="D110" s="195"/>
      <c r="E110" s="196"/>
      <c r="F110" s="195"/>
      <c r="G110" s="195"/>
      <c r="H110" s="198">
        <v>15000</v>
      </c>
      <c r="I110" s="199"/>
    </row>
    <row r="111" spans="1:9" x14ac:dyDescent="0.25">
      <c r="A111" s="201"/>
      <c r="B111" s="193" t="s">
        <v>314</v>
      </c>
      <c r="C111" s="195"/>
      <c r="D111" s="195"/>
      <c r="E111" s="196"/>
      <c r="F111" s="195"/>
      <c r="G111" s="195"/>
      <c r="H111" s="198">
        <v>15000</v>
      </c>
      <c r="I111" s="199"/>
    </row>
    <row r="112" spans="1:9" x14ac:dyDescent="0.25">
      <c r="A112" s="201"/>
      <c r="B112" s="193" t="s">
        <v>314</v>
      </c>
      <c r="C112" s="195"/>
      <c r="D112" s="195"/>
      <c r="E112" s="196"/>
      <c r="F112" s="195"/>
      <c r="G112" s="195"/>
      <c r="H112" s="198">
        <v>10000</v>
      </c>
      <c r="I112" s="199"/>
    </row>
    <row r="113" spans="1:9" x14ac:dyDescent="0.25">
      <c r="A113" s="201"/>
      <c r="B113" s="193" t="s">
        <v>314</v>
      </c>
      <c r="C113" s="195"/>
      <c r="D113" s="195"/>
      <c r="E113" s="196"/>
      <c r="F113" s="195"/>
      <c r="G113" s="195"/>
      <c r="H113" s="198">
        <v>10000</v>
      </c>
      <c r="I113" s="199"/>
    </row>
    <row r="114" spans="1:9" x14ac:dyDescent="0.25">
      <c r="A114" s="201"/>
      <c r="B114" s="193" t="s">
        <v>314</v>
      </c>
      <c r="C114" s="195"/>
      <c r="D114" s="195"/>
      <c r="E114" s="196"/>
      <c r="F114" s="195"/>
      <c r="G114" s="195"/>
      <c r="H114" s="198">
        <v>35000</v>
      </c>
      <c r="I114" s="199"/>
    </row>
    <row r="115" spans="1:9" x14ac:dyDescent="0.25">
      <c r="A115" s="192"/>
      <c r="B115" s="193" t="s">
        <v>314</v>
      </c>
      <c r="C115" s="195"/>
      <c r="D115" s="195"/>
      <c r="E115" s="196"/>
      <c r="F115" s="195"/>
      <c r="G115" s="195"/>
      <c r="H115" s="198">
        <v>35000</v>
      </c>
      <c r="I115" s="199"/>
    </row>
    <row r="116" spans="1:9" x14ac:dyDescent="0.25">
      <c r="A116" s="192"/>
      <c r="B116" s="193" t="s">
        <v>314</v>
      </c>
      <c r="C116" s="195"/>
      <c r="D116" s="195"/>
      <c r="E116" s="196"/>
      <c r="F116" s="195"/>
      <c r="G116" s="195"/>
      <c r="H116" s="198">
        <v>10000</v>
      </c>
      <c r="I116" s="199"/>
    </row>
    <row r="117" spans="1:9" x14ac:dyDescent="0.25">
      <c r="A117" s="192"/>
      <c r="B117" s="193" t="s">
        <v>314</v>
      </c>
      <c r="C117" s="195"/>
      <c r="D117" s="195"/>
      <c r="E117" s="196"/>
      <c r="F117" s="195"/>
      <c r="G117" s="195"/>
      <c r="H117" s="198">
        <v>35000</v>
      </c>
      <c r="I117" s="199"/>
    </row>
    <row r="118" spans="1:9" x14ac:dyDescent="0.25">
      <c r="A118" s="192"/>
      <c r="B118" s="193" t="s">
        <v>314</v>
      </c>
      <c r="C118" s="195"/>
      <c r="D118" s="195"/>
      <c r="E118" s="196"/>
      <c r="F118" s="195"/>
      <c r="G118" s="195"/>
      <c r="H118" s="198">
        <v>15000</v>
      </c>
      <c r="I118" s="199"/>
    </row>
    <row r="119" spans="1:9" x14ac:dyDescent="0.25">
      <c r="A119" s="192"/>
      <c r="B119" s="193" t="s">
        <v>314</v>
      </c>
      <c r="C119" s="195"/>
      <c r="D119" s="195"/>
      <c r="E119" s="196"/>
      <c r="F119" s="195"/>
      <c r="G119" s="195"/>
      <c r="H119" s="198">
        <v>40000</v>
      </c>
      <c r="I119" s="199"/>
    </row>
    <row r="120" spans="1:9" x14ac:dyDescent="0.25">
      <c r="A120" s="192"/>
      <c r="B120" s="193" t="s">
        <v>314</v>
      </c>
      <c r="C120" s="195"/>
      <c r="D120" s="195"/>
      <c r="E120" s="196"/>
      <c r="F120" s="195"/>
      <c r="G120" s="195"/>
      <c r="H120" s="198">
        <v>60000</v>
      </c>
      <c r="I120" s="199"/>
    </row>
    <row r="121" spans="1:9" x14ac:dyDescent="0.25">
      <c r="A121" s="192"/>
      <c r="B121" s="193" t="s">
        <v>314</v>
      </c>
      <c r="C121" s="195"/>
      <c r="D121" s="195"/>
      <c r="E121" s="196"/>
      <c r="F121" s="195"/>
      <c r="G121" s="195"/>
      <c r="H121" s="198">
        <v>90000</v>
      </c>
      <c r="I121" s="199"/>
    </row>
    <row r="122" spans="1:9" x14ac:dyDescent="0.25">
      <c r="A122" s="192"/>
      <c r="B122" s="193" t="s">
        <v>314</v>
      </c>
      <c r="C122" s="195"/>
      <c r="D122" s="195"/>
      <c r="E122" s="196"/>
      <c r="F122" s="195"/>
      <c r="G122" s="195"/>
      <c r="H122" s="198">
        <v>60000</v>
      </c>
      <c r="I122" s="199"/>
    </row>
    <row r="123" spans="1:9" x14ac:dyDescent="0.25">
      <c r="A123" s="192"/>
      <c r="B123" s="193" t="s">
        <v>314</v>
      </c>
      <c r="C123" s="195"/>
      <c r="D123" s="195"/>
      <c r="E123" s="196"/>
      <c r="F123" s="195"/>
      <c r="G123" s="195"/>
      <c r="H123" s="198">
        <v>90000</v>
      </c>
      <c r="I123" s="199"/>
    </row>
    <row r="124" spans="1:9" x14ac:dyDescent="0.25">
      <c r="A124" s="192"/>
      <c r="B124" s="193" t="s">
        <v>314</v>
      </c>
      <c r="C124" s="195"/>
      <c r="D124" s="195"/>
      <c r="E124" s="196"/>
      <c r="F124" s="195"/>
      <c r="G124" s="195"/>
      <c r="H124" s="198">
        <v>60000</v>
      </c>
      <c r="I124" s="199"/>
    </row>
    <row r="125" spans="1:9" x14ac:dyDescent="0.25">
      <c r="A125" s="192"/>
      <c r="B125" s="193" t="s">
        <v>314</v>
      </c>
      <c r="C125" s="195"/>
      <c r="D125" s="195"/>
      <c r="E125" s="196"/>
      <c r="F125" s="195"/>
      <c r="G125" s="195"/>
      <c r="H125" s="198">
        <v>60000</v>
      </c>
      <c r="I125" s="199"/>
    </row>
    <row r="126" spans="1:9" x14ac:dyDescent="0.25">
      <c r="A126" s="192"/>
      <c r="B126" s="193" t="s">
        <v>314</v>
      </c>
      <c r="C126" s="195"/>
      <c r="D126" s="195"/>
      <c r="E126" s="196"/>
      <c r="F126" s="195"/>
      <c r="G126" s="195"/>
      <c r="H126" s="198">
        <v>90000</v>
      </c>
      <c r="I126" s="199"/>
    </row>
    <row r="127" spans="1:9" x14ac:dyDescent="0.25">
      <c r="A127" s="192"/>
      <c r="B127" s="193" t="s">
        <v>314</v>
      </c>
      <c r="C127" s="195"/>
      <c r="D127" s="195"/>
      <c r="E127" s="196"/>
      <c r="F127" s="195"/>
      <c r="G127" s="195"/>
      <c r="H127" s="198">
        <v>40000</v>
      </c>
      <c r="I127" s="199"/>
    </row>
    <row r="128" spans="1:9" x14ac:dyDescent="0.25">
      <c r="A128" s="192"/>
      <c r="B128" s="193" t="s">
        <v>314</v>
      </c>
      <c r="C128" s="195"/>
      <c r="D128" s="195"/>
      <c r="E128" s="196"/>
      <c r="F128" s="195"/>
      <c r="G128" s="195"/>
      <c r="H128" s="198">
        <v>40000</v>
      </c>
      <c r="I128" s="199"/>
    </row>
    <row r="129" spans="1:9" x14ac:dyDescent="0.25">
      <c r="A129" s="192"/>
      <c r="B129" s="193" t="s">
        <v>314</v>
      </c>
      <c r="C129" s="195"/>
      <c r="D129" s="195"/>
      <c r="E129" s="196"/>
      <c r="F129" s="195"/>
      <c r="G129" s="195"/>
      <c r="H129" s="198">
        <v>40000</v>
      </c>
      <c r="I129" s="199"/>
    </row>
    <row r="130" spans="1:9" x14ac:dyDescent="0.25">
      <c r="A130" s="192"/>
      <c r="B130" s="193" t="s">
        <v>314</v>
      </c>
      <c r="C130" s="195"/>
      <c r="D130" s="195"/>
      <c r="E130" s="196"/>
      <c r="F130" s="195"/>
      <c r="G130" s="195"/>
      <c r="H130" s="198">
        <v>90000</v>
      </c>
      <c r="I130" s="199"/>
    </row>
    <row r="131" spans="1:9" x14ac:dyDescent="0.25">
      <c r="A131" s="201" t="s">
        <v>69</v>
      </c>
      <c r="B131" s="193" t="s">
        <v>310</v>
      </c>
      <c r="C131" s="195"/>
      <c r="D131" s="195"/>
      <c r="E131" s="196"/>
      <c r="F131" s="195"/>
      <c r="G131" s="195"/>
      <c r="H131" s="198">
        <v>857200</v>
      </c>
      <c r="I131" s="199"/>
    </row>
    <row r="132" spans="1:9" x14ac:dyDescent="0.25">
      <c r="A132" s="201" t="s">
        <v>69</v>
      </c>
      <c r="B132" s="193" t="s">
        <v>315</v>
      </c>
      <c r="C132" s="195"/>
      <c r="D132" s="195"/>
      <c r="E132" s="196"/>
      <c r="F132" s="195"/>
      <c r="G132" s="195"/>
      <c r="H132" s="198">
        <v>10000000</v>
      </c>
      <c r="I132" s="199"/>
    </row>
    <row r="133" spans="1:9" s="313" customFormat="1" x14ac:dyDescent="0.25">
      <c r="A133" s="319" t="s">
        <v>69</v>
      </c>
      <c r="B133" s="306" t="s">
        <v>316</v>
      </c>
      <c r="C133" s="308"/>
      <c r="D133" s="308"/>
      <c r="E133" s="309"/>
      <c r="F133" s="308"/>
      <c r="G133" s="308"/>
      <c r="H133" s="311">
        <v>5000000</v>
      </c>
      <c r="I133" s="312"/>
    </row>
    <row r="134" spans="1:9" x14ac:dyDescent="0.25">
      <c r="A134" s="201" t="s">
        <v>69</v>
      </c>
      <c r="B134" s="193" t="s">
        <v>317</v>
      </c>
      <c r="C134" s="195"/>
      <c r="D134" s="195"/>
      <c r="E134" s="196">
        <v>100000000</v>
      </c>
      <c r="F134" s="195"/>
      <c r="G134" s="195"/>
      <c r="H134" s="198"/>
      <c r="I134" s="199"/>
    </row>
    <row r="135" spans="1:9" x14ac:dyDescent="0.25">
      <c r="A135" s="201" t="s">
        <v>69</v>
      </c>
      <c r="B135" s="193" t="s">
        <v>318</v>
      </c>
      <c r="C135" s="195"/>
      <c r="D135" s="195"/>
      <c r="E135" s="196">
        <v>1670000</v>
      </c>
      <c r="F135" s="195"/>
      <c r="G135" s="195"/>
      <c r="H135" s="198"/>
      <c r="I135" s="199"/>
    </row>
    <row r="136" spans="1:9" x14ac:dyDescent="0.25">
      <c r="A136" s="201" t="s">
        <v>77</v>
      </c>
      <c r="B136" s="193" t="s">
        <v>319</v>
      </c>
      <c r="C136" s="195"/>
      <c r="D136" s="195"/>
      <c r="E136" s="196"/>
      <c r="F136" s="195"/>
      <c r="G136" s="195"/>
      <c r="H136" s="198">
        <v>500000</v>
      </c>
      <c r="I136" s="199"/>
    </row>
    <row r="137" spans="1:9" x14ac:dyDescent="0.25">
      <c r="A137" s="201" t="s">
        <v>77</v>
      </c>
      <c r="B137" s="193" t="s">
        <v>320</v>
      </c>
      <c r="C137" s="195"/>
      <c r="D137" s="195"/>
      <c r="E137" s="196">
        <v>682000</v>
      </c>
      <c r="F137" s="195"/>
      <c r="G137" s="195"/>
      <c r="H137" s="198"/>
      <c r="I137" s="199"/>
    </row>
    <row r="138" spans="1:9" x14ac:dyDescent="0.25">
      <c r="A138" s="201" t="s">
        <v>77</v>
      </c>
      <c r="B138" s="193" t="s">
        <v>321</v>
      </c>
      <c r="C138" s="195"/>
      <c r="D138" s="195"/>
      <c r="E138" s="196">
        <v>20000000</v>
      </c>
      <c r="F138" s="195"/>
      <c r="G138" s="195"/>
      <c r="H138" s="198"/>
      <c r="I138" s="199"/>
    </row>
    <row r="139" spans="1:9" ht="21.75" x14ac:dyDescent="0.25">
      <c r="A139" s="201" t="s">
        <v>123</v>
      </c>
      <c r="B139" s="193" t="s">
        <v>322</v>
      </c>
      <c r="C139" s="195"/>
      <c r="D139" s="195"/>
      <c r="E139" s="196"/>
      <c r="F139" s="195"/>
      <c r="G139" s="195"/>
      <c r="H139" s="198">
        <v>20000000</v>
      </c>
      <c r="I139" s="199"/>
    </row>
    <row r="140" spans="1:9" ht="21.75" x14ac:dyDescent="0.25">
      <c r="A140" s="201" t="s">
        <v>123</v>
      </c>
      <c r="B140" s="193" t="s">
        <v>323</v>
      </c>
      <c r="C140" s="195"/>
      <c r="D140" s="195"/>
      <c r="E140" s="196"/>
      <c r="F140" s="195"/>
      <c r="G140" s="195"/>
      <c r="H140" s="198">
        <v>2350000</v>
      </c>
      <c r="I140" s="199"/>
    </row>
    <row r="141" spans="1:9" x14ac:dyDescent="0.25">
      <c r="A141" s="201" t="s">
        <v>123</v>
      </c>
      <c r="B141" s="193" t="s">
        <v>324</v>
      </c>
      <c r="C141" s="195"/>
      <c r="D141" s="195"/>
      <c r="E141" s="196">
        <v>20000000</v>
      </c>
      <c r="F141" s="195"/>
      <c r="G141" s="195"/>
      <c r="H141" s="198"/>
      <c r="I141" s="199"/>
    </row>
    <row r="142" spans="1:9" x14ac:dyDescent="0.25">
      <c r="A142" s="201" t="s">
        <v>125</v>
      </c>
      <c r="B142" s="193" t="s">
        <v>310</v>
      </c>
      <c r="C142" s="195"/>
      <c r="D142" s="195"/>
      <c r="E142" s="196"/>
      <c r="F142" s="195"/>
      <c r="G142" s="195"/>
      <c r="H142" s="198">
        <v>700000</v>
      </c>
      <c r="I142" s="199"/>
    </row>
    <row r="143" spans="1:9" x14ac:dyDescent="0.25">
      <c r="A143" s="201" t="s">
        <v>125</v>
      </c>
      <c r="B143" s="193" t="s">
        <v>325</v>
      </c>
      <c r="C143" s="195"/>
      <c r="D143" s="195"/>
      <c r="E143" s="196">
        <v>1182000</v>
      </c>
      <c r="F143" s="195"/>
      <c r="G143" s="195"/>
      <c r="H143" s="198"/>
      <c r="I143" s="199"/>
    </row>
    <row r="144" spans="1:9" x14ac:dyDescent="0.25">
      <c r="A144" s="201" t="s">
        <v>144</v>
      </c>
      <c r="B144" s="193" t="s">
        <v>310</v>
      </c>
      <c r="C144" s="195"/>
      <c r="D144" s="195"/>
      <c r="E144" s="196"/>
      <c r="F144" s="195"/>
      <c r="G144" s="195"/>
      <c r="H144" s="198">
        <v>1003680</v>
      </c>
      <c r="I144" s="199"/>
    </row>
    <row r="145" spans="1:9" ht="21.75" x14ac:dyDescent="0.25">
      <c r="A145" s="201" t="s">
        <v>144</v>
      </c>
      <c r="B145" s="193" t="s">
        <v>326</v>
      </c>
      <c r="C145" s="195"/>
      <c r="D145" s="195"/>
      <c r="E145" s="196"/>
      <c r="F145" s="195"/>
      <c r="G145" s="195"/>
      <c r="H145" s="198">
        <v>2000000</v>
      </c>
      <c r="I145" s="199"/>
    </row>
    <row r="146" spans="1:9" ht="21.75" x14ac:dyDescent="0.25">
      <c r="A146" s="201" t="s">
        <v>327</v>
      </c>
      <c r="B146" s="193" t="s">
        <v>326</v>
      </c>
      <c r="C146" s="195"/>
      <c r="D146" s="195"/>
      <c r="E146" s="196"/>
      <c r="F146" s="195"/>
      <c r="G146" s="195"/>
      <c r="H146" s="198">
        <v>10000000</v>
      </c>
      <c r="I146" s="199"/>
    </row>
    <row r="147" spans="1:9" x14ac:dyDescent="0.25">
      <c r="A147" s="201" t="s">
        <v>149</v>
      </c>
      <c r="B147" s="193" t="s">
        <v>328</v>
      </c>
      <c r="C147" s="195"/>
      <c r="D147" s="195"/>
      <c r="E147" s="196"/>
      <c r="F147" s="195"/>
      <c r="G147" s="195"/>
      <c r="H147" s="198">
        <v>2000000</v>
      </c>
      <c r="I147" s="199"/>
    </row>
    <row r="148" spans="1:9" ht="21.75" x14ac:dyDescent="0.25">
      <c r="A148" s="201" t="s">
        <v>149</v>
      </c>
      <c r="B148" s="193" t="s">
        <v>329</v>
      </c>
      <c r="C148" s="195"/>
      <c r="D148" s="195"/>
      <c r="E148" s="196"/>
      <c r="F148" s="195"/>
      <c r="G148" s="195"/>
      <c r="H148" s="198">
        <v>2000000</v>
      </c>
      <c r="I148" s="199"/>
    </row>
    <row r="149" spans="1:9" ht="21.75" x14ac:dyDescent="0.25">
      <c r="A149" s="201" t="s">
        <v>149</v>
      </c>
      <c r="B149" s="193" t="s">
        <v>330</v>
      </c>
      <c r="C149" s="195"/>
      <c r="D149" s="195"/>
      <c r="E149" s="196"/>
      <c r="F149" s="195"/>
      <c r="G149" s="195"/>
      <c r="H149" s="198">
        <v>6000000</v>
      </c>
      <c r="I149" s="199"/>
    </row>
    <row r="150" spans="1:9" ht="21.75" x14ac:dyDescent="0.25">
      <c r="A150" s="201" t="s">
        <v>159</v>
      </c>
      <c r="B150" s="193" t="s">
        <v>331</v>
      </c>
      <c r="C150" s="195"/>
      <c r="D150" s="195"/>
      <c r="E150" s="196"/>
      <c r="F150" s="195"/>
      <c r="G150" s="195"/>
      <c r="H150" s="198">
        <v>31000000</v>
      </c>
      <c r="I150" s="199"/>
    </row>
    <row r="151" spans="1:9" ht="32.25" x14ac:dyDescent="0.25">
      <c r="A151" s="201" t="s">
        <v>159</v>
      </c>
      <c r="B151" s="193" t="s">
        <v>332</v>
      </c>
      <c r="C151" s="195"/>
      <c r="D151" s="195"/>
      <c r="E151" s="196"/>
      <c r="F151" s="195"/>
      <c r="G151" s="195"/>
      <c r="H151" s="198">
        <v>13000000</v>
      </c>
      <c r="I151" s="199"/>
    </row>
    <row r="152" spans="1:9" x14ac:dyDescent="0.25">
      <c r="A152" s="211"/>
      <c r="B152" s="212"/>
      <c r="C152" s="207"/>
      <c r="D152" s="207"/>
      <c r="E152" s="213"/>
      <c r="F152" s="207"/>
      <c r="G152" s="207"/>
      <c r="H152" s="214"/>
      <c r="I152" s="210"/>
    </row>
    <row r="153" spans="1:9" x14ac:dyDescent="0.25">
      <c r="A153" s="524" t="s">
        <v>333</v>
      </c>
      <c r="B153" s="525"/>
      <c r="C153" s="207"/>
      <c r="D153" s="207"/>
      <c r="E153" s="215">
        <f t="shared" ref="E153" si="0">SUM(E8:E151)</f>
        <v>154904000</v>
      </c>
      <c r="F153" s="207"/>
      <c r="G153" s="207"/>
      <c r="H153" s="215">
        <f t="shared" ref="H153" si="1">SUM(H8:H151)</f>
        <v>200582663</v>
      </c>
      <c r="I153" s="210"/>
    </row>
    <row r="154" spans="1:9" x14ac:dyDescent="0.25">
      <c r="A154" s="526" t="s">
        <v>334</v>
      </c>
      <c r="B154" s="527"/>
      <c r="C154" s="207"/>
      <c r="D154" s="207"/>
      <c r="E154" s="208">
        <f>SUM(C153:E153)</f>
        <v>154904000</v>
      </c>
      <c r="F154" s="207"/>
      <c r="G154" s="207"/>
      <c r="H154" s="208"/>
      <c r="I154" s="210"/>
    </row>
    <row r="155" spans="1:9" x14ac:dyDescent="0.25">
      <c r="A155" s="526" t="s">
        <v>335</v>
      </c>
      <c r="B155" s="527"/>
      <c r="C155" s="207"/>
      <c r="D155" s="207"/>
      <c r="E155" s="208">
        <f>SUM(F153:H153)</f>
        <v>200582663</v>
      </c>
      <c r="F155" s="207"/>
      <c r="G155" s="207"/>
      <c r="H155" s="208"/>
      <c r="I155" s="210"/>
    </row>
    <row r="156" spans="1:9" x14ac:dyDescent="0.25">
      <c r="A156" s="526" t="s">
        <v>336</v>
      </c>
      <c r="B156" s="527"/>
      <c r="C156" s="207"/>
      <c r="D156" s="207"/>
      <c r="E156" s="216">
        <f>E154-E155</f>
        <v>-45678663</v>
      </c>
      <c r="F156" s="207"/>
      <c r="G156" s="207"/>
      <c r="H156" s="208"/>
      <c r="I156" s="210"/>
    </row>
    <row r="157" spans="1:9" ht="22.5" customHeight="1" x14ac:dyDescent="0.25">
      <c r="A157" s="528" t="s">
        <v>337</v>
      </c>
      <c r="B157" s="529"/>
      <c r="C157" s="207"/>
      <c r="D157" s="207"/>
      <c r="E157" s="208"/>
      <c r="F157" s="207"/>
      <c r="G157" s="207"/>
      <c r="H157" s="208"/>
      <c r="I157" s="210"/>
    </row>
    <row r="158" spans="1:9" ht="22.5" customHeight="1" x14ac:dyDescent="0.25">
      <c r="A158" s="328"/>
      <c r="B158" s="329"/>
      <c r="C158" s="207"/>
      <c r="D158" s="207"/>
      <c r="E158" s="208"/>
      <c r="F158" s="207"/>
      <c r="G158" s="207"/>
      <c r="H158" s="208"/>
      <c r="I158" s="210"/>
    </row>
    <row r="159" spans="1:9" s="20" customFormat="1" ht="10.5" x14ac:dyDescent="0.2">
      <c r="A159" s="338" t="s">
        <v>75</v>
      </c>
      <c r="B159" s="207" t="s">
        <v>404</v>
      </c>
      <c r="C159" s="207"/>
      <c r="D159" s="207"/>
      <c r="E159" s="208"/>
      <c r="F159" s="207"/>
      <c r="G159" s="207"/>
      <c r="H159" s="208">
        <v>50000</v>
      </c>
      <c r="I159" s="210"/>
    </row>
    <row r="160" spans="1:9" s="20" customFormat="1" ht="10.5" x14ac:dyDescent="0.2">
      <c r="A160" s="338" t="s">
        <v>141</v>
      </c>
      <c r="B160" s="207" t="s">
        <v>405</v>
      </c>
      <c r="C160" s="207"/>
      <c r="D160" s="207"/>
      <c r="E160" s="208"/>
      <c r="F160" s="207"/>
      <c r="G160" s="207"/>
      <c r="H160" s="208">
        <v>3672000</v>
      </c>
      <c r="I160" s="210"/>
    </row>
    <row r="161" spans="1:9" s="20" customFormat="1" ht="10.5" x14ac:dyDescent="0.2">
      <c r="A161" s="338"/>
      <c r="B161" s="207" t="s">
        <v>407</v>
      </c>
      <c r="C161" s="207"/>
      <c r="D161" s="207"/>
      <c r="E161" s="208">
        <v>100000000</v>
      </c>
      <c r="F161" s="207"/>
      <c r="G161" s="207"/>
      <c r="H161" s="208"/>
      <c r="I161" s="210"/>
    </row>
    <row r="162" spans="1:9" s="20" customFormat="1" ht="10.5" x14ac:dyDescent="0.2">
      <c r="A162" s="339">
        <v>43863</v>
      </c>
      <c r="B162" s="207" t="s">
        <v>266</v>
      </c>
      <c r="C162" s="207"/>
      <c r="D162" s="207"/>
      <c r="E162" s="208"/>
      <c r="F162" s="207"/>
      <c r="G162" s="207"/>
      <c r="H162" s="208">
        <v>515000</v>
      </c>
      <c r="I162" s="210"/>
    </row>
    <row r="163" spans="1:9" x14ac:dyDescent="0.25">
      <c r="A163" s="206">
        <v>43892</v>
      </c>
      <c r="B163" s="207" t="s">
        <v>228</v>
      </c>
      <c r="C163" s="208"/>
      <c r="D163" s="207"/>
      <c r="E163" s="208"/>
      <c r="F163" s="209"/>
      <c r="G163" s="209"/>
      <c r="H163" s="208">
        <v>635000</v>
      </c>
      <c r="I163" s="210"/>
    </row>
    <row r="164" spans="1:9" x14ac:dyDescent="0.25">
      <c r="A164" s="206"/>
      <c r="B164" s="207" t="s">
        <v>229</v>
      </c>
      <c r="C164" s="208"/>
      <c r="D164" s="207"/>
      <c r="E164" s="208"/>
      <c r="F164" s="209"/>
      <c r="G164" s="209"/>
      <c r="H164" s="208">
        <v>7700</v>
      </c>
      <c r="I164" s="210"/>
    </row>
    <row r="165" spans="1:9" x14ac:dyDescent="0.25">
      <c r="A165" s="206">
        <v>43953</v>
      </c>
      <c r="B165" s="207" t="s">
        <v>266</v>
      </c>
      <c r="C165" s="208"/>
      <c r="D165" s="207"/>
      <c r="E165" s="208"/>
      <c r="F165" s="209"/>
      <c r="G165" s="209"/>
      <c r="H165" s="208">
        <v>1006000</v>
      </c>
      <c r="I165" s="210"/>
    </row>
    <row r="166" spans="1:9" x14ac:dyDescent="0.25">
      <c r="A166" s="206">
        <v>43953</v>
      </c>
      <c r="B166" s="207" t="s">
        <v>230</v>
      </c>
      <c r="C166" s="208">
        <v>20000000</v>
      </c>
      <c r="D166" s="207"/>
      <c r="E166" s="208"/>
      <c r="F166" s="209"/>
      <c r="G166" s="209"/>
      <c r="H166" s="208"/>
      <c r="I166" s="210"/>
    </row>
    <row r="167" spans="1:9" x14ac:dyDescent="0.25">
      <c r="A167" s="206">
        <v>43953</v>
      </c>
      <c r="B167" s="207" t="s">
        <v>231</v>
      </c>
      <c r="C167" s="208"/>
      <c r="D167" s="207"/>
      <c r="E167" s="208"/>
      <c r="F167" s="209"/>
      <c r="G167" s="209"/>
      <c r="H167" s="208">
        <v>11200000</v>
      </c>
      <c r="I167" s="210"/>
    </row>
    <row r="168" spans="1:9" x14ac:dyDescent="0.25">
      <c r="A168" s="206"/>
      <c r="B168" s="207" t="s">
        <v>229</v>
      </c>
      <c r="C168" s="208"/>
      <c r="D168" s="207"/>
      <c r="E168" s="208"/>
      <c r="F168" s="209"/>
      <c r="G168" s="209"/>
      <c r="H168" s="208">
        <v>22000</v>
      </c>
      <c r="I168" s="210"/>
    </row>
    <row r="169" spans="1:9" x14ac:dyDescent="0.25">
      <c r="A169" s="206">
        <v>43953</v>
      </c>
      <c r="B169" s="207" t="s">
        <v>232</v>
      </c>
      <c r="C169" s="208"/>
      <c r="D169" s="207"/>
      <c r="E169" s="208"/>
      <c r="F169" s="209"/>
      <c r="G169" s="209"/>
      <c r="H169" s="208">
        <v>2000000</v>
      </c>
      <c r="I169" s="210"/>
    </row>
    <row r="170" spans="1:9" x14ac:dyDescent="0.25">
      <c r="A170" s="206"/>
      <c r="B170" s="207" t="s">
        <v>229</v>
      </c>
      <c r="C170" s="208"/>
      <c r="D170" s="207"/>
      <c r="E170" s="208"/>
      <c r="F170" s="209"/>
      <c r="G170" s="209"/>
      <c r="H170" s="208">
        <v>11000</v>
      </c>
      <c r="I170" s="210"/>
    </row>
    <row r="171" spans="1:9" x14ac:dyDescent="0.25">
      <c r="A171" s="206"/>
      <c r="B171" s="207" t="s">
        <v>362</v>
      </c>
      <c r="C171" s="208">
        <v>60000000</v>
      </c>
      <c r="D171" s="207"/>
      <c r="E171" s="208"/>
      <c r="F171" s="209"/>
      <c r="G171" s="209"/>
      <c r="H171" s="208"/>
      <c r="I171" s="210"/>
    </row>
    <row r="172" spans="1:9" x14ac:dyDescent="0.25">
      <c r="A172" s="206">
        <v>44045</v>
      </c>
      <c r="B172" s="207" t="s">
        <v>291</v>
      </c>
      <c r="C172" s="208"/>
      <c r="D172" s="207"/>
      <c r="E172" s="208"/>
      <c r="F172" s="209"/>
      <c r="G172" s="209"/>
      <c r="H172" s="208">
        <v>118000</v>
      </c>
      <c r="I172" s="210"/>
    </row>
    <row r="173" spans="1:9" x14ac:dyDescent="0.25">
      <c r="A173" s="206">
        <v>44045</v>
      </c>
      <c r="B173" s="207" t="s">
        <v>403</v>
      </c>
      <c r="C173" s="208"/>
      <c r="D173" s="207"/>
      <c r="E173" s="208"/>
      <c r="F173" s="209"/>
      <c r="G173" s="209"/>
      <c r="H173" s="208">
        <v>748000</v>
      </c>
      <c r="I173" s="210"/>
    </row>
    <row r="174" spans="1:9" x14ac:dyDescent="0.25">
      <c r="A174" s="206">
        <v>44045</v>
      </c>
      <c r="B174" s="207" t="s">
        <v>266</v>
      </c>
      <c r="C174" s="208"/>
      <c r="D174" s="207"/>
      <c r="E174" s="208"/>
      <c r="F174" s="209"/>
      <c r="G174" s="209"/>
      <c r="H174" s="208">
        <v>1000000</v>
      </c>
      <c r="I174" s="210"/>
    </row>
    <row r="175" spans="1:9" x14ac:dyDescent="0.25">
      <c r="A175" s="206">
        <v>44076</v>
      </c>
      <c r="B175" s="207" t="s">
        <v>291</v>
      </c>
      <c r="C175" s="208"/>
      <c r="D175" s="207"/>
      <c r="E175" s="208"/>
      <c r="F175" s="209"/>
      <c r="G175" s="209"/>
      <c r="H175" s="208">
        <v>175000</v>
      </c>
      <c r="I175" s="210"/>
    </row>
    <row r="176" spans="1:9" x14ac:dyDescent="0.25">
      <c r="A176" s="206">
        <v>44076</v>
      </c>
      <c r="B176" s="207" t="s">
        <v>233</v>
      </c>
      <c r="C176" s="208"/>
      <c r="D176" s="207"/>
      <c r="E176" s="208"/>
      <c r="F176" s="209"/>
      <c r="G176" s="209"/>
      <c r="H176" s="208">
        <v>673900</v>
      </c>
      <c r="I176" s="210"/>
    </row>
    <row r="177" spans="1:9" x14ac:dyDescent="0.25">
      <c r="A177" s="206">
        <v>44106</v>
      </c>
      <c r="B177" s="207" t="s">
        <v>418</v>
      </c>
      <c r="C177" s="208"/>
      <c r="D177" s="207"/>
      <c r="E177" s="208"/>
      <c r="F177" s="209"/>
      <c r="G177" s="209"/>
      <c r="H177" s="208">
        <v>75000</v>
      </c>
      <c r="I177" s="210"/>
    </row>
    <row r="178" spans="1:9" x14ac:dyDescent="0.25">
      <c r="A178" s="206">
        <v>44106</v>
      </c>
      <c r="B178" s="207" t="s">
        <v>291</v>
      </c>
      <c r="C178" s="208"/>
      <c r="D178" s="207"/>
      <c r="E178" s="208"/>
      <c r="F178" s="209"/>
      <c r="G178" s="209"/>
      <c r="H178" s="208">
        <v>93000</v>
      </c>
      <c r="I178" s="210"/>
    </row>
    <row r="179" spans="1:9" x14ac:dyDescent="0.25">
      <c r="A179" s="206">
        <v>44106</v>
      </c>
      <c r="B179" s="207" t="s">
        <v>402</v>
      </c>
      <c r="C179" s="208"/>
      <c r="D179" s="207"/>
      <c r="E179" s="208"/>
      <c r="F179" s="209"/>
      <c r="G179" s="209"/>
      <c r="H179" s="208">
        <v>725000</v>
      </c>
      <c r="I179" s="210"/>
    </row>
    <row r="180" spans="1:9" x14ac:dyDescent="0.25">
      <c r="A180" s="206">
        <v>44137</v>
      </c>
      <c r="B180" s="207" t="s">
        <v>398</v>
      </c>
      <c r="C180" s="208"/>
      <c r="D180" s="207"/>
      <c r="E180" s="208"/>
      <c r="F180" s="209"/>
      <c r="G180" s="209"/>
      <c r="H180" s="208">
        <v>605000</v>
      </c>
      <c r="I180" s="210"/>
    </row>
    <row r="181" spans="1:9" x14ac:dyDescent="0.25">
      <c r="A181" s="206" t="s">
        <v>192</v>
      </c>
      <c r="B181" s="207" t="s">
        <v>234</v>
      </c>
      <c r="C181" s="208"/>
      <c r="D181" s="207"/>
      <c r="E181" s="208">
        <v>200000000</v>
      </c>
      <c r="F181" s="209"/>
      <c r="G181" s="209"/>
      <c r="H181" s="208"/>
      <c r="I181" s="210"/>
    </row>
    <row r="182" spans="1:9" x14ac:dyDescent="0.25">
      <c r="A182" s="206" t="s">
        <v>192</v>
      </c>
      <c r="B182" s="207" t="s">
        <v>291</v>
      </c>
      <c r="C182" s="208"/>
      <c r="D182" s="207"/>
      <c r="E182" s="208"/>
      <c r="F182" s="209"/>
      <c r="G182" s="209"/>
      <c r="H182" s="208">
        <v>20000</v>
      </c>
      <c r="I182" s="210"/>
    </row>
    <row r="183" spans="1:9" x14ac:dyDescent="0.25">
      <c r="A183" s="206" t="s">
        <v>192</v>
      </c>
      <c r="B183" s="207" t="s">
        <v>291</v>
      </c>
      <c r="C183" s="208"/>
      <c r="D183" s="207"/>
      <c r="E183" s="208"/>
      <c r="F183" s="209"/>
      <c r="G183" s="209"/>
      <c r="H183" s="208">
        <v>230000</v>
      </c>
      <c r="I183" s="210"/>
    </row>
    <row r="184" spans="1:9" x14ac:dyDescent="0.25">
      <c r="A184" s="206" t="s">
        <v>235</v>
      </c>
      <c r="B184" s="207" t="s">
        <v>266</v>
      </c>
      <c r="C184" s="208"/>
      <c r="D184" s="207"/>
      <c r="E184" s="208"/>
      <c r="F184" s="209"/>
      <c r="G184" s="209"/>
      <c r="H184" s="208">
        <v>1059300</v>
      </c>
      <c r="I184" s="210"/>
    </row>
    <row r="185" spans="1:9" x14ac:dyDescent="0.25">
      <c r="A185" s="206" t="s">
        <v>235</v>
      </c>
      <c r="B185" s="207" t="s">
        <v>236</v>
      </c>
      <c r="C185" s="208"/>
      <c r="D185" s="207"/>
      <c r="E185" s="208"/>
      <c r="F185" s="209"/>
      <c r="G185" s="209"/>
      <c r="H185" s="208">
        <f>1080000+955000</f>
        <v>2035000</v>
      </c>
      <c r="I185" s="210"/>
    </row>
    <row r="186" spans="1:9" x14ac:dyDescent="0.25">
      <c r="A186" s="323" t="s">
        <v>235</v>
      </c>
      <c r="B186" s="324" t="s">
        <v>396</v>
      </c>
      <c r="C186" s="325"/>
      <c r="D186" s="324"/>
      <c r="E186" s="325"/>
      <c r="F186" s="326"/>
      <c r="G186" s="326"/>
      <c r="H186" s="325">
        <v>5000000</v>
      </c>
      <c r="I186" s="327"/>
    </row>
    <row r="187" spans="1:9" s="313" customFormat="1" x14ac:dyDescent="0.25">
      <c r="A187" s="314" t="s">
        <v>235</v>
      </c>
      <c r="B187" s="315" t="s">
        <v>237</v>
      </c>
      <c r="C187" s="316"/>
      <c r="D187" s="315"/>
      <c r="E187" s="316"/>
      <c r="F187" s="317"/>
      <c r="G187" s="317"/>
      <c r="H187" s="316">
        <v>10000000</v>
      </c>
      <c r="I187" s="318"/>
    </row>
    <row r="188" spans="1:9" s="20" customFormat="1" ht="10.5" x14ac:dyDescent="0.2">
      <c r="A188" s="320" t="s">
        <v>235</v>
      </c>
      <c r="B188" s="247" t="s">
        <v>355</v>
      </c>
      <c r="C188" s="273"/>
      <c r="D188" s="273"/>
      <c r="E188" s="273"/>
      <c r="F188" s="273"/>
      <c r="G188" s="273"/>
      <c r="H188" s="247">
        <v>6000000</v>
      </c>
      <c r="I188" s="273"/>
    </row>
    <row r="189" spans="1:9" s="20" customFormat="1" ht="10.5" x14ac:dyDescent="0.2">
      <c r="A189" s="320" t="s">
        <v>215</v>
      </c>
      <c r="B189" s="247" t="s">
        <v>291</v>
      </c>
      <c r="C189" s="273"/>
      <c r="D189" s="273"/>
      <c r="E189" s="273"/>
      <c r="F189" s="273"/>
      <c r="G189" s="273"/>
      <c r="H189" s="281">
        <v>120000</v>
      </c>
      <c r="I189" s="273"/>
    </row>
    <row r="190" spans="1:9" s="20" customFormat="1" ht="10.5" x14ac:dyDescent="0.2">
      <c r="A190" s="320" t="s">
        <v>399</v>
      </c>
      <c r="B190" s="247" t="s">
        <v>291</v>
      </c>
      <c r="C190" s="273"/>
      <c r="D190" s="273"/>
      <c r="E190" s="273"/>
      <c r="F190" s="273"/>
      <c r="G190" s="273"/>
      <c r="H190" s="281">
        <v>140000</v>
      </c>
      <c r="I190" s="273"/>
    </row>
    <row r="191" spans="1:9" s="20" customFormat="1" ht="10.5" x14ac:dyDescent="0.2">
      <c r="A191" s="320" t="s">
        <v>210</v>
      </c>
      <c r="B191" s="247" t="s">
        <v>406</v>
      </c>
      <c r="C191" s="273"/>
      <c r="D191" s="273"/>
      <c r="E191" s="273"/>
      <c r="F191" s="273"/>
      <c r="G191" s="273"/>
      <c r="H191" s="281">
        <v>2312000</v>
      </c>
      <c r="I191" s="273"/>
    </row>
    <row r="192" spans="1:9" s="20" customFormat="1" ht="10.5" x14ac:dyDescent="0.2">
      <c r="A192" s="320" t="s">
        <v>382</v>
      </c>
      <c r="B192" s="247" t="s">
        <v>266</v>
      </c>
      <c r="C192" s="273"/>
      <c r="D192" s="273"/>
      <c r="E192" s="273"/>
      <c r="F192" s="273"/>
      <c r="G192" s="273"/>
      <c r="H192" s="281">
        <v>1007760</v>
      </c>
      <c r="I192" s="273"/>
    </row>
    <row r="193" spans="1:9" s="20" customFormat="1" ht="10.5" x14ac:dyDescent="0.2">
      <c r="A193" s="320" t="s">
        <v>382</v>
      </c>
      <c r="B193" s="247" t="s">
        <v>291</v>
      </c>
      <c r="C193" s="273"/>
      <c r="D193" s="273"/>
      <c r="E193" s="273"/>
      <c r="F193" s="273"/>
      <c r="G193" s="273"/>
      <c r="H193" s="281">
        <v>115000</v>
      </c>
      <c r="I193" s="273"/>
    </row>
    <row r="194" spans="1:9" s="20" customFormat="1" ht="10.5" x14ac:dyDescent="0.2">
      <c r="A194" s="320" t="s">
        <v>339</v>
      </c>
      <c r="B194" s="247" t="s">
        <v>408</v>
      </c>
      <c r="C194" s="273"/>
      <c r="D194" s="273"/>
      <c r="E194" s="273"/>
      <c r="F194" s="273"/>
      <c r="G194" s="273"/>
      <c r="H194" s="281">
        <v>50000</v>
      </c>
      <c r="I194" s="273"/>
    </row>
    <row r="195" spans="1:9" s="20" customFormat="1" ht="10.5" x14ac:dyDescent="0.2">
      <c r="A195" s="320" t="s">
        <v>339</v>
      </c>
      <c r="B195" s="247" t="s">
        <v>397</v>
      </c>
      <c r="C195" s="273"/>
      <c r="D195" s="273"/>
      <c r="E195" s="273"/>
      <c r="F195" s="273"/>
      <c r="G195" s="273"/>
      <c r="H195" s="281">
        <v>970000</v>
      </c>
      <c r="I195" s="273"/>
    </row>
    <row r="196" spans="1:9" s="20" customFormat="1" ht="10.5" x14ac:dyDescent="0.2">
      <c r="A196" s="320" t="s">
        <v>409</v>
      </c>
      <c r="B196" s="247" t="s">
        <v>266</v>
      </c>
      <c r="C196" s="273"/>
      <c r="D196" s="273"/>
      <c r="E196" s="273"/>
      <c r="F196" s="273"/>
      <c r="G196" s="273"/>
      <c r="H196" s="281">
        <v>1007760</v>
      </c>
      <c r="I196" s="273"/>
    </row>
    <row r="197" spans="1:9" s="20" customFormat="1" ht="10.5" x14ac:dyDescent="0.2">
      <c r="A197" s="320" t="s">
        <v>409</v>
      </c>
      <c r="B197" s="247" t="s">
        <v>417</v>
      </c>
      <c r="C197" s="273"/>
      <c r="D197" s="273"/>
      <c r="E197" s="273"/>
      <c r="F197" s="273"/>
      <c r="G197" s="273"/>
      <c r="H197" s="281">
        <v>3005200</v>
      </c>
      <c r="I197" s="273"/>
    </row>
    <row r="198" spans="1:9" s="20" customFormat="1" ht="10.5" x14ac:dyDescent="0.2">
      <c r="A198" s="320" t="s">
        <v>357</v>
      </c>
      <c r="B198" s="247" t="s">
        <v>410</v>
      </c>
      <c r="C198" s="273"/>
      <c r="D198" s="273"/>
      <c r="E198" s="273"/>
      <c r="F198" s="273"/>
      <c r="G198" s="273"/>
      <c r="H198" s="281">
        <v>700000</v>
      </c>
      <c r="I198" s="273"/>
    </row>
    <row r="199" spans="1:9" s="20" customFormat="1" ht="10.5" x14ac:dyDescent="0.2">
      <c r="A199" s="272" t="s">
        <v>357</v>
      </c>
      <c r="B199" s="247" t="s">
        <v>361</v>
      </c>
      <c r="C199" s="273"/>
      <c r="D199" s="273"/>
      <c r="E199" s="273">
        <v>20000000</v>
      </c>
      <c r="F199" s="273"/>
      <c r="G199" s="273"/>
      <c r="H199" s="273"/>
      <c r="I199" s="273"/>
    </row>
    <row r="200" spans="1:9" s="20" customFormat="1" ht="10.5" x14ac:dyDescent="0.2">
      <c r="A200" s="337" t="s">
        <v>371</v>
      </c>
      <c r="B200" s="281" t="s">
        <v>400</v>
      </c>
      <c r="C200" s="273"/>
      <c r="D200" s="273"/>
      <c r="E200" s="273"/>
      <c r="F200" s="273"/>
      <c r="G200" s="273"/>
      <c r="H200" s="273">
        <v>40000</v>
      </c>
      <c r="I200" s="273"/>
    </row>
    <row r="201" spans="1:9" s="20" customFormat="1" ht="10.5" x14ac:dyDescent="0.2">
      <c r="A201" s="320" t="s">
        <v>371</v>
      </c>
      <c r="B201" s="273" t="s">
        <v>372</v>
      </c>
      <c r="C201" s="273"/>
      <c r="D201" s="273"/>
      <c r="E201" s="273" t="s">
        <v>434</v>
      </c>
      <c r="F201" s="273"/>
      <c r="G201" s="273"/>
      <c r="H201" s="273"/>
      <c r="I201" s="273"/>
    </row>
    <row r="202" spans="1:9" s="20" customFormat="1" ht="10.5" x14ac:dyDescent="0.2">
      <c r="A202" s="320" t="s">
        <v>371</v>
      </c>
      <c r="B202" s="273" t="s">
        <v>411</v>
      </c>
      <c r="C202" s="273"/>
      <c r="D202" s="273"/>
      <c r="E202" s="273"/>
      <c r="F202" s="273"/>
      <c r="G202" s="273"/>
      <c r="H202" s="273">
        <v>1500000</v>
      </c>
      <c r="I202" s="273"/>
    </row>
    <row r="203" spans="1:9" s="20" customFormat="1" ht="10.5" x14ac:dyDescent="0.2">
      <c r="A203" s="320" t="s">
        <v>371</v>
      </c>
      <c r="B203" s="273" t="s">
        <v>266</v>
      </c>
      <c r="C203" s="273"/>
      <c r="D203" s="273"/>
      <c r="E203" s="273"/>
      <c r="F203" s="273"/>
      <c r="G203" s="273"/>
      <c r="H203" s="273">
        <v>1012960</v>
      </c>
      <c r="I203" s="273"/>
    </row>
    <row r="204" spans="1:9" s="20" customFormat="1" ht="10.5" x14ac:dyDescent="0.2">
      <c r="A204" s="320" t="s">
        <v>387</v>
      </c>
      <c r="B204" s="273" t="s">
        <v>395</v>
      </c>
      <c r="C204" s="273"/>
      <c r="D204" s="273"/>
      <c r="E204" s="273"/>
      <c r="F204" s="273"/>
      <c r="G204" s="273"/>
      <c r="H204" s="273">
        <v>1710000</v>
      </c>
      <c r="I204" s="273"/>
    </row>
    <row r="205" spans="1:9" s="20" customFormat="1" ht="10.5" x14ac:dyDescent="0.2">
      <c r="A205" s="320" t="s">
        <v>387</v>
      </c>
      <c r="B205" s="273" t="s">
        <v>394</v>
      </c>
      <c r="C205" s="273"/>
      <c r="D205" s="273"/>
      <c r="E205" s="273"/>
      <c r="F205" s="273"/>
      <c r="G205" s="273"/>
      <c r="H205" s="273">
        <v>6842000</v>
      </c>
      <c r="I205" s="273"/>
    </row>
    <row r="206" spans="1:9" s="20" customFormat="1" ht="10.5" x14ac:dyDescent="0.2">
      <c r="A206" s="320" t="s">
        <v>386</v>
      </c>
      <c r="B206" s="247" t="s">
        <v>355</v>
      </c>
      <c r="C206" s="273"/>
      <c r="D206" s="273"/>
      <c r="E206" s="273"/>
      <c r="F206" s="273"/>
      <c r="G206" s="273"/>
      <c r="H206" s="273">
        <v>1000000</v>
      </c>
      <c r="I206" s="273"/>
    </row>
    <row r="207" spans="1:9" s="20" customFormat="1" ht="10.5" x14ac:dyDescent="0.2">
      <c r="A207" s="320" t="s">
        <v>386</v>
      </c>
      <c r="B207" s="273" t="s">
        <v>391</v>
      </c>
      <c r="C207" s="273"/>
      <c r="D207" s="273"/>
      <c r="E207" s="273"/>
      <c r="F207" s="273"/>
      <c r="G207" s="273"/>
      <c r="H207" s="273">
        <v>10000000</v>
      </c>
      <c r="I207" s="273"/>
    </row>
    <row r="208" spans="1:9" s="20" customFormat="1" ht="10.5" x14ac:dyDescent="0.2">
      <c r="A208" s="320" t="s">
        <v>386</v>
      </c>
      <c r="B208" s="273" t="s">
        <v>392</v>
      </c>
      <c r="C208" s="273"/>
      <c r="D208" s="273"/>
      <c r="E208" s="273"/>
      <c r="F208" s="273"/>
      <c r="G208" s="273"/>
      <c r="H208" s="273">
        <v>400000</v>
      </c>
      <c r="I208" s="273"/>
    </row>
    <row r="209" spans="1:9" s="20" customFormat="1" ht="10.5" x14ac:dyDescent="0.2">
      <c r="A209" s="320" t="s">
        <v>386</v>
      </c>
      <c r="B209" s="273" t="s">
        <v>393</v>
      </c>
      <c r="C209" s="273"/>
      <c r="D209" s="273"/>
      <c r="E209" s="273"/>
      <c r="F209" s="273"/>
      <c r="G209" s="273"/>
      <c r="H209" s="273">
        <v>450000</v>
      </c>
      <c r="I209" s="273"/>
    </row>
    <row r="210" spans="1:9" s="20" customFormat="1" ht="10.5" x14ac:dyDescent="0.2">
      <c r="A210" s="320" t="s">
        <v>386</v>
      </c>
      <c r="B210" s="273" t="s">
        <v>401</v>
      </c>
      <c r="C210" s="273"/>
      <c r="D210" s="273"/>
      <c r="E210" s="273"/>
      <c r="F210" s="273"/>
      <c r="G210" s="273"/>
      <c r="H210" s="273">
        <v>520000</v>
      </c>
      <c r="I210" s="273"/>
    </row>
    <row r="211" spans="1:9" s="20" customFormat="1" ht="10.5" x14ac:dyDescent="0.2">
      <c r="A211" s="320" t="s">
        <v>386</v>
      </c>
      <c r="B211" s="273" t="s">
        <v>412</v>
      </c>
      <c r="C211" s="273"/>
      <c r="D211" s="273"/>
      <c r="E211" s="273"/>
      <c r="F211" s="273"/>
      <c r="G211" s="273"/>
      <c r="H211" s="273">
        <v>88000</v>
      </c>
      <c r="I211" s="273"/>
    </row>
    <row r="212" spans="1:9" s="20" customFormat="1" ht="10.5" x14ac:dyDescent="0.2">
      <c r="A212" s="320" t="s">
        <v>386</v>
      </c>
      <c r="B212" s="273" t="s">
        <v>413</v>
      </c>
      <c r="C212" s="273"/>
      <c r="D212" s="273"/>
      <c r="E212" s="273"/>
      <c r="F212" s="273"/>
      <c r="G212" s="273"/>
      <c r="H212" s="273">
        <v>10000</v>
      </c>
      <c r="I212" s="273"/>
    </row>
    <row r="213" spans="1:9" s="20" customFormat="1" ht="10.5" x14ac:dyDescent="0.2">
      <c r="A213" s="320" t="s">
        <v>386</v>
      </c>
      <c r="B213" s="273" t="s">
        <v>266</v>
      </c>
      <c r="C213" s="273"/>
      <c r="D213" s="273"/>
      <c r="E213" s="273"/>
      <c r="F213" s="273"/>
      <c r="G213" s="273"/>
      <c r="H213" s="273">
        <v>1017500</v>
      </c>
      <c r="I213" s="273"/>
    </row>
    <row r="214" spans="1:9" s="20" customFormat="1" ht="10.5" x14ac:dyDescent="0.2">
      <c r="A214" s="320" t="s">
        <v>374</v>
      </c>
      <c r="B214" s="273" t="s">
        <v>414</v>
      </c>
      <c r="C214" s="273"/>
      <c r="D214" s="273"/>
      <c r="E214" s="273"/>
      <c r="F214" s="273"/>
      <c r="G214" s="273"/>
      <c r="H214" s="273">
        <v>100000</v>
      </c>
      <c r="I214" s="273"/>
    </row>
    <row r="215" spans="1:9" s="20" customFormat="1" ht="10.5" x14ac:dyDescent="0.2">
      <c r="A215" s="320" t="s">
        <v>415</v>
      </c>
      <c r="B215" s="273" t="s">
        <v>416</v>
      </c>
      <c r="C215" s="273"/>
      <c r="D215" s="273"/>
      <c r="E215" s="273"/>
      <c r="F215" s="273"/>
      <c r="G215" s="273"/>
      <c r="H215" s="273">
        <f>15000+15000+15000+15000+15000+15000+15000+15000+15000+15000+90000+70000+150000+60000+90000+60000+150000+40000+60000+15000</f>
        <v>935000</v>
      </c>
      <c r="I215" s="273"/>
    </row>
    <row r="216" spans="1:9" s="20" customFormat="1" ht="10.5" x14ac:dyDescent="0.2">
      <c r="A216" s="320"/>
      <c r="B216" s="273"/>
      <c r="C216" s="273"/>
      <c r="D216" s="273"/>
      <c r="E216" s="273"/>
      <c r="F216" s="273"/>
      <c r="G216" s="273"/>
      <c r="H216" s="273"/>
      <c r="I216" s="273"/>
    </row>
    <row r="217" spans="1:9" s="20" customFormat="1" ht="10.5" x14ac:dyDescent="0.2">
      <c r="A217" s="320"/>
      <c r="B217" s="273"/>
      <c r="C217" s="273"/>
      <c r="D217" s="273"/>
      <c r="E217" s="273"/>
      <c r="F217" s="273"/>
      <c r="G217" s="273"/>
      <c r="H217" s="273"/>
      <c r="I217" s="273"/>
    </row>
    <row r="218" spans="1:9" s="20" customFormat="1" ht="10.5" x14ac:dyDescent="0.2">
      <c r="A218" s="322"/>
    </row>
    <row r="219" spans="1:9" s="20" customFormat="1" ht="10.5" x14ac:dyDescent="0.2">
      <c r="A219" s="322"/>
    </row>
    <row r="220" spans="1:9" s="20" customFormat="1" ht="10.5" x14ac:dyDescent="0.2">
      <c r="A220" s="322"/>
    </row>
    <row r="221" spans="1:9" s="20" customFormat="1" ht="10.5" x14ac:dyDescent="0.2">
      <c r="A221" s="322"/>
    </row>
    <row r="222" spans="1:9" s="20" customFormat="1" ht="10.5" x14ac:dyDescent="0.2">
      <c r="A222" s="322"/>
    </row>
    <row r="223" spans="1:9" s="20" customFormat="1" ht="10.5" x14ac:dyDescent="0.2">
      <c r="A223" s="322"/>
    </row>
    <row r="224" spans="1:9" s="20" customFormat="1" ht="10.5" x14ac:dyDescent="0.2">
      <c r="A224" s="322"/>
    </row>
    <row r="225" spans="1:1" s="20" customFormat="1" ht="10.5" x14ac:dyDescent="0.2">
      <c r="A225" s="322"/>
    </row>
    <row r="226" spans="1:1" s="20" customFormat="1" ht="10.5" x14ac:dyDescent="0.2">
      <c r="A226" s="322"/>
    </row>
    <row r="227" spans="1:1" s="20" customFormat="1" ht="10.5" x14ac:dyDescent="0.2">
      <c r="A227" s="322"/>
    </row>
    <row r="228" spans="1:1" s="20" customFormat="1" ht="10.5" x14ac:dyDescent="0.2">
      <c r="A228" s="322"/>
    </row>
    <row r="229" spans="1:1" s="20" customFormat="1" ht="10.5" x14ac:dyDescent="0.2">
      <c r="A229" s="322"/>
    </row>
    <row r="230" spans="1:1" s="20" customFormat="1" ht="10.5" x14ac:dyDescent="0.2">
      <c r="A230" s="322"/>
    </row>
    <row r="231" spans="1:1" s="20" customFormat="1" ht="10.5" x14ac:dyDescent="0.2">
      <c r="A231" s="322"/>
    </row>
    <row r="232" spans="1:1" s="20" customFormat="1" ht="10.5" x14ac:dyDescent="0.2">
      <c r="A232" s="322"/>
    </row>
    <row r="233" spans="1:1" s="20" customFormat="1" ht="10.5" x14ac:dyDescent="0.2">
      <c r="A233" s="322"/>
    </row>
    <row r="234" spans="1:1" s="20" customFormat="1" ht="10.5" x14ac:dyDescent="0.2">
      <c r="A234" s="322"/>
    </row>
    <row r="235" spans="1:1" s="20" customFormat="1" ht="10.5" x14ac:dyDescent="0.2">
      <c r="A235" s="321"/>
    </row>
    <row r="236" spans="1:1" s="20" customFormat="1" ht="10.5" x14ac:dyDescent="0.2"/>
    <row r="237" spans="1:1" s="20" customFormat="1" ht="10.5" x14ac:dyDescent="0.2"/>
    <row r="238" spans="1:1" s="20" customFormat="1" ht="10.5" x14ac:dyDescent="0.2"/>
    <row r="239" spans="1:1" s="20" customFormat="1" ht="10.5" x14ac:dyDescent="0.2"/>
    <row r="240" spans="1:1" s="20" customFormat="1" ht="10.5" x14ac:dyDescent="0.2"/>
    <row r="241" s="20" customFormat="1" ht="10.5" x14ac:dyDescent="0.2"/>
    <row r="242" s="20" customFormat="1" ht="10.5" x14ac:dyDescent="0.2"/>
    <row r="243" s="20" customFormat="1" ht="10.5" x14ac:dyDescent="0.2"/>
    <row r="244" s="20" customFormat="1" ht="10.5" x14ac:dyDescent="0.2"/>
    <row r="245" s="20" customFormat="1" ht="10.5" x14ac:dyDescent="0.2"/>
    <row r="246" s="20" customFormat="1" ht="10.5" x14ac:dyDescent="0.2"/>
    <row r="247" s="20" customFormat="1" ht="10.5" x14ac:dyDescent="0.2"/>
    <row r="248" s="20" customFormat="1" ht="10.5" x14ac:dyDescent="0.2"/>
    <row r="249" s="20" customFormat="1" ht="10.5" x14ac:dyDescent="0.2"/>
    <row r="250" s="20" customFormat="1" ht="10.5" x14ac:dyDescent="0.2"/>
    <row r="251" s="20" customFormat="1" ht="10.5" x14ac:dyDescent="0.2"/>
    <row r="252" s="20" customFormat="1" ht="10.5" x14ac:dyDescent="0.2"/>
    <row r="253" s="20" customFormat="1" ht="10.5" x14ac:dyDescent="0.2"/>
    <row r="254" s="20" customFormat="1" ht="10.5" x14ac:dyDescent="0.2"/>
    <row r="255" s="20" customFormat="1" ht="10.5" x14ac:dyDescent="0.2"/>
    <row r="256" s="20" customFormat="1" ht="10.5" x14ac:dyDescent="0.2"/>
    <row r="257" s="20" customFormat="1" ht="10.5" x14ac:dyDescent="0.2"/>
    <row r="258" s="20" customFormat="1" ht="10.5" x14ac:dyDescent="0.2"/>
    <row r="259" s="20" customFormat="1" ht="10.5" x14ac:dyDescent="0.2"/>
    <row r="260" s="20" customFormat="1" ht="10.5" x14ac:dyDescent="0.2"/>
    <row r="261" s="20" customFormat="1" ht="10.5" x14ac:dyDescent="0.2"/>
    <row r="262" s="20" customFormat="1" ht="10.5" x14ac:dyDescent="0.2"/>
    <row r="263" s="20" customFormat="1" ht="10.5" x14ac:dyDescent="0.2"/>
    <row r="264" s="20" customFormat="1" ht="10.5" x14ac:dyDescent="0.2"/>
    <row r="265" s="20" customFormat="1" ht="10.5" x14ac:dyDescent="0.2"/>
    <row r="266" s="20" customFormat="1" ht="10.5" x14ac:dyDescent="0.2"/>
    <row r="267" s="20" customFormat="1" ht="10.5" x14ac:dyDescent="0.2"/>
    <row r="268" s="20" customFormat="1" ht="10.5" x14ac:dyDescent="0.2"/>
    <row r="269" s="20" customFormat="1" ht="10.5" x14ac:dyDescent="0.2"/>
    <row r="270" s="20" customFormat="1" ht="10.5" x14ac:dyDescent="0.2"/>
    <row r="271" s="20" customFormat="1" ht="10.5" x14ac:dyDescent="0.2"/>
    <row r="272" s="20" customFormat="1" ht="10.5" x14ac:dyDescent="0.2"/>
    <row r="273" s="20" customFormat="1" ht="10.5" x14ac:dyDescent="0.2"/>
    <row r="274" s="20" customFormat="1" ht="10.5" x14ac:dyDescent="0.2"/>
  </sheetData>
  <mergeCells count="12">
    <mergeCell ref="A153:B153"/>
    <mergeCell ref="A154:B154"/>
    <mergeCell ref="A155:B155"/>
    <mergeCell ref="A156:B156"/>
    <mergeCell ref="A157:B157"/>
    <mergeCell ref="A4:J4"/>
    <mergeCell ref="A5:J5"/>
    <mergeCell ref="A6:A7"/>
    <mergeCell ref="B6:B7"/>
    <mergeCell ref="C6:E6"/>
    <mergeCell ref="F6:H6"/>
    <mergeCell ref="I6:I7"/>
  </mergeCells>
  <pageMargins left="0.7" right="0.7" top="0.75" bottom="0.75" header="0.3" footer="0.3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6"/>
  <sheetViews>
    <sheetView workbookViewId="0">
      <selection activeCell="B14" sqref="B14"/>
    </sheetView>
  </sheetViews>
  <sheetFormatPr defaultRowHeight="15" x14ac:dyDescent="0.25"/>
  <sheetData>
    <row r="5" spans="1:5" x14ac:dyDescent="0.25">
      <c r="A5" t="s">
        <v>379</v>
      </c>
      <c r="B5" t="s">
        <v>116</v>
      </c>
      <c r="C5" t="s">
        <v>376</v>
      </c>
      <c r="D5" t="s">
        <v>377</v>
      </c>
      <c r="E5" t="s">
        <v>378</v>
      </c>
    </row>
    <row r="6" spans="1:5" x14ac:dyDescent="0.25">
      <c r="A6" s="295">
        <v>43953</v>
      </c>
      <c r="B6" t="s">
        <v>381</v>
      </c>
      <c r="D6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zoomScaleNormal="100" workbookViewId="0">
      <selection activeCell="G13" sqref="G13"/>
    </sheetView>
  </sheetViews>
  <sheetFormatPr defaultRowHeight="15" x14ac:dyDescent="0.25"/>
  <cols>
    <col min="1" max="1" width="5" customWidth="1"/>
    <col min="2" max="2" width="6.28515625" customWidth="1"/>
    <col min="3" max="3" width="6.140625" customWidth="1"/>
    <col min="4" max="4" width="11.42578125" customWidth="1"/>
    <col min="5" max="5" width="11.5703125" customWidth="1"/>
    <col min="6" max="6" width="6.85546875" customWidth="1"/>
    <col min="8" max="8" width="4.85546875" customWidth="1"/>
    <col min="9" max="9" width="10.85546875" customWidth="1"/>
    <col min="10" max="10" width="11.28515625" customWidth="1"/>
    <col min="11" max="11" width="4.7109375" customWidth="1"/>
    <col min="13" max="13" width="10.5703125" bestFit="1" customWidth="1"/>
  </cols>
  <sheetData>
    <row r="1" spans="1:19" ht="16.5" x14ac:dyDescent="0.25">
      <c r="A1" s="6" t="s">
        <v>0</v>
      </c>
      <c r="B1" s="16"/>
      <c r="C1" s="7"/>
      <c r="D1" s="8"/>
      <c r="E1" s="8"/>
      <c r="F1" s="8"/>
      <c r="G1" s="5"/>
      <c r="H1" s="5"/>
      <c r="I1" s="3"/>
      <c r="J1" s="3"/>
      <c r="K1" s="9"/>
      <c r="L1" s="3"/>
      <c r="M1" s="3"/>
      <c r="N1" s="3"/>
      <c r="O1" s="7"/>
      <c r="P1" s="5"/>
      <c r="Q1" s="5"/>
      <c r="R1" s="3" t="s">
        <v>1</v>
      </c>
      <c r="S1" s="3"/>
    </row>
    <row r="2" spans="1:19" ht="15.75" x14ac:dyDescent="0.25">
      <c r="A2" s="10" t="s">
        <v>2</v>
      </c>
      <c r="B2" s="17"/>
      <c r="C2" s="11"/>
      <c r="D2" s="12"/>
      <c r="E2" s="12"/>
      <c r="F2" s="12"/>
      <c r="G2" s="5"/>
      <c r="H2" s="5"/>
      <c r="I2" s="4"/>
      <c r="J2" s="4"/>
      <c r="K2" s="13"/>
      <c r="L2" s="4"/>
      <c r="M2" s="4"/>
      <c r="N2" s="4"/>
      <c r="O2" s="11"/>
      <c r="P2" s="5"/>
      <c r="Q2" s="5"/>
      <c r="R2" s="4" t="s">
        <v>3</v>
      </c>
      <c r="S2" s="4"/>
    </row>
    <row r="3" spans="1:19" ht="20.25" x14ac:dyDescent="0.3">
      <c r="A3" s="416" t="s">
        <v>4</v>
      </c>
      <c r="B3" s="416"/>
      <c r="C3" s="416"/>
      <c r="D3" s="416"/>
      <c r="E3" s="416"/>
      <c r="F3" s="416"/>
      <c r="G3" s="416"/>
      <c r="H3" s="416"/>
      <c r="I3" s="416"/>
      <c r="J3" s="416"/>
      <c r="K3" s="417"/>
      <c r="L3" s="416"/>
      <c r="M3" s="416"/>
      <c r="N3" s="416"/>
      <c r="O3" s="416"/>
      <c r="P3" s="416"/>
      <c r="Q3" s="416"/>
      <c r="R3" s="416"/>
      <c r="S3" s="416"/>
    </row>
    <row r="4" spans="1:19" ht="15.75" thickBot="1" x14ac:dyDescent="0.3">
      <c r="A4" s="418" t="s">
        <v>181</v>
      </c>
      <c r="B4" s="418"/>
      <c r="C4" s="418"/>
      <c r="D4" s="418"/>
      <c r="E4" s="418"/>
      <c r="F4" s="418"/>
      <c r="G4" s="418"/>
      <c r="H4" s="418"/>
      <c r="I4" s="418"/>
      <c r="J4" s="418"/>
      <c r="K4" s="419"/>
      <c r="L4" s="418"/>
      <c r="M4" s="418"/>
      <c r="N4" s="418"/>
      <c r="O4" s="418"/>
      <c r="P4" s="418"/>
      <c r="Q4" s="418"/>
      <c r="R4" s="418"/>
      <c r="S4" s="418"/>
    </row>
    <row r="5" spans="1:19" ht="15.75" thickTop="1" x14ac:dyDescent="0.25">
      <c r="A5" s="420" t="s">
        <v>5</v>
      </c>
      <c r="B5" s="422" t="s">
        <v>6</v>
      </c>
      <c r="C5" s="424" t="s">
        <v>7</v>
      </c>
      <c r="D5" s="424" t="s">
        <v>8</v>
      </c>
      <c r="E5" s="424"/>
      <c r="F5" s="424"/>
      <c r="G5" s="426" t="s">
        <v>9</v>
      </c>
      <c r="H5" s="426"/>
      <c r="I5" s="426"/>
      <c r="J5" s="426"/>
      <c r="K5" s="427"/>
      <c r="L5" s="428" t="s">
        <v>10</v>
      </c>
      <c r="M5" s="426" t="s">
        <v>11</v>
      </c>
      <c r="N5" s="426"/>
      <c r="O5" s="426"/>
      <c r="P5" s="426"/>
      <c r="Q5" s="426"/>
      <c r="R5" s="426"/>
      <c r="S5" s="430" t="s">
        <v>12</v>
      </c>
    </row>
    <row r="6" spans="1:19" ht="31.5" x14ac:dyDescent="0.25">
      <c r="A6" s="421"/>
      <c r="B6" s="423"/>
      <c r="C6" s="425"/>
      <c r="D6" s="14" t="s">
        <v>13</v>
      </c>
      <c r="E6" s="96" t="s">
        <v>14</v>
      </c>
      <c r="F6" s="96" t="s">
        <v>15</v>
      </c>
      <c r="G6" s="96" t="s">
        <v>16</v>
      </c>
      <c r="H6" s="96" t="s">
        <v>17</v>
      </c>
      <c r="I6" s="96" t="s">
        <v>18</v>
      </c>
      <c r="J6" s="97" t="s">
        <v>19</v>
      </c>
      <c r="K6" s="15" t="s">
        <v>20</v>
      </c>
      <c r="L6" s="429"/>
      <c r="M6" s="96" t="s">
        <v>21</v>
      </c>
      <c r="N6" s="96" t="s">
        <v>22</v>
      </c>
      <c r="O6" s="96" t="s">
        <v>23</v>
      </c>
      <c r="P6" s="96" t="s">
        <v>22</v>
      </c>
      <c r="Q6" s="96" t="s">
        <v>24</v>
      </c>
      <c r="R6" s="96" t="s">
        <v>22</v>
      </c>
      <c r="S6" s="431"/>
    </row>
    <row r="7" spans="1:19" x14ac:dyDescent="0.25">
      <c r="A7" s="408">
        <v>448</v>
      </c>
      <c r="B7" s="330"/>
      <c r="C7" s="331"/>
      <c r="D7" s="14"/>
      <c r="E7" s="331"/>
      <c r="F7" s="331"/>
      <c r="G7" s="331"/>
      <c r="H7" s="331"/>
      <c r="I7" s="331"/>
      <c r="J7" s="287">
        <f t="shared" ref="J7:J14" si="0">H7*I7</f>
        <v>0</v>
      </c>
      <c r="K7" s="15"/>
      <c r="L7" s="224">
        <f t="shared" ref="L7:L14" si="1">H7*I7*(1-K7)</f>
        <v>0</v>
      </c>
      <c r="M7" s="331"/>
      <c r="N7" s="331"/>
      <c r="O7" s="331"/>
      <c r="P7" s="331"/>
      <c r="Q7" s="331"/>
      <c r="R7" s="331"/>
      <c r="S7" s="409"/>
    </row>
    <row r="8" spans="1:19" ht="21" x14ac:dyDescent="0.25">
      <c r="A8" s="408">
        <v>43</v>
      </c>
      <c r="B8" s="290">
        <v>43953</v>
      </c>
      <c r="C8" s="285" t="s">
        <v>433</v>
      </c>
      <c r="D8" s="286" t="s">
        <v>184</v>
      </c>
      <c r="E8" s="285" t="s">
        <v>165</v>
      </c>
      <c r="F8" s="331"/>
      <c r="G8" s="331" t="s">
        <v>28</v>
      </c>
      <c r="H8" s="331">
        <v>1</v>
      </c>
      <c r="I8" s="331">
        <v>455000</v>
      </c>
      <c r="J8" s="287">
        <f t="shared" si="0"/>
        <v>455000</v>
      </c>
      <c r="K8" s="15"/>
      <c r="L8" s="224">
        <f t="shared" si="1"/>
        <v>455000</v>
      </c>
      <c r="M8" s="331"/>
      <c r="N8" s="331"/>
      <c r="O8" s="331"/>
      <c r="P8" s="331"/>
      <c r="Q8" s="331"/>
      <c r="R8" s="331"/>
      <c r="S8" s="409"/>
    </row>
    <row r="9" spans="1:19" x14ac:dyDescent="0.25">
      <c r="A9" s="408"/>
      <c r="B9" s="290"/>
      <c r="C9" s="331"/>
      <c r="D9" s="286" t="s">
        <v>184</v>
      </c>
      <c r="E9" s="285" t="s">
        <v>165</v>
      </c>
      <c r="F9" s="331"/>
      <c r="G9" s="331" t="s">
        <v>41</v>
      </c>
      <c r="H9" s="331">
        <v>1</v>
      </c>
      <c r="I9" s="331">
        <v>465000</v>
      </c>
      <c r="J9" s="287"/>
      <c r="K9" s="15"/>
      <c r="L9" s="224"/>
      <c r="M9" s="331"/>
      <c r="N9" s="331"/>
      <c r="O9" s="331"/>
      <c r="P9" s="331"/>
      <c r="Q9" s="331"/>
      <c r="R9" s="331"/>
      <c r="S9" s="409"/>
    </row>
    <row r="10" spans="1:19" x14ac:dyDescent="0.25">
      <c r="A10" s="408"/>
      <c r="B10" s="290"/>
      <c r="C10" s="331"/>
      <c r="D10" s="286" t="s">
        <v>184</v>
      </c>
      <c r="E10" s="285" t="s">
        <v>165</v>
      </c>
      <c r="F10" s="331"/>
      <c r="G10" s="331" t="s">
        <v>42</v>
      </c>
      <c r="H10" s="331">
        <v>1</v>
      </c>
      <c r="I10" s="331">
        <v>475000</v>
      </c>
      <c r="J10" s="287"/>
      <c r="K10" s="15"/>
      <c r="L10" s="224"/>
      <c r="M10" s="331"/>
      <c r="N10" s="331"/>
      <c r="O10" s="331"/>
      <c r="P10" s="331"/>
      <c r="Q10" s="331"/>
      <c r="R10" s="331"/>
      <c r="S10" s="409"/>
    </row>
    <row r="11" spans="1:19" x14ac:dyDescent="0.25">
      <c r="A11" s="408"/>
      <c r="B11" s="290"/>
      <c r="C11" s="331"/>
      <c r="D11" s="286" t="s">
        <v>184</v>
      </c>
      <c r="E11" s="285" t="s">
        <v>165</v>
      </c>
      <c r="F11" s="331"/>
      <c r="G11" s="331" t="s">
        <v>31</v>
      </c>
      <c r="H11" s="331">
        <v>1</v>
      </c>
      <c r="I11" s="331">
        <v>485000</v>
      </c>
      <c r="J11" s="287"/>
      <c r="K11" s="15"/>
      <c r="L11" s="224"/>
      <c r="M11" s="331"/>
      <c r="N11" s="331"/>
      <c r="O11" s="331"/>
      <c r="P11" s="331"/>
      <c r="Q11" s="331"/>
      <c r="R11" s="331"/>
      <c r="S11" s="409"/>
    </row>
    <row r="12" spans="1:19" x14ac:dyDescent="0.25">
      <c r="A12" s="408"/>
      <c r="B12" s="290"/>
      <c r="C12" s="331"/>
      <c r="D12" s="286" t="s">
        <v>184</v>
      </c>
      <c r="E12" s="285" t="s">
        <v>165</v>
      </c>
      <c r="F12" s="331"/>
      <c r="G12" s="331" t="s">
        <v>43</v>
      </c>
      <c r="H12" s="331">
        <v>1</v>
      </c>
      <c r="I12" s="331">
        <v>550000</v>
      </c>
      <c r="J12" s="287"/>
      <c r="K12" s="15"/>
      <c r="L12" s="224"/>
      <c r="M12" s="331"/>
      <c r="N12" s="331"/>
      <c r="O12" s="331"/>
      <c r="P12" s="331"/>
      <c r="Q12" s="331"/>
      <c r="R12" s="331"/>
      <c r="S12" s="409"/>
    </row>
    <row r="13" spans="1:19" x14ac:dyDescent="0.25">
      <c r="A13" s="408"/>
      <c r="B13" s="290"/>
      <c r="C13" s="331"/>
      <c r="D13" s="286" t="s">
        <v>184</v>
      </c>
      <c r="E13" s="285" t="s">
        <v>165</v>
      </c>
      <c r="F13" s="331"/>
      <c r="G13" s="331"/>
      <c r="H13" s="331"/>
      <c r="I13" s="331"/>
      <c r="J13" s="287"/>
      <c r="K13" s="15"/>
      <c r="L13" s="224"/>
      <c r="M13" s="331"/>
      <c r="N13" s="331"/>
      <c r="O13" s="331"/>
      <c r="P13" s="331"/>
      <c r="Q13" s="331"/>
      <c r="R13" s="331"/>
      <c r="S13" s="409"/>
    </row>
    <row r="14" spans="1:19" x14ac:dyDescent="0.25">
      <c r="A14" s="284">
        <v>432</v>
      </c>
      <c r="B14" s="290">
        <v>43953</v>
      </c>
      <c r="C14" s="285"/>
      <c r="D14" s="286" t="s">
        <v>37</v>
      </c>
      <c r="E14" s="285"/>
      <c r="F14" s="285"/>
      <c r="G14" s="285" t="s">
        <v>28</v>
      </c>
      <c r="H14" s="285">
        <v>3</v>
      </c>
      <c r="I14" s="285">
        <v>455000</v>
      </c>
      <c r="J14" s="287">
        <f t="shared" si="0"/>
        <v>1365000</v>
      </c>
      <c r="K14" s="288">
        <v>0.25</v>
      </c>
      <c r="L14" s="224">
        <f t="shared" si="1"/>
        <v>1023750</v>
      </c>
      <c r="M14" s="331"/>
      <c r="N14" s="331"/>
      <c r="O14" s="331"/>
      <c r="P14" s="331"/>
      <c r="Q14" s="331"/>
      <c r="R14" s="331"/>
      <c r="S14" s="409"/>
    </row>
    <row r="15" spans="1:19" s="102" customFormat="1" x14ac:dyDescent="0.25">
      <c r="A15" s="284">
        <v>1008</v>
      </c>
      <c r="B15" s="290">
        <v>43953</v>
      </c>
      <c r="C15" s="285"/>
      <c r="D15" s="286" t="s">
        <v>184</v>
      </c>
      <c r="E15" s="285" t="s">
        <v>165</v>
      </c>
      <c r="F15" s="285"/>
      <c r="G15" s="285" t="s">
        <v>28</v>
      </c>
      <c r="H15" s="285">
        <v>1</v>
      </c>
      <c r="I15" s="291">
        <v>455000</v>
      </c>
      <c r="J15" s="287">
        <f>H15*I15</f>
        <v>455000</v>
      </c>
      <c r="K15" s="288">
        <v>0.5</v>
      </c>
      <c r="L15" s="224">
        <f>H15*I15*(1-K15)</f>
        <v>227500</v>
      </c>
      <c r="M15" s="285"/>
      <c r="N15" s="285"/>
      <c r="O15" s="285"/>
      <c r="P15" s="285"/>
      <c r="Q15" s="285"/>
      <c r="R15" s="285"/>
      <c r="S15" s="289"/>
    </row>
    <row r="16" spans="1:19" s="102" customFormat="1" x14ac:dyDescent="0.25">
      <c r="A16" s="284"/>
      <c r="B16" s="302"/>
      <c r="C16" s="285"/>
      <c r="D16" s="286" t="s">
        <v>184</v>
      </c>
      <c r="E16" s="285" t="s">
        <v>165</v>
      </c>
      <c r="F16" s="285"/>
      <c r="G16" s="285" t="s">
        <v>41</v>
      </c>
      <c r="H16" s="285">
        <v>1</v>
      </c>
      <c r="I16" s="291">
        <v>465000</v>
      </c>
      <c r="J16" s="287">
        <f t="shared" ref="J16:J25" si="2">H16*I16</f>
        <v>465000</v>
      </c>
      <c r="K16" s="288">
        <v>0.5</v>
      </c>
      <c r="L16" s="224">
        <f t="shared" ref="L16:L89" si="3">H16*I16*(1-K16)</f>
        <v>232500</v>
      </c>
      <c r="M16" s="285"/>
      <c r="N16" s="285"/>
      <c r="O16" s="285"/>
      <c r="P16" s="285"/>
      <c r="Q16" s="285"/>
      <c r="R16" s="285"/>
      <c r="S16" s="289"/>
    </row>
    <row r="17" spans="1:19" s="102" customFormat="1" x14ac:dyDescent="0.25">
      <c r="A17" s="284"/>
      <c r="B17" s="302"/>
      <c r="C17" s="285"/>
      <c r="D17" s="286" t="s">
        <v>184</v>
      </c>
      <c r="E17" s="285" t="s">
        <v>165</v>
      </c>
      <c r="F17" s="285"/>
      <c r="G17" s="285" t="s">
        <v>42</v>
      </c>
      <c r="H17" s="285">
        <v>1</v>
      </c>
      <c r="I17" s="291">
        <v>475000</v>
      </c>
      <c r="J17" s="287">
        <f t="shared" si="2"/>
        <v>475000</v>
      </c>
      <c r="K17" s="288">
        <v>0.5</v>
      </c>
      <c r="L17" s="224">
        <f t="shared" si="3"/>
        <v>237500</v>
      </c>
      <c r="M17" s="285"/>
      <c r="N17" s="285"/>
      <c r="O17" s="285"/>
      <c r="P17" s="285"/>
      <c r="Q17" s="285"/>
      <c r="R17" s="285"/>
      <c r="S17" s="289"/>
    </row>
    <row r="18" spans="1:19" s="102" customFormat="1" x14ac:dyDescent="0.25">
      <c r="A18" s="284"/>
      <c r="B18" s="302"/>
      <c r="C18" s="285"/>
      <c r="D18" s="286" t="s">
        <v>184</v>
      </c>
      <c r="E18" s="285" t="s">
        <v>165</v>
      </c>
      <c r="F18" s="285"/>
      <c r="G18" s="285" t="s">
        <v>31</v>
      </c>
      <c r="H18" s="285">
        <v>1</v>
      </c>
      <c r="I18" s="291">
        <v>485000</v>
      </c>
      <c r="J18" s="287">
        <f t="shared" si="2"/>
        <v>485000</v>
      </c>
      <c r="K18" s="288">
        <v>0.5</v>
      </c>
      <c r="L18" s="224">
        <f t="shared" si="3"/>
        <v>242500</v>
      </c>
      <c r="M18" s="285"/>
      <c r="N18" s="285"/>
      <c r="O18" s="285"/>
      <c r="P18" s="285"/>
      <c r="Q18" s="285"/>
      <c r="R18" s="285"/>
      <c r="S18" s="289"/>
    </row>
    <row r="19" spans="1:19" s="102" customFormat="1" x14ac:dyDescent="0.25">
      <c r="A19" s="284"/>
      <c r="B19" s="302"/>
      <c r="C19" s="285"/>
      <c r="D19" s="286" t="s">
        <v>184</v>
      </c>
      <c r="E19" s="285" t="s">
        <v>165</v>
      </c>
      <c r="F19" s="285"/>
      <c r="G19" s="285" t="s">
        <v>43</v>
      </c>
      <c r="H19" s="285">
        <v>1</v>
      </c>
      <c r="I19" s="291">
        <v>550000</v>
      </c>
      <c r="J19" s="287">
        <f t="shared" si="2"/>
        <v>550000</v>
      </c>
      <c r="K19" s="288">
        <v>0.5</v>
      </c>
      <c r="L19" s="224">
        <f t="shared" si="3"/>
        <v>275000</v>
      </c>
      <c r="M19" s="285"/>
      <c r="N19" s="285"/>
      <c r="O19" s="285"/>
      <c r="P19" s="285"/>
      <c r="Q19" s="285"/>
      <c r="R19" s="285"/>
      <c r="S19" s="289"/>
    </row>
    <row r="20" spans="1:19" s="102" customFormat="1" x14ac:dyDescent="0.25">
      <c r="A20" s="284"/>
      <c r="B20" s="302"/>
      <c r="C20" s="285"/>
      <c r="D20" s="286" t="s">
        <v>184</v>
      </c>
      <c r="E20" s="285" t="s">
        <v>165</v>
      </c>
      <c r="F20" s="285"/>
      <c r="G20" s="285" t="s">
        <v>36</v>
      </c>
      <c r="H20" s="285">
        <v>1</v>
      </c>
      <c r="I20" s="291">
        <v>455000</v>
      </c>
      <c r="J20" s="287">
        <f t="shared" si="2"/>
        <v>455000</v>
      </c>
      <c r="K20" s="288">
        <v>0.5</v>
      </c>
      <c r="L20" s="224">
        <f t="shared" si="3"/>
        <v>227500</v>
      </c>
      <c r="M20" s="285"/>
      <c r="N20" s="285"/>
      <c r="O20" s="285"/>
      <c r="P20" s="285"/>
      <c r="Q20" s="285"/>
      <c r="R20" s="285"/>
      <c r="S20" s="289"/>
    </row>
    <row r="21" spans="1:19" s="102" customFormat="1" x14ac:dyDescent="0.25">
      <c r="A21" s="284">
        <v>1009</v>
      </c>
      <c r="B21" s="290">
        <v>43984</v>
      </c>
      <c r="C21" s="285"/>
      <c r="D21" s="286" t="s">
        <v>185</v>
      </c>
      <c r="E21" s="285" t="s">
        <v>186</v>
      </c>
      <c r="F21" s="285"/>
      <c r="G21" s="285" t="s">
        <v>58</v>
      </c>
      <c r="H21" s="285">
        <v>24</v>
      </c>
      <c r="I21" s="291">
        <v>255000</v>
      </c>
      <c r="J21" s="287">
        <f t="shared" si="2"/>
        <v>6120000</v>
      </c>
      <c r="K21" s="288">
        <v>0.5</v>
      </c>
      <c r="L21" s="224">
        <f t="shared" si="3"/>
        <v>3060000</v>
      </c>
      <c r="M21" s="285"/>
      <c r="N21" s="285"/>
      <c r="O21" s="285"/>
      <c r="P21" s="285"/>
      <c r="Q21" s="285"/>
      <c r="R21" s="285"/>
      <c r="S21" s="289"/>
    </row>
    <row r="22" spans="1:19" s="102" customFormat="1" x14ac:dyDescent="0.25">
      <c r="A22" s="284">
        <v>1015</v>
      </c>
      <c r="B22" s="290">
        <v>44045</v>
      </c>
      <c r="D22" s="299" t="s">
        <v>213</v>
      </c>
      <c r="E22" s="299" t="s">
        <v>214</v>
      </c>
      <c r="F22" s="285"/>
      <c r="G22" s="285" t="s">
        <v>28</v>
      </c>
      <c r="H22" s="285">
        <v>6</v>
      </c>
      <c r="I22" s="291">
        <v>455000</v>
      </c>
      <c r="J22" s="287">
        <f t="shared" si="2"/>
        <v>2730000</v>
      </c>
      <c r="K22" s="288">
        <v>0.41</v>
      </c>
      <c r="L22" s="224">
        <f t="shared" si="3"/>
        <v>1610700.0000000002</v>
      </c>
      <c r="M22" s="285"/>
      <c r="N22" s="285"/>
      <c r="O22" s="285"/>
      <c r="P22" s="285"/>
      <c r="Q22" s="285"/>
      <c r="R22" s="285"/>
      <c r="S22" s="289"/>
    </row>
    <row r="23" spans="1:19" s="102" customFormat="1" x14ac:dyDescent="0.25">
      <c r="A23" s="284">
        <v>1019</v>
      </c>
      <c r="B23" s="290">
        <v>44076</v>
      </c>
      <c r="C23" s="285"/>
      <c r="D23" s="286" t="s">
        <v>54</v>
      </c>
      <c r="E23" s="285" t="s">
        <v>47</v>
      </c>
      <c r="F23" s="285"/>
      <c r="G23" s="285" t="s">
        <v>41</v>
      </c>
      <c r="H23" s="285">
        <v>60</v>
      </c>
      <c r="I23" s="291">
        <v>465000</v>
      </c>
      <c r="J23" s="287">
        <f t="shared" si="2"/>
        <v>27900000</v>
      </c>
      <c r="K23" s="288"/>
      <c r="L23" s="224">
        <f t="shared" si="3"/>
        <v>27900000</v>
      </c>
      <c r="M23" s="285"/>
      <c r="N23" s="285"/>
      <c r="O23" s="285"/>
      <c r="P23" s="285"/>
      <c r="Q23" s="285"/>
      <c r="R23" s="285"/>
      <c r="S23" s="289"/>
    </row>
    <row r="24" spans="1:19" s="102" customFormat="1" ht="18" customHeight="1" x14ac:dyDescent="0.25">
      <c r="A24" s="284"/>
      <c r="B24" s="301"/>
      <c r="C24" s="285"/>
      <c r="D24" s="286" t="s">
        <v>54</v>
      </c>
      <c r="E24" s="285" t="s">
        <v>47</v>
      </c>
      <c r="F24" s="285"/>
      <c r="G24" s="285" t="s">
        <v>42</v>
      </c>
      <c r="H24" s="285">
        <v>60</v>
      </c>
      <c r="I24" s="291">
        <v>475000</v>
      </c>
      <c r="J24" s="287">
        <f t="shared" si="2"/>
        <v>28500000</v>
      </c>
      <c r="K24" s="288"/>
      <c r="L24" s="224">
        <f t="shared" si="3"/>
        <v>28500000</v>
      </c>
      <c r="M24" s="285"/>
      <c r="N24" s="285"/>
      <c r="O24" s="285"/>
      <c r="P24" s="285"/>
      <c r="Q24" s="285"/>
      <c r="R24" s="285"/>
      <c r="S24" s="289" t="s">
        <v>189</v>
      </c>
    </row>
    <row r="25" spans="1:19" s="102" customFormat="1" x14ac:dyDescent="0.25">
      <c r="A25" s="284"/>
      <c r="B25" s="301"/>
      <c r="C25" s="285"/>
      <c r="D25" s="286" t="s">
        <v>54</v>
      </c>
      <c r="E25" s="285" t="s">
        <v>47</v>
      </c>
      <c r="F25" s="285"/>
      <c r="G25" s="285" t="s">
        <v>31</v>
      </c>
      <c r="H25" s="285">
        <v>60</v>
      </c>
      <c r="I25" s="291">
        <v>485000</v>
      </c>
      <c r="J25" s="287">
        <f t="shared" si="2"/>
        <v>29100000</v>
      </c>
      <c r="K25" s="288"/>
      <c r="L25" s="224">
        <f t="shared" si="3"/>
        <v>29100000</v>
      </c>
      <c r="M25" s="285"/>
      <c r="N25" s="285"/>
      <c r="O25" s="285"/>
      <c r="P25" s="285"/>
      <c r="Q25" s="285"/>
      <c r="R25" s="285"/>
      <c r="S25" s="289"/>
    </row>
    <row r="26" spans="1:19" s="102" customFormat="1" x14ac:dyDescent="0.25">
      <c r="A26" s="293">
        <v>1013</v>
      </c>
      <c r="B26" s="292">
        <v>44106</v>
      </c>
      <c r="C26" s="220"/>
      <c r="D26" s="220" t="s">
        <v>157</v>
      </c>
      <c r="E26" s="220" t="s">
        <v>161</v>
      </c>
      <c r="F26" s="220"/>
      <c r="G26" s="171" t="s">
        <v>42</v>
      </c>
      <c r="H26" s="171">
        <v>12</v>
      </c>
      <c r="I26" s="222">
        <v>475000</v>
      </c>
      <c r="J26" s="223">
        <f>H26*I26</f>
        <v>5700000</v>
      </c>
      <c r="K26" s="225">
        <v>0.38</v>
      </c>
      <c r="L26" s="224">
        <f t="shared" si="3"/>
        <v>3534000</v>
      </c>
      <c r="M26" s="220"/>
      <c r="N26" s="220"/>
      <c r="O26" s="220"/>
      <c r="P26" s="220"/>
      <c r="Q26" s="220"/>
      <c r="R26" s="220"/>
      <c r="S26" s="289"/>
    </row>
    <row r="27" spans="1:19" s="102" customFormat="1" x14ac:dyDescent="0.25">
      <c r="A27" s="171"/>
      <c r="B27" s="171"/>
      <c r="C27" s="220"/>
      <c r="D27" s="220" t="s">
        <v>157</v>
      </c>
      <c r="E27" s="220" t="s">
        <v>161</v>
      </c>
      <c r="F27" s="220"/>
      <c r="G27" s="171" t="s">
        <v>31</v>
      </c>
      <c r="H27" s="171">
        <v>10</v>
      </c>
      <c r="I27" s="222">
        <v>485000</v>
      </c>
      <c r="J27" s="223">
        <f t="shared" ref="J27:J89" si="4">H27*I27</f>
        <v>4850000</v>
      </c>
      <c r="K27" s="225">
        <v>0.38</v>
      </c>
      <c r="L27" s="224">
        <f t="shared" si="3"/>
        <v>3007000</v>
      </c>
      <c r="M27" s="220"/>
      <c r="N27" s="220"/>
      <c r="O27" s="220"/>
      <c r="P27" s="220"/>
      <c r="Q27" s="220"/>
      <c r="R27" s="220"/>
      <c r="S27" s="220"/>
    </row>
    <row r="28" spans="1:19" s="102" customFormat="1" x14ac:dyDescent="0.25">
      <c r="A28" s="171"/>
      <c r="B28" s="171"/>
      <c r="C28" s="220"/>
      <c r="D28" s="220" t="s">
        <v>157</v>
      </c>
      <c r="E28" s="220" t="s">
        <v>161</v>
      </c>
      <c r="F28" s="220"/>
      <c r="G28" s="171" t="s">
        <v>32</v>
      </c>
      <c r="H28" s="171">
        <v>12</v>
      </c>
      <c r="I28" s="222">
        <v>455000</v>
      </c>
      <c r="J28" s="223">
        <f t="shared" si="4"/>
        <v>5460000</v>
      </c>
      <c r="K28" s="225">
        <v>0.38</v>
      </c>
      <c r="L28" s="224">
        <f t="shared" si="3"/>
        <v>3385200</v>
      </c>
      <c r="M28" s="220"/>
      <c r="N28" s="220"/>
      <c r="O28" s="220"/>
      <c r="P28" s="220"/>
      <c r="Q28" s="220"/>
      <c r="R28" s="220"/>
      <c r="S28" s="220"/>
    </row>
    <row r="29" spans="1:19" s="102" customFormat="1" x14ac:dyDescent="0.25">
      <c r="A29" s="171">
        <v>1012</v>
      </c>
      <c r="B29" s="292">
        <v>44106</v>
      </c>
      <c r="C29" s="220"/>
      <c r="D29" s="220" t="s">
        <v>39</v>
      </c>
      <c r="E29" s="220" t="s">
        <v>40</v>
      </c>
      <c r="F29" s="220"/>
      <c r="G29" s="171" t="s">
        <v>58</v>
      </c>
      <c r="H29" s="171">
        <v>24</v>
      </c>
      <c r="I29" s="222">
        <v>255000</v>
      </c>
      <c r="J29" s="223">
        <f t="shared" si="4"/>
        <v>6120000</v>
      </c>
      <c r="K29" s="225">
        <v>0.41</v>
      </c>
      <c r="L29" s="224">
        <f t="shared" si="3"/>
        <v>3610800.0000000005</v>
      </c>
      <c r="M29" s="220"/>
      <c r="N29" s="220"/>
      <c r="O29" s="220"/>
      <c r="P29" s="220"/>
      <c r="Q29" s="220"/>
      <c r="R29" s="220"/>
      <c r="S29" s="220"/>
    </row>
    <row r="30" spans="1:19" s="102" customFormat="1" x14ac:dyDescent="0.25">
      <c r="A30" s="346">
        <v>434</v>
      </c>
      <c r="B30" s="292"/>
      <c r="C30" s="220"/>
      <c r="D30" s="220"/>
      <c r="E30" s="220"/>
      <c r="F30" s="220"/>
      <c r="G30" s="171"/>
      <c r="H30" s="171"/>
      <c r="I30" s="222"/>
      <c r="J30" s="223"/>
      <c r="K30" s="225"/>
      <c r="L30" s="224"/>
      <c r="M30" s="220"/>
      <c r="N30" s="220"/>
      <c r="O30" s="220"/>
      <c r="P30" s="220"/>
      <c r="Q30" s="220"/>
      <c r="R30" s="220"/>
      <c r="S30" s="220"/>
    </row>
    <row r="31" spans="1:19" s="102" customFormat="1" x14ac:dyDescent="0.25">
      <c r="A31" s="171">
        <v>436</v>
      </c>
      <c r="B31" s="171" t="s">
        <v>235</v>
      </c>
      <c r="C31" s="220" t="s">
        <v>209</v>
      </c>
      <c r="D31" s="221"/>
      <c r="E31" s="285" t="s">
        <v>421</v>
      </c>
      <c r="F31" s="220"/>
      <c r="G31" s="171" t="s">
        <v>420</v>
      </c>
      <c r="H31" s="171">
        <v>1</v>
      </c>
      <c r="I31" s="222">
        <v>275000</v>
      </c>
      <c r="J31" s="223">
        <f t="shared" si="4"/>
        <v>275000</v>
      </c>
      <c r="K31" s="225">
        <v>0.41</v>
      </c>
      <c r="L31" s="224">
        <f t="shared" si="3"/>
        <v>162250.00000000003</v>
      </c>
      <c r="M31" s="220"/>
      <c r="N31" s="220"/>
      <c r="O31" s="220"/>
      <c r="P31" s="220"/>
      <c r="Q31" s="220"/>
      <c r="R31" s="220"/>
      <c r="S31" s="220"/>
    </row>
    <row r="32" spans="1:19" s="102" customFormat="1" x14ac:dyDescent="0.25">
      <c r="A32" s="346">
        <v>437</v>
      </c>
      <c r="B32" s="171"/>
      <c r="C32" s="220"/>
      <c r="D32" s="221"/>
      <c r="E32" s="285"/>
      <c r="F32" s="220"/>
      <c r="G32" s="171"/>
      <c r="H32" s="171"/>
      <c r="I32" s="222"/>
      <c r="J32" s="223"/>
      <c r="K32" s="225"/>
      <c r="L32" s="224"/>
      <c r="M32" s="220"/>
      <c r="N32" s="220"/>
      <c r="O32" s="220"/>
      <c r="P32" s="220"/>
      <c r="Q32" s="220"/>
      <c r="R32" s="220"/>
      <c r="S32" s="220"/>
    </row>
    <row r="33" spans="1:19" s="102" customFormat="1" x14ac:dyDescent="0.25">
      <c r="A33" s="171">
        <v>439</v>
      </c>
      <c r="B33" s="171" t="s">
        <v>235</v>
      </c>
      <c r="C33" s="220" t="s">
        <v>209</v>
      </c>
      <c r="D33" s="221"/>
      <c r="E33" s="285" t="s">
        <v>421</v>
      </c>
      <c r="F33" s="220"/>
      <c r="G33" s="171" t="s">
        <v>58</v>
      </c>
      <c r="H33" s="171">
        <v>1</v>
      </c>
      <c r="I33" s="222">
        <v>255000</v>
      </c>
      <c r="J33" s="223">
        <f t="shared" si="4"/>
        <v>255000</v>
      </c>
      <c r="K33" s="225">
        <v>0.41</v>
      </c>
      <c r="L33" s="224">
        <f t="shared" si="3"/>
        <v>150450.00000000003</v>
      </c>
      <c r="M33" s="220"/>
      <c r="N33" s="220"/>
      <c r="O33" s="220"/>
      <c r="P33" s="220"/>
      <c r="Q33" s="220"/>
      <c r="R33" s="220"/>
      <c r="S33" s="220"/>
    </row>
    <row r="34" spans="1:19" s="102" customFormat="1" x14ac:dyDescent="0.25">
      <c r="A34" s="171"/>
      <c r="B34" s="171"/>
      <c r="C34" s="220" t="s">
        <v>209</v>
      </c>
      <c r="D34" s="221"/>
      <c r="E34" s="285" t="s">
        <v>421</v>
      </c>
      <c r="F34" s="220"/>
      <c r="G34" s="171" t="s">
        <v>34</v>
      </c>
      <c r="H34" s="171">
        <v>1</v>
      </c>
      <c r="I34" s="222">
        <v>265000</v>
      </c>
      <c r="J34" s="223">
        <f t="shared" si="4"/>
        <v>265000</v>
      </c>
      <c r="K34" s="225">
        <v>0.41</v>
      </c>
      <c r="L34" s="224">
        <f t="shared" si="3"/>
        <v>156350.00000000003</v>
      </c>
      <c r="M34" s="220"/>
      <c r="N34" s="220"/>
      <c r="O34" s="220"/>
      <c r="P34" s="220"/>
      <c r="Q34" s="220"/>
      <c r="R34" s="220"/>
      <c r="S34" s="220"/>
    </row>
    <row r="35" spans="1:19" s="102" customFormat="1" x14ac:dyDescent="0.25">
      <c r="A35" s="171"/>
      <c r="B35" s="171"/>
      <c r="C35" s="220" t="s">
        <v>209</v>
      </c>
      <c r="D35" s="221"/>
      <c r="E35" s="285" t="s">
        <v>421</v>
      </c>
      <c r="F35" s="220"/>
      <c r="G35" s="171" t="s">
        <v>43</v>
      </c>
      <c r="H35" s="171">
        <v>3</v>
      </c>
      <c r="I35" s="222">
        <v>550000</v>
      </c>
      <c r="J35" s="223">
        <f t="shared" si="4"/>
        <v>1650000</v>
      </c>
      <c r="K35" s="225">
        <v>0.41</v>
      </c>
      <c r="L35" s="224">
        <f t="shared" si="3"/>
        <v>973500.00000000012</v>
      </c>
      <c r="M35" s="220"/>
      <c r="N35" s="220"/>
      <c r="O35" s="220"/>
      <c r="P35" s="220"/>
      <c r="Q35" s="220"/>
      <c r="R35" s="220"/>
      <c r="S35" s="220"/>
    </row>
    <row r="36" spans="1:19" s="102" customFormat="1" x14ac:dyDescent="0.25">
      <c r="A36" s="171">
        <v>438</v>
      </c>
      <c r="B36" s="171" t="s">
        <v>399</v>
      </c>
      <c r="C36" s="220" t="s">
        <v>209</v>
      </c>
      <c r="D36" s="221"/>
      <c r="E36" s="285" t="s">
        <v>421</v>
      </c>
      <c r="F36" s="220"/>
      <c r="G36" s="171" t="s">
        <v>58</v>
      </c>
      <c r="H36" s="171">
        <v>1</v>
      </c>
      <c r="I36" s="222">
        <v>255000</v>
      </c>
      <c r="J36" s="223">
        <f t="shared" si="4"/>
        <v>255000</v>
      </c>
      <c r="K36" s="225">
        <v>0.41</v>
      </c>
      <c r="L36" s="224">
        <f t="shared" si="3"/>
        <v>150450.00000000003</v>
      </c>
      <c r="M36" s="220"/>
      <c r="N36" s="220"/>
      <c r="O36" s="220"/>
      <c r="P36" s="220"/>
      <c r="Q36" s="220"/>
      <c r="R36" s="220"/>
      <c r="S36" s="220"/>
    </row>
    <row r="37" spans="1:19" s="102" customFormat="1" x14ac:dyDescent="0.25">
      <c r="A37" s="171"/>
      <c r="B37" s="171"/>
      <c r="C37" s="220" t="s">
        <v>209</v>
      </c>
      <c r="D37" s="221"/>
      <c r="E37" s="285" t="s">
        <v>421</v>
      </c>
      <c r="F37" s="220"/>
      <c r="G37" s="171" t="s">
        <v>32</v>
      </c>
      <c r="H37" s="171">
        <v>1</v>
      </c>
      <c r="I37" s="222">
        <v>455000</v>
      </c>
      <c r="J37" s="223">
        <f t="shared" si="4"/>
        <v>455000</v>
      </c>
      <c r="K37" s="225">
        <v>0.41</v>
      </c>
      <c r="L37" s="224">
        <f t="shared" si="3"/>
        <v>268450.00000000006</v>
      </c>
      <c r="M37" s="220"/>
      <c r="N37" s="220"/>
      <c r="O37" s="220"/>
      <c r="P37" s="220"/>
      <c r="Q37" s="220"/>
      <c r="R37" s="220"/>
      <c r="S37" s="220"/>
    </row>
    <row r="38" spans="1:19" s="102" customFormat="1" x14ac:dyDescent="0.25">
      <c r="A38" s="346">
        <v>440</v>
      </c>
      <c r="B38" s="171"/>
      <c r="C38" s="220"/>
      <c r="D38" s="221"/>
      <c r="E38" s="285"/>
      <c r="F38" s="220"/>
      <c r="G38" s="171"/>
      <c r="H38" s="171"/>
      <c r="I38" s="222"/>
      <c r="J38" s="223"/>
      <c r="K38" s="225"/>
      <c r="L38" s="224"/>
      <c r="M38" s="220"/>
      <c r="N38" s="220"/>
      <c r="O38" s="220"/>
      <c r="P38" s="220"/>
      <c r="Q38" s="220"/>
      <c r="R38" s="220"/>
      <c r="S38" s="220"/>
    </row>
    <row r="39" spans="1:19" s="102" customFormat="1" ht="21.75" x14ac:dyDescent="0.25">
      <c r="A39" s="171">
        <v>1022</v>
      </c>
      <c r="B39" s="171" t="s">
        <v>210</v>
      </c>
      <c r="C39" s="220"/>
      <c r="D39" s="221" t="s">
        <v>211</v>
      </c>
      <c r="E39" s="220" t="s">
        <v>186</v>
      </c>
      <c r="F39" s="220"/>
      <c r="G39" s="171" t="s">
        <v>31</v>
      </c>
      <c r="H39" s="171">
        <v>36</v>
      </c>
      <c r="I39" s="222">
        <v>485000</v>
      </c>
      <c r="J39" s="223">
        <f t="shared" si="4"/>
        <v>17460000</v>
      </c>
      <c r="K39" s="220"/>
      <c r="L39" s="224">
        <f t="shared" si="3"/>
        <v>17460000</v>
      </c>
      <c r="M39" s="220"/>
      <c r="N39" s="220"/>
      <c r="O39" s="220"/>
      <c r="P39" s="220"/>
      <c r="Q39" s="220"/>
      <c r="R39" s="220"/>
      <c r="S39" s="220"/>
    </row>
    <row r="40" spans="1:19" s="102" customFormat="1" ht="15.75" customHeight="1" x14ac:dyDescent="0.25">
      <c r="A40" s="171">
        <v>1024</v>
      </c>
      <c r="B40" s="171"/>
      <c r="C40" s="220"/>
      <c r="D40" s="221" t="s">
        <v>213</v>
      </c>
      <c r="E40" s="220" t="s">
        <v>214</v>
      </c>
      <c r="F40" s="220"/>
      <c r="G40" s="171" t="s">
        <v>28</v>
      </c>
      <c r="H40" s="171">
        <v>24</v>
      </c>
      <c r="I40" s="222">
        <v>455000</v>
      </c>
      <c r="J40" s="223">
        <f t="shared" si="4"/>
        <v>10920000</v>
      </c>
      <c r="K40" s="225">
        <v>0.41</v>
      </c>
      <c r="L40" s="224">
        <f t="shared" si="3"/>
        <v>6442800.0000000009</v>
      </c>
      <c r="M40" s="220"/>
      <c r="N40" s="220"/>
      <c r="O40" s="220"/>
      <c r="P40" s="220"/>
      <c r="Q40" s="220"/>
      <c r="R40" s="220"/>
      <c r="S40" s="220"/>
    </row>
    <row r="41" spans="1:19" s="102" customFormat="1" ht="15.75" customHeight="1" x14ac:dyDescent="0.25">
      <c r="A41" s="171">
        <v>1025</v>
      </c>
      <c r="B41" s="171"/>
      <c r="C41" s="220" t="s">
        <v>213</v>
      </c>
      <c r="D41" s="220" t="s">
        <v>212</v>
      </c>
      <c r="E41" s="220" t="s">
        <v>180</v>
      </c>
      <c r="F41" s="220"/>
      <c r="G41" s="171" t="s">
        <v>28</v>
      </c>
      <c r="H41" s="171">
        <v>24</v>
      </c>
      <c r="I41" s="222">
        <v>455000</v>
      </c>
      <c r="J41" s="223">
        <f t="shared" si="4"/>
        <v>10920000</v>
      </c>
      <c r="K41" s="225">
        <v>0.35</v>
      </c>
      <c r="L41" s="224">
        <f t="shared" si="3"/>
        <v>7098000</v>
      </c>
      <c r="M41" s="220"/>
      <c r="N41" s="220"/>
      <c r="O41" s="220"/>
      <c r="P41" s="220"/>
      <c r="Q41" s="220"/>
      <c r="R41" s="220"/>
      <c r="S41" s="220"/>
    </row>
    <row r="42" spans="1:19" s="102" customFormat="1" x14ac:dyDescent="0.25">
      <c r="A42" s="171">
        <v>1026</v>
      </c>
      <c r="B42" s="171" t="s">
        <v>215</v>
      </c>
      <c r="C42" s="220"/>
      <c r="D42" s="220" t="s">
        <v>216</v>
      </c>
      <c r="E42" s="220" t="s">
        <v>217</v>
      </c>
      <c r="F42" s="220"/>
      <c r="G42" s="171" t="s">
        <v>28</v>
      </c>
      <c r="H42" s="171">
        <v>10</v>
      </c>
      <c r="I42" s="222">
        <v>455000</v>
      </c>
      <c r="J42" s="223">
        <f t="shared" si="4"/>
        <v>4550000</v>
      </c>
      <c r="K42" s="225">
        <v>0.3</v>
      </c>
      <c r="L42" s="224">
        <f t="shared" si="3"/>
        <v>3185000</v>
      </c>
      <c r="M42" s="220"/>
      <c r="N42" s="220"/>
      <c r="O42" s="220"/>
      <c r="P42" s="220"/>
      <c r="Q42" s="220"/>
      <c r="R42" s="220"/>
      <c r="S42" s="220"/>
    </row>
    <row r="43" spans="1:19" s="102" customFormat="1" x14ac:dyDescent="0.25">
      <c r="A43" s="171"/>
      <c r="B43" s="171"/>
      <c r="C43" s="220"/>
      <c r="D43" s="220" t="s">
        <v>216</v>
      </c>
      <c r="E43" s="220" t="s">
        <v>217</v>
      </c>
      <c r="F43" s="220"/>
      <c r="G43" s="171" t="s">
        <v>31</v>
      </c>
      <c r="H43" s="171">
        <v>14</v>
      </c>
      <c r="I43" s="222">
        <v>485000</v>
      </c>
      <c r="J43" s="223">
        <f t="shared" si="4"/>
        <v>6790000</v>
      </c>
      <c r="K43" s="225">
        <v>0.3</v>
      </c>
      <c r="L43" s="224">
        <f t="shared" si="3"/>
        <v>4753000</v>
      </c>
      <c r="M43" s="220"/>
      <c r="N43" s="220"/>
      <c r="O43" s="220"/>
      <c r="P43" s="220"/>
      <c r="Q43" s="220"/>
      <c r="R43" s="220"/>
      <c r="S43" s="220"/>
    </row>
    <row r="44" spans="1:19" s="102" customFormat="1" x14ac:dyDescent="0.25">
      <c r="A44" s="171">
        <v>1027</v>
      </c>
      <c r="B44" s="171" t="s">
        <v>215</v>
      </c>
      <c r="C44" s="220"/>
      <c r="D44" s="220" t="s">
        <v>211</v>
      </c>
      <c r="E44" s="220" t="s">
        <v>186</v>
      </c>
      <c r="F44" s="220"/>
      <c r="G44" s="171" t="s">
        <v>31</v>
      </c>
      <c r="H44" s="171">
        <v>36</v>
      </c>
      <c r="I44" s="222">
        <v>485000</v>
      </c>
      <c r="J44" s="223">
        <f t="shared" si="4"/>
        <v>17460000</v>
      </c>
      <c r="K44" s="225">
        <v>0.41</v>
      </c>
      <c r="L44" s="224">
        <f t="shared" si="3"/>
        <v>10301400.000000002</v>
      </c>
      <c r="M44" s="220"/>
      <c r="N44" s="220"/>
      <c r="O44" s="220"/>
      <c r="P44" s="220"/>
      <c r="Q44" s="220"/>
      <c r="R44" s="220"/>
      <c r="S44" s="220"/>
    </row>
    <row r="45" spans="1:19" s="102" customFormat="1" x14ac:dyDescent="0.25">
      <c r="A45" s="171">
        <v>1028</v>
      </c>
      <c r="B45" s="171" t="s">
        <v>382</v>
      </c>
      <c r="C45" s="220"/>
      <c r="D45" s="220" t="s">
        <v>185</v>
      </c>
      <c r="E45" s="220" t="s">
        <v>186</v>
      </c>
      <c r="F45" s="220"/>
      <c r="G45" s="171" t="s">
        <v>28</v>
      </c>
      <c r="H45" s="171">
        <v>12</v>
      </c>
      <c r="I45" s="222">
        <v>455000</v>
      </c>
      <c r="J45" s="223">
        <f t="shared" si="4"/>
        <v>5460000</v>
      </c>
      <c r="K45" s="225">
        <v>0.5</v>
      </c>
      <c r="L45" s="224">
        <f t="shared" si="3"/>
        <v>2730000</v>
      </c>
      <c r="M45" s="220"/>
      <c r="N45" s="220"/>
      <c r="O45" s="220"/>
      <c r="P45" s="220"/>
      <c r="Q45" s="220"/>
      <c r="R45" s="220"/>
      <c r="S45" s="220"/>
    </row>
    <row r="46" spans="1:19" s="102" customFormat="1" x14ac:dyDescent="0.25">
      <c r="A46" s="171">
        <v>441</v>
      </c>
      <c r="B46" s="171" t="s">
        <v>339</v>
      </c>
      <c r="C46" s="220" t="s">
        <v>209</v>
      </c>
      <c r="D46" s="220"/>
      <c r="E46" s="285" t="s">
        <v>421</v>
      </c>
      <c r="F46" s="220"/>
      <c r="G46" s="171" t="s">
        <v>42</v>
      </c>
      <c r="H46" s="171">
        <v>1</v>
      </c>
      <c r="I46" s="222">
        <v>475000</v>
      </c>
      <c r="J46" s="223">
        <f t="shared" si="4"/>
        <v>475000</v>
      </c>
      <c r="K46" s="225">
        <v>0.41</v>
      </c>
      <c r="L46" s="224">
        <f t="shared" si="3"/>
        <v>280250.00000000006</v>
      </c>
      <c r="M46" s="220"/>
      <c r="N46" s="220"/>
      <c r="O46" s="220"/>
      <c r="P46" s="220"/>
      <c r="Q46" s="220"/>
      <c r="R46" s="220"/>
      <c r="S46" s="220"/>
    </row>
    <row r="47" spans="1:19" s="102" customFormat="1" x14ac:dyDescent="0.25">
      <c r="A47" s="171"/>
      <c r="B47" s="171"/>
      <c r="C47" s="220" t="s">
        <v>209</v>
      </c>
      <c r="D47" s="220"/>
      <c r="E47" s="285" t="s">
        <v>421</v>
      </c>
      <c r="F47" s="220"/>
      <c r="G47" s="171" t="s">
        <v>36</v>
      </c>
      <c r="H47" s="171">
        <v>1</v>
      </c>
      <c r="I47" s="222">
        <v>455000</v>
      </c>
      <c r="J47" s="223">
        <f t="shared" si="4"/>
        <v>455000</v>
      </c>
      <c r="K47" s="225">
        <v>0.41</v>
      </c>
      <c r="L47" s="224">
        <f t="shared" si="3"/>
        <v>268450.00000000006</v>
      </c>
      <c r="M47" s="220"/>
      <c r="N47" s="220"/>
      <c r="O47" s="220"/>
      <c r="P47" s="220"/>
      <c r="Q47" s="220"/>
      <c r="R47" s="220"/>
      <c r="S47" s="220"/>
    </row>
    <row r="48" spans="1:19" s="102" customFormat="1" x14ac:dyDescent="0.25">
      <c r="A48" s="171">
        <v>1030</v>
      </c>
      <c r="B48" s="171" t="s">
        <v>339</v>
      </c>
      <c r="C48" s="220" t="s">
        <v>209</v>
      </c>
      <c r="D48" s="220"/>
      <c r="E48" s="285" t="s">
        <v>421</v>
      </c>
      <c r="F48" s="220"/>
      <c r="G48" s="171" t="s">
        <v>31</v>
      </c>
      <c r="H48" s="171">
        <v>12</v>
      </c>
      <c r="I48" s="222">
        <v>485000</v>
      </c>
      <c r="J48" s="223">
        <f t="shared" si="4"/>
        <v>5820000</v>
      </c>
      <c r="K48" s="225">
        <v>0.41</v>
      </c>
      <c r="L48" s="223">
        <f t="shared" si="3"/>
        <v>3433800.0000000005</v>
      </c>
      <c r="M48" s="220"/>
      <c r="N48" s="296">
        <f>L48+L49</f>
        <v>8265900.0000000019</v>
      </c>
      <c r="O48" s="220"/>
      <c r="P48" s="220"/>
      <c r="Q48" s="220"/>
      <c r="R48" s="220"/>
      <c r="S48" s="220"/>
    </row>
    <row r="49" spans="1:19" s="102" customFormat="1" x14ac:dyDescent="0.25">
      <c r="A49" s="171"/>
      <c r="B49" s="171"/>
      <c r="C49" s="220" t="s">
        <v>209</v>
      </c>
      <c r="D49" s="220"/>
      <c r="E49" s="285" t="s">
        <v>421</v>
      </c>
      <c r="F49" s="220"/>
      <c r="G49" s="171" t="s">
        <v>32</v>
      </c>
      <c r="H49" s="171">
        <v>18</v>
      </c>
      <c r="I49" s="222">
        <v>455000</v>
      </c>
      <c r="J49" s="223">
        <f t="shared" si="4"/>
        <v>8190000</v>
      </c>
      <c r="K49" s="225">
        <v>0.41</v>
      </c>
      <c r="L49" s="223">
        <f t="shared" si="3"/>
        <v>4832100.0000000009</v>
      </c>
      <c r="M49" s="220"/>
      <c r="N49" s="220"/>
      <c r="O49" s="220"/>
      <c r="P49" s="220"/>
      <c r="Q49" s="220"/>
      <c r="R49" s="220"/>
      <c r="S49" s="220"/>
    </row>
    <row r="50" spans="1:19" s="102" customFormat="1" x14ac:dyDescent="0.25">
      <c r="A50" s="171">
        <v>1031</v>
      </c>
      <c r="B50" s="171" t="s">
        <v>339</v>
      </c>
      <c r="C50" s="220"/>
      <c r="D50" s="220" t="s">
        <v>179</v>
      </c>
      <c r="E50" s="220" t="s">
        <v>180</v>
      </c>
      <c r="F50" s="220"/>
      <c r="G50" s="171" t="s">
        <v>41</v>
      </c>
      <c r="H50" s="171">
        <v>12</v>
      </c>
      <c r="I50" s="222">
        <v>465000</v>
      </c>
      <c r="J50" s="223">
        <f t="shared" si="4"/>
        <v>5580000</v>
      </c>
      <c r="K50" s="225">
        <v>0.35</v>
      </c>
      <c r="L50" s="223">
        <f t="shared" si="3"/>
        <v>3627000</v>
      </c>
      <c r="M50" s="220"/>
      <c r="N50" s="220"/>
      <c r="O50" s="220"/>
      <c r="P50" s="220"/>
      <c r="Q50" s="220"/>
      <c r="R50" s="220"/>
      <c r="S50" s="220"/>
    </row>
    <row r="51" spans="1:19" s="102" customFormat="1" x14ac:dyDescent="0.25">
      <c r="A51" s="171">
        <v>1032</v>
      </c>
      <c r="B51" s="171" t="s">
        <v>339</v>
      </c>
      <c r="C51" s="220"/>
      <c r="D51" s="220" t="s">
        <v>340</v>
      </c>
      <c r="E51" s="220" t="s">
        <v>73</v>
      </c>
      <c r="F51" s="220"/>
      <c r="G51" s="171" t="s">
        <v>28</v>
      </c>
      <c r="H51" s="171">
        <v>12</v>
      </c>
      <c r="I51" s="222">
        <v>455000</v>
      </c>
      <c r="J51" s="223">
        <f t="shared" si="4"/>
        <v>5460000</v>
      </c>
      <c r="K51" s="225">
        <v>0.38</v>
      </c>
      <c r="L51" s="223">
        <f t="shared" si="3"/>
        <v>3385200</v>
      </c>
      <c r="M51" s="220"/>
      <c r="N51" s="220"/>
      <c r="O51" s="220"/>
      <c r="P51" s="220"/>
      <c r="Q51" s="220"/>
      <c r="R51" s="220"/>
      <c r="S51" s="220"/>
    </row>
    <row r="52" spans="1:19" s="102" customFormat="1" x14ac:dyDescent="0.25">
      <c r="A52" s="171">
        <v>1033</v>
      </c>
      <c r="B52" s="171" t="s">
        <v>339</v>
      </c>
      <c r="C52" s="220"/>
      <c r="D52" s="220" t="s">
        <v>338</v>
      </c>
      <c r="E52" s="220" t="s">
        <v>341</v>
      </c>
      <c r="F52" s="220"/>
      <c r="G52" s="171" t="s">
        <v>28</v>
      </c>
      <c r="H52" s="171">
        <v>7</v>
      </c>
      <c r="I52" s="222">
        <v>455000</v>
      </c>
      <c r="J52" s="223">
        <f t="shared" si="4"/>
        <v>3185000</v>
      </c>
      <c r="K52" s="225">
        <v>0.41</v>
      </c>
      <c r="L52" s="223">
        <f>H52*I52*(1-K52)</f>
        <v>1879150.0000000002</v>
      </c>
      <c r="M52" s="220"/>
      <c r="N52" s="220"/>
      <c r="O52" s="220"/>
      <c r="P52" s="220"/>
      <c r="Q52" s="220"/>
      <c r="R52" s="220"/>
      <c r="S52" s="220"/>
    </row>
    <row r="53" spans="1:19" s="102" customFormat="1" x14ac:dyDescent="0.25">
      <c r="A53" s="171"/>
      <c r="B53" s="171"/>
      <c r="C53" s="220"/>
      <c r="D53" s="220" t="s">
        <v>338</v>
      </c>
      <c r="E53" s="220" t="s">
        <v>341</v>
      </c>
      <c r="F53" s="220"/>
      <c r="G53" s="171" t="s">
        <v>42</v>
      </c>
      <c r="H53" s="171">
        <v>3</v>
      </c>
      <c r="I53" s="222">
        <v>475000</v>
      </c>
      <c r="J53" s="223">
        <f t="shared" si="4"/>
        <v>1425000</v>
      </c>
      <c r="K53" s="225">
        <v>0.41</v>
      </c>
      <c r="L53" s="223">
        <f t="shared" si="3"/>
        <v>840750.00000000012</v>
      </c>
      <c r="M53" s="220"/>
      <c r="N53" s="220"/>
      <c r="O53" s="220"/>
      <c r="P53" s="220"/>
      <c r="Q53" s="220"/>
      <c r="R53" s="220"/>
      <c r="S53" s="220"/>
    </row>
    <row r="54" spans="1:19" s="102" customFormat="1" x14ac:dyDescent="0.25">
      <c r="A54" s="171"/>
      <c r="B54" s="171"/>
      <c r="C54" s="220"/>
      <c r="D54" s="220" t="s">
        <v>338</v>
      </c>
      <c r="E54" s="220" t="s">
        <v>341</v>
      </c>
      <c r="F54" s="220"/>
      <c r="G54" s="171" t="s">
        <v>32</v>
      </c>
      <c r="H54" s="171">
        <v>2</v>
      </c>
      <c r="I54" s="222">
        <v>455000</v>
      </c>
      <c r="J54" s="223">
        <f t="shared" si="4"/>
        <v>910000</v>
      </c>
      <c r="K54" s="225">
        <v>0.41</v>
      </c>
      <c r="L54" s="223">
        <f t="shared" si="3"/>
        <v>536900.00000000012</v>
      </c>
      <c r="M54" s="220"/>
      <c r="N54" s="220"/>
      <c r="O54" s="220"/>
      <c r="P54" s="220"/>
      <c r="Q54" s="220"/>
      <c r="R54" s="220"/>
      <c r="S54" s="220"/>
    </row>
    <row r="55" spans="1:19" s="102" customFormat="1" x14ac:dyDescent="0.25">
      <c r="A55" s="171">
        <v>1035</v>
      </c>
      <c r="B55" s="171" t="s">
        <v>351</v>
      </c>
      <c r="C55" s="220"/>
      <c r="D55" s="220" t="s">
        <v>179</v>
      </c>
      <c r="E55" s="220" t="s">
        <v>180</v>
      </c>
      <c r="F55" s="220"/>
      <c r="G55" s="171" t="s">
        <v>58</v>
      </c>
      <c r="H55" s="171">
        <v>10</v>
      </c>
      <c r="I55" s="222">
        <v>255000</v>
      </c>
      <c r="J55" s="223">
        <f t="shared" si="4"/>
        <v>2550000</v>
      </c>
      <c r="K55" s="225">
        <v>0.35</v>
      </c>
      <c r="L55" s="223">
        <f t="shared" si="3"/>
        <v>1657500</v>
      </c>
      <c r="M55" s="220"/>
      <c r="N55" s="220"/>
      <c r="O55" s="220"/>
      <c r="P55" s="220"/>
      <c r="Q55" s="220"/>
      <c r="R55" s="220"/>
      <c r="S55" s="220"/>
    </row>
    <row r="56" spans="1:19" s="102" customFormat="1" x14ac:dyDescent="0.25">
      <c r="A56" s="171">
        <v>443</v>
      </c>
      <c r="B56" s="171" t="s">
        <v>351</v>
      </c>
      <c r="C56" s="220"/>
      <c r="D56" s="220" t="s">
        <v>353</v>
      </c>
      <c r="E56" s="220" t="s">
        <v>27</v>
      </c>
      <c r="F56" s="220"/>
      <c r="G56" s="171" t="s">
        <v>28</v>
      </c>
      <c r="H56" s="171">
        <v>12</v>
      </c>
      <c r="I56" s="222">
        <v>455000</v>
      </c>
      <c r="J56" s="223">
        <f t="shared" si="4"/>
        <v>5460000</v>
      </c>
      <c r="K56" s="225">
        <v>0.25</v>
      </c>
      <c r="L56" s="223">
        <f t="shared" si="3"/>
        <v>4095000</v>
      </c>
      <c r="M56" s="220"/>
      <c r="N56" s="220"/>
      <c r="O56" s="220"/>
      <c r="P56" s="220"/>
      <c r="Q56" s="220"/>
      <c r="R56" s="220"/>
      <c r="S56" s="220" t="s">
        <v>352</v>
      </c>
    </row>
    <row r="57" spans="1:19" s="102" customFormat="1" x14ac:dyDescent="0.25">
      <c r="A57" s="171">
        <v>442</v>
      </c>
      <c r="B57" s="171" t="s">
        <v>351</v>
      </c>
      <c r="C57" s="220"/>
      <c r="D57" s="220" t="s">
        <v>354</v>
      </c>
      <c r="E57" s="220" t="s">
        <v>40</v>
      </c>
      <c r="F57" s="220"/>
      <c r="G57" s="171" t="s">
        <v>28</v>
      </c>
      <c r="H57" s="171">
        <v>12</v>
      </c>
      <c r="I57" s="222">
        <v>455000</v>
      </c>
      <c r="J57" s="223">
        <f t="shared" si="4"/>
        <v>5460000</v>
      </c>
      <c r="K57" s="220"/>
      <c r="L57" s="223">
        <f t="shared" si="3"/>
        <v>5460000</v>
      </c>
      <c r="M57" s="220"/>
      <c r="N57" s="220"/>
      <c r="O57" s="220"/>
      <c r="P57" s="220"/>
      <c r="Q57" s="220"/>
      <c r="R57" s="220"/>
      <c r="S57" s="220"/>
    </row>
    <row r="58" spans="1:19" x14ac:dyDescent="0.25">
      <c r="A58" s="171">
        <v>1036</v>
      </c>
      <c r="B58" s="171" t="s">
        <v>357</v>
      </c>
      <c r="C58" s="220"/>
      <c r="D58" s="220" t="s">
        <v>383</v>
      </c>
      <c r="E58" s="220" t="s">
        <v>384</v>
      </c>
      <c r="F58" s="220"/>
      <c r="G58" s="171" t="s">
        <v>28</v>
      </c>
      <c r="H58" s="171">
        <v>5</v>
      </c>
      <c r="I58" s="222">
        <v>455000</v>
      </c>
      <c r="J58" s="223">
        <f t="shared" si="4"/>
        <v>2275000</v>
      </c>
      <c r="K58" s="225"/>
      <c r="L58" s="25">
        <f t="shared" si="3"/>
        <v>2275000</v>
      </c>
      <c r="M58" s="220"/>
      <c r="N58" s="220"/>
      <c r="O58" s="220"/>
      <c r="P58" s="220"/>
      <c r="Q58" s="220"/>
      <c r="R58" s="220"/>
      <c r="S58" s="18"/>
    </row>
    <row r="59" spans="1:19" s="102" customFormat="1" x14ac:dyDescent="0.25">
      <c r="A59" s="171"/>
      <c r="B59" s="171"/>
      <c r="C59" s="220"/>
      <c r="D59" s="220" t="s">
        <v>383</v>
      </c>
      <c r="E59" s="220" t="s">
        <v>384</v>
      </c>
      <c r="F59" s="220"/>
      <c r="G59" s="171" t="s">
        <v>41</v>
      </c>
      <c r="H59" s="171">
        <v>5</v>
      </c>
      <c r="I59" s="222">
        <v>465000</v>
      </c>
      <c r="J59" s="223">
        <f t="shared" si="4"/>
        <v>2325000</v>
      </c>
      <c r="K59" s="225"/>
      <c r="L59" s="25">
        <f t="shared" si="3"/>
        <v>2325000</v>
      </c>
      <c r="M59" s="220"/>
      <c r="N59" s="220"/>
      <c r="O59" s="220"/>
      <c r="P59" s="220"/>
      <c r="Q59" s="220"/>
      <c r="R59" s="220"/>
      <c r="S59" s="220"/>
    </row>
    <row r="60" spans="1:19" s="102" customFormat="1" x14ac:dyDescent="0.25">
      <c r="A60" s="171"/>
      <c r="B60" s="171"/>
      <c r="C60" s="220"/>
      <c r="D60" s="220" t="s">
        <v>383</v>
      </c>
      <c r="E60" s="220" t="s">
        <v>384</v>
      </c>
      <c r="F60" s="220"/>
      <c r="G60" s="171" t="s">
        <v>42</v>
      </c>
      <c r="H60" s="171">
        <v>5</v>
      </c>
      <c r="I60" s="222">
        <v>475000</v>
      </c>
      <c r="J60" s="223">
        <f t="shared" si="4"/>
        <v>2375000</v>
      </c>
      <c r="K60" s="225"/>
      <c r="L60" s="25">
        <f t="shared" si="3"/>
        <v>2375000</v>
      </c>
      <c r="M60" s="220"/>
      <c r="N60" s="220"/>
      <c r="O60" s="220"/>
      <c r="P60" s="220"/>
      <c r="Q60" s="220"/>
      <c r="R60" s="220"/>
      <c r="S60" s="220"/>
    </row>
    <row r="61" spans="1:19" s="102" customFormat="1" x14ac:dyDescent="0.25">
      <c r="A61" s="171"/>
      <c r="B61" s="171"/>
      <c r="C61" s="220"/>
      <c r="D61" s="220" t="s">
        <v>383</v>
      </c>
      <c r="E61" s="220" t="s">
        <v>384</v>
      </c>
      <c r="F61" s="220"/>
      <c r="G61" s="171" t="s">
        <v>31</v>
      </c>
      <c r="H61" s="171">
        <v>5</v>
      </c>
      <c r="I61" s="222">
        <v>485000</v>
      </c>
      <c r="J61" s="223">
        <f t="shared" si="4"/>
        <v>2425000</v>
      </c>
      <c r="K61" s="225"/>
      <c r="L61" s="25">
        <f t="shared" si="3"/>
        <v>2425000</v>
      </c>
      <c r="M61" s="220"/>
      <c r="N61" s="220"/>
      <c r="O61" s="220"/>
      <c r="P61" s="220"/>
      <c r="Q61" s="220"/>
      <c r="R61" s="220"/>
      <c r="S61" s="220"/>
    </row>
    <row r="62" spans="1:19" s="102" customFormat="1" x14ac:dyDescent="0.25">
      <c r="A62" s="171"/>
      <c r="B62" s="171"/>
      <c r="C62" s="220"/>
      <c r="D62" s="220" t="s">
        <v>383</v>
      </c>
      <c r="E62" s="220" t="s">
        <v>384</v>
      </c>
      <c r="F62" s="220"/>
      <c r="G62" s="171" t="s">
        <v>55</v>
      </c>
      <c r="H62" s="171">
        <v>5</v>
      </c>
      <c r="I62" s="222">
        <v>485000</v>
      </c>
      <c r="J62" s="223">
        <f t="shared" si="4"/>
        <v>2425000</v>
      </c>
      <c r="K62" s="225"/>
      <c r="L62" s="25">
        <f t="shared" si="3"/>
        <v>2425000</v>
      </c>
      <c r="M62" s="220"/>
      <c r="N62" s="220"/>
      <c r="O62" s="220"/>
      <c r="P62" s="220"/>
      <c r="Q62" s="220"/>
      <c r="R62" s="220"/>
      <c r="S62" s="220"/>
    </row>
    <row r="63" spans="1:19" s="102" customFormat="1" x14ac:dyDescent="0.25">
      <c r="A63" s="171"/>
      <c r="B63" s="171"/>
      <c r="C63" s="220"/>
      <c r="D63" s="220" t="s">
        <v>383</v>
      </c>
      <c r="E63" s="220" t="s">
        <v>384</v>
      </c>
      <c r="F63" s="220"/>
      <c r="G63" s="171" t="s">
        <v>43</v>
      </c>
      <c r="H63" s="171">
        <v>5</v>
      </c>
      <c r="I63" s="222">
        <v>550000</v>
      </c>
      <c r="J63" s="223">
        <f t="shared" si="4"/>
        <v>2750000</v>
      </c>
      <c r="K63" s="225"/>
      <c r="L63" s="25">
        <f t="shared" si="3"/>
        <v>2750000</v>
      </c>
      <c r="M63" s="220"/>
      <c r="N63" s="220"/>
      <c r="O63" s="220"/>
      <c r="P63" s="220"/>
      <c r="Q63" s="220"/>
      <c r="R63" s="220"/>
      <c r="S63" s="220"/>
    </row>
    <row r="64" spans="1:19" s="102" customFormat="1" x14ac:dyDescent="0.25">
      <c r="A64" s="171"/>
      <c r="B64" s="171"/>
      <c r="C64" s="220"/>
      <c r="D64" s="220" t="s">
        <v>383</v>
      </c>
      <c r="E64" s="220" t="s">
        <v>384</v>
      </c>
      <c r="F64" s="220"/>
      <c r="G64" s="171" t="s">
        <v>36</v>
      </c>
      <c r="H64" s="171">
        <v>5</v>
      </c>
      <c r="I64" s="222">
        <v>455000</v>
      </c>
      <c r="J64" s="223">
        <f t="shared" si="4"/>
        <v>2275000</v>
      </c>
      <c r="K64" s="225"/>
      <c r="L64" s="25">
        <f t="shared" si="3"/>
        <v>2275000</v>
      </c>
      <c r="M64" s="220"/>
      <c r="N64" s="220"/>
      <c r="O64" s="220"/>
      <c r="P64" s="220"/>
      <c r="Q64" s="220"/>
      <c r="R64" s="220"/>
      <c r="S64" s="220"/>
    </row>
    <row r="65" spans="1:19" s="102" customFormat="1" x14ac:dyDescent="0.25">
      <c r="A65" s="171"/>
      <c r="B65" s="171"/>
      <c r="C65" s="220"/>
      <c r="D65" s="220" t="s">
        <v>383</v>
      </c>
      <c r="E65" s="220" t="s">
        <v>384</v>
      </c>
      <c r="F65" s="220"/>
      <c r="G65" s="171" t="s">
        <v>32</v>
      </c>
      <c r="H65" s="171">
        <v>5</v>
      </c>
      <c r="I65" s="222">
        <v>455000</v>
      </c>
      <c r="J65" s="223">
        <f t="shared" si="4"/>
        <v>2275000</v>
      </c>
      <c r="K65" s="225"/>
      <c r="L65" s="25">
        <f t="shared" si="3"/>
        <v>2275000</v>
      </c>
      <c r="M65" s="220"/>
      <c r="N65" s="220"/>
      <c r="O65" s="220"/>
      <c r="P65" s="220"/>
      <c r="Q65" s="220"/>
      <c r="R65" s="220"/>
      <c r="S65" s="220"/>
    </row>
    <row r="66" spans="1:19" s="102" customFormat="1" x14ac:dyDescent="0.25">
      <c r="A66" s="171">
        <v>1051</v>
      </c>
      <c r="B66" s="171" t="s">
        <v>357</v>
      </c>
      <c r="C66" s="220"/>
      <c r="D66" s="220" t="s">
        <v>353</v>
      </c>
      <c r="E66" s="220" t="s">
        <v>27</v>
      </c>
      <c r="F66" s="220"/>
      <c r="G66" s="171" t="s">
        <v>28</v>
      </c>
      <c r="H66" s="171">
        <v>5</v>
      </c>
      <c r="I66" s="222">
        <v>455000</v>
      </c>
      <c r="J66" s="223">
        <f>H66*I66</f>
        <v>2275000</v>
      </c>
      <c r="K66" s="225">
        <v>0.25</v>
      </c>
      <c r="L66" s="223">
        <f>H66*I66*(1-K66)</f>
        <v>1706250</v>
      </c>
      <c r="M66" s="220"/>
      <c r="N66" s="220"/>
      <c r="O66" s="220"/>
      <c r="P66" s="220"/>
      <c r="Q66" s="220"/>
      <c r="R66" s="220"/>
      <c r="S66" s="220"/>
    </row>
    <row r="67" spans="1:19" s="102" customFormat="1" x14ac:dyDescent="0.25">
      <c r="A67" s="171">
        <v>1053</v>
      </c>
      <c r="B67" s="171" t="s">
        <v>371</v>
      </c>
      <c r="C67" s="220" t="s">
        <v>209</v>
      </c>
      <c r="D67" s="220"/>
      <c r="E67" s="285" t="s">
        <v>421</v>
      </c>
      <c r="F67" s="220"/>
      <c r="G67" s="171" t="s">
        <v>28</v>
      </c>
      <c r="H67" s="171">
        <v>2</v>
      </c>
      <c r="I67" s="222">
        <v>455000</v>
      </c>
      <c r="J67" s="223">
        <f t="shared" si="4"/>
        <v>910000</v>
      </c>
      <c r="K67" s="225">
        <v>0.41</v>
      </c>
      <c r="L67" s="223">
        <f t="shared" si="3"/>
        <v>536900.00000000012</v>
      </c>
      <c r="M67" s="220"/>
      <c r="N67" s="220"/>
      <c r="O67" s="220"/>
      <c r="P67" s="220"/>
      <c r="Q67" s="220"/>
      <c r="R67" s="220"/>
      <c r="S67" s="220"/>
    </row>
    <row r="68" spans="1:19" s="102" customFormat="1" x14ac:dyDescent="0.25">
      <c r="A68" s="297">
        <v>1039</v>
      </c>
      <c r="B68" s="297" t="s">
        <v>385</v>
      </c>
      <c r="C68" s="298"/>
      <c r="D68" s="299" t="s">
        <v>370</v>
      </c>
      <c r="E68" s="299" t="s">
        <v>180</v>
      </c>
      <c r="F68" s="298"/>
      <c r="G68" s="297" t="s">
        <v>28</v>
      </c>
      <c r="H68" s="297">
        <v>48</v>
      </c>
      <c r="I68" s="222">
        <v>455000</v>
      </c>
      <c r="J68" s="300">
        <f t="shared" si="4"/>
        <v>21840000</v>
      </c>
      <c r="K68" s="220"/>
      <c r="L68" s="223">
        <f t="shared" si="3"/>
        <v>21840000</v>
      </c>
      <c r="M68" s="298"/>
      <c r="N68" s="298"/>
      <c r="O68" s="298"/>
      <c r="P68" s="298"/>
      <c r="Q68" s="298"/>
      <c r="R68" s="298"/>
      <c r="S68" s="220"/>
    </row>
    <row r="69" spans="1:19" s="102" customFormat="1" x14ac:dyDescent="0.25">
      <c r="A69" s="297"/>
      <c r="B69" s="297"/>
      <c r="C69" s="298"/>
      <c r="D69" s="299" t="s">
        <v>370</v>
      </c>
      <c r="E69" s="299" t="s">
        <v>180</v>
      </c>
      <c r="F69" s="298"/>
      <c r="G69" s="297" t="s">
        <v>34</v>
      </c>
      <c r="H69" s="297">
        <v>24</v>
      </c>
      <c r="I69" s="222">
        <v>265000</v>
      </c>
      <c r="J69" s="300">
        <f t="shared" si="4"/>
        <v>6360000</v>
      </c>
      <c r="K69" s="220"/>
      <c r="L69" s="223">
        <f t="shared" si="3"/>
        <v>6360000</v>
      </c>
      <c r="M69" s="298"/>
      <c r="N69" s="298"/>
      <c r="O69" s="298"/>
      <c r="P69" s="298"/>
      <c r="Q69" s="298"/>
      <c r="R69" s="298"/>
      <c r="S69" s="298"/>
    </row>
    <row r="70" spans="1:19" s="102" customFormat="1" x14ac:dyDescent="0.25">
      <c r="A70" s="297"/>
      <c r="B70" s="297"/>
      <c r="C70" s="298"/>
      <c r="D70" s="299" t="s">
        <v>370</v>
      </c>
      <c r="E70" s="299" t="s">
        <v>180</v>
      </c>
      <c r="F70" s="298"/>
      <c r="G70" s="297" t="s">
        <v>41</v>
      </c>
      <c r="H70" s="297">
        <v>48</v>
      </c>
      <c r="I70" s="222">
        <v>465000</v>
      </c>
      <c r="J70" s="300">
        <f t="shared" si="4"/>
        <v>22320000</v>
      </c>
      <c r="K70" s="220"/>
      <c r="L70" s="223">
        <f t="shared" si="3"/>
        <v>22320000</v>
      </c>
      <c r="M70" s="298"/>
      <c r="N70" s="298"/>
      <c r="O70" s="298"/>
      <c r="P70" s="298"/>
      <c r="Q70" s="298"/>
      <c r="R70" s="298"/>
      <c r="S70" s="298"/>
    </row>
    <row r="71" spans="1:19" s="102" customFormat="1" x14ac:dyDescent="0.25">
      <c r="A71" s="297"/>
      <c r="B71" s="297"/>
      <c r="C71" s="298"/>
      <c r="D71" s="299" t="s">
        <v>370</v>
      </c>
      <c r="E71" s="299" t="s">
        <v>180</v>
      </c>
      <c r="F71" s="298"/>
      <c r="G71" s="297" t="s">
        <v>42</v>
      </c>
      <c r="H71" s="297">
        <v>12</v>
      </c>
      <c r="I71" s="222">
        <v>475000</v>
      </c>
      <c r="J71" s="300">
        <f t="shared" si="4"/>
        <v>5700000</v>
      </c>
      <c r="K71" s="220"/>
      <c r="L71" s="223">
        <f t="shared" si="3"/>
        <v>5700000</v>
      </c>
      <c r="M71" s="298"/>
      <c r="N71" s="298"/>
      <c r="O71" s="298"/>
      <c r="P71" s="298"/>
      <c r="Q71" s="298"/>
      <c r="R71" s="298"/>
      <c r="S71" s="298"/>
    </row>
    <row r="72" spans="1:19" s="102" customFormat="1" x14ac:dyDescent="0.25">
      <c r="A72" s="297"/>
      <c r="B72" s="297"/>
      <c r="C72" s="298"/>
      <c r="D72" s="299" t="s">
        <v>370</v>
      </c>
      <c r="E72" s="299" t="s">
        <v>180</v>
      </c>
      <c r="F72" s="298"/>
      <c r="G72" s="297" t="s">
        <v>31</v>
      </c>
      <c r="H72" s="297">
        <v>132</v>
      </c>
      <c r="I72" s="222">
        <v>485000</v>
      </c>
      <c r="J72" s="300">
        <f t="shared" si="4"/>
        <v>64020000</v>
      </c>
      <c r="K72" s="220"/>
      <c r="L72" s="223">
        <f t="shared" si="3"/>
        <v>64020000</v>
      </c>
      <c r="M72" s="298"/>
      <c r="N72" s="298"/>
      <c r="O72" s="298"/>
      <c r="P72" s="298"/>
      <c r="Q72" s="298"/>
      <c r="R72" s="298"/>
      <c r="S72" s="298"/>
    </row>
    <row r="73" spans="1:19" s="102" customFormat="1" x14ac:dyDescent="0.25">
      <c r="A73" s="297"/>
      <c r="B73" s="297"/>
      <c r="C73" s="298"/>
      <c r="D73" s="299" t="s">
        <v>370</v>
      </c>
      <c r="E73" s="299" t="s">
        <v>180</v>
      </c>
      <c r="F73" s="298"/>
      <c r="G73" s="297" t="s">
        <v>55</v>
      </c>
      <c r="H73" s="297">
        <v>48</v>
      </c>
      <c r="I73" s="222">
        <v>485000</v>
      </c>
      <c r="J73" s="300">
        <f t="shared" si="4"/>
        <v>23280000</v>
      </c>
      <c r="K73" s="220"/>
      <c r="L73" s="223">
        <f t="shared" si="3"/>
        <v>23280000</v>
      </c>
      <c r="M73" s="298"/>
      <c r="N73" s="298"/>
      <c r="O73" s="298"/>
      <c r="P73" s="298"/>
      <c r="Q73" s="298"/>
      <c r="R73" s="298"/>
      <c r="S73" s="298"/>
    </row>
    <row r="74" spans="1:19" s="102" customFormat="1" x14ac:dyDescent="0.25">
      <c r="A74" s="297"/>
      <c r="B74" s="297"/>
      <c r="C74" s="298"/>
      <c r="D74" s="299" t="s">
        <v>370</v>
      </c>
      <c r="E74" s="299" t="s">
        <v>180</v>
      </c>
      <c r="F74" s="298"/>
      <c r="G74" s="297" t="s">
        <v>43</v>
      </c>
      <c r="H74" s="297">
        <v>48</v>
      </c>
      <c r="I74" s="222">
        <v>550000</v>
      </c>
      <c r="J74" s="300">
        <f t="shared" si="4"/>
        <v>26400000</v>
      </c>
      <c r="K74" s="220"/>
      <c r="L74" s="223">
        <f t="shared" si="3"/>
        <v>26400000</v>
      </c>
      <c r="M74" s="298"/>
      <c r="N74" s="298"/>
      <c r="O74" s="298"/>
      <c r="P74" s="298"/>
      <c r="Q74" s="298"/>
      <c r="R74" s="298"/>
      <c r="S74" s="298"/>
    </row>
    <row r="75" spans="1:19" s="102" customFormat="1" x14ac:dyDescent="0.25">
      <c r="A75" s="297"/>
      <c r="B75" s="297"/>
      <c r="C75" s="298"/>
      <c r="D75" s="299" t="s">
        <v>370</v>
      </c>
      <c r="E75" s="299" t="s">
        <v>180</v>
      </c>
      <c r="F75" s="298"/>
      <c r="G75" s="297" t="s">
        <v>44</v>
      </c>
      <c r="H75" s="297">
        <v>21</v>
      </c>
      <c r="I75" s="222">
        <v>450000</v>
      </c>
      <c r="J75" s="300">
        <f t="shared" si="4"/>
        <v>9450000</v>
      </c>
      <c r="K75" s="220"/>
      <c r="L75" s="223">
        <f t="shared" si="3"/>
        <v>9450000</v>
      </c>
      <c r="M75" s="298"/>
      <c r="N75" s="298"/>
      <c r="O75" s="298"/>
      <c r="P75" s="298"/>
      <c r="Q75" s="298"/>
      <c r="R75" s="298"/>
      <c r="S75" s="298"/>
    </row>
    <row r="76" spans="1:19" s="102" customFormat="1" x14ac:dyDescent="0.25">
      <c r="A76" s="297"/>
      <c r="B76" s="297"/>
      <c r="C76" s="298"/>
      <c r="D76" s="299" t="s">
        <v>370</v>
      </c>
      <c r="E76" s="299" t="s">
        <v>180</v>
      </c>
      <c r="F76" s="298"/>
      <c r="G76" s="297" t="s">
        <v>36</v>
      </c>
      <c r="H76" s="297">
        <v>84</v>
      </c>
      <c r="I76" s="222">
        <v>455000</v>
      </c>
      <c r="J76" s="300">
        <f t="shared" si="4"/>
        <v>38220000</v>
      </c>
      <c r="K76" s="220"/>
      <c r="L76" s="223">
        <f t="shared" si="3"/>
        <v>38220000</v>
      </c>
      <c r="M76" s="298"/>
      <c r="N76" s="298"/>
      <c r="O76" s="298"/>
      <c r="P76" s="298"/>
      <c r="Q76" s="298"/>
      <c r="R76" s="298"/>
      <c r="S76" s="298"/>
    </row>
    <row r="77" spans="1:19" s="102" customFormat="1" x14ac:dyDescent="0.25">
      <c r="A77" s="297"/>
      <c r="B77" s="297"/>
      <c r="C77" s="298"/>
      <c r="D77" s="299" t="s">
        <v>370</v>
      </c>
      <c r="E77" s="299" t="s">
        <v>180</v>
      </c>
      <c r="F77" s="298"/>
      <c r="G77" s="297" t="s">
        <v>32</v>
      </c>
      <c r="H77" s="297">
        <v>84</v>
      </c>
      <c r="I77" s="222">
        <v>455000</v>
      </c>
      <c r="J77" s="300">
        <f t="shared" si="4"/>
        <v>38220000</v>
      </c>
      <c r="K77" s="220"/>
      <c r="L77" s="223">
        <f t="shared" si="3"/>
        <v>38220000</v>
      </c>
      <c r="M77" s="298"/>
      <c r="N77" s="298"/>
      <c r="O77" s="298"/>
      <c r="P77" s="298"/>
      <c r="Q77" s="298"/>
      <c r="R77" s="298"/>
      <c r="S77" s="298"/>
    </row>
    <row r="78" spans="1:19" s="102" customFormat="1" x14ac:dyDescent="0.25">
      <c r="A78" s="297">
        <v>1041</v>
      </c>
      <c r="B78" s="297" t="s">
        <v>386</v>
      </c>
      <c r="C78" s="298"/>
      <c r="D78" s="299" t="s">
        <v>370</v>
      </c>
      <c r="E78" s="299" t="s">
        <v>180</v>
      </c>
      <c r="F78" s="298"/>
      <c r="G78" s="297" t="s">
        <v>41</v>
      </c>
      <c r="H78" s="297">
        <v>5</v>
      </c>
      <c r="I78" s="222">
        <v>465000</v>
      </c>
      <c r="J78" s="300">
        <f t="shared" si="4"/>
        <v>2325000</v>
      </c>
      <c r="K78" s="225">
        <v>1</v>
      </c>
      <c r="L78" s="25">
        <f t="shared" si="3"/>
        <v>0</v>
      </c>
      <c r="M78" s="298"/>
      <c r="N78" s="298"/>
      <c r="O78" s="298"/>
      <c r="P78" s="298"/>
      <c r="Q78" s="298"/>
      <c r="R78" s="298"/>
      <c r="S78" s="298"/>
    </row>
    <row r="79" spans="1:19" s="102" customFormat="1" x14ac:dyDescent="0.25">
      <c r="A79" s="297"/>
      <c r="B79" s="297"/>
      <c r="C79" s="298"/>
      <c r="D79" s="299" t="s">
        <v>370</v>
      </c>
      <c r="E79" s="299" t="s">
        <v>180</v>
      </c>
      <c r="F79" s="298"/>
      <c r="G79" s="297" t="s">
        <v>42</v>
      </c>
      <c r="H79" s="297">
        <v>5</v>
      </c>
      <c r="I79" s="222">
        <v>475000</v>
      </c>
      <c r="J79" s="300">
        <f t="shared" si="4"/>
        <v>2375000</v>
      </c>
      <c r="K79" s="225">
        <v>1</v>
      </c>
      <c r="L79" s="223">
        <f t="shared" si="3"/>
        <v>0</v>
      </c>
      <c r="M79" s="298"/>
      <c r="N79" s="298"/>
      <c r="O79" s="298"/>
      <c r="P79" s="298"/>
      <c r="Q79" s="298"/>
      <c r="R79" s="298"/>
      <c r="S79" s="298"/>
    </row>
    <row r="80" spans="1:19" s="102" customFormat="1" x14ac:dyDescent="0.25">
      <c r="A80" s="297">
        <v>1043</v>
      </c>
      <c r="B80" s="297" t="s">
        <v>386</v>
      </c>
      <c r="C80" s="298"/>
      <c r="D80" s="299" t="s">
        <v>370</v>
      </c>
      <c r="E80" s="299" t="s">
        <v>180</v>
      </c>
      <c r="F80" s="298"/>
      <c r="G80" s="297" t="s">
        <v>43</v>
      </c>
      <c r="H80" s="297">
        <v>2</v>
      </c>
      <c r="I80" s="222">
        <v>550000</v>
      </c>
      <c r="J80" s="300">
        <f t="shared" si="4"/>
        <v>1100000</v>
      </c>
      <c r="K80" s="225">
        <v>1</v>
      </c>
      <c r="L80" s="25">
        <f t="shared" si="3"/>
        <v>0</v>
      </c>
      <c r="M80" s="298"/>
      <c r="N80" s="298"/>
      <c r="O80" s="298"/>
      <c r="P80" s="298"/>
      <c r="Q80" s="298"/>
      <c r="R80" s="298"/>
      <c r="S80" s="298" t="s">
        <v>388</v>
      </c>
    </row>
    <row r="81" spans="1:19" s="102" customFormat="1" x14ac:dyDescent="0.25">
      <c r="A81" s="297">
        <v>1044</v>
      </c>
      <c r="B81" s="297" t="s">
        <v>374</v>
      </c>
      <c r="C81" s="298"/>
      <c r="D81" s="299" t="s">
        <v>213</v>
      </c>
      <c r="E81" s="299" t="s">
        <v>214</v>
      </c>
      <c r="F81" s="298"/>
      <c r="G81" s="297" t="s">
        <v>28</v>
      </c>
      <c r="H81" s="297">
        <v>24</v>
      </c>
      <c r="I81" s="222">
        <v>455000</v>
      </c>
      <c r="J81" s="300">
        <f t="shared" si="4"/>
        <v>10920000</v>
      </c>
      <c r="K81" s="225">
        <v>0.41</v>
      </c>
      <c r="L81" s="223">
        <f t="shared" si="3"/>
        <v>6442800.0000000009</v>
      </c>
      <c r="M81" s="298"/>
      <c r="N81" s="298"/>
      <c r="O81" s="298"/>
      <c r="P81" s="298"/>
      <c r="Q81" s="298"/>
      <c r="R81" s="298"/>
    </row>
    <row r="82" spans="1:19" s="102" customFormat="1" x14ac:dyDescent="0.25">
      <c r="A82" s="297"/>
      <c r="B82" s="297"/>
      <c r="C82" s="298"/>
      <c r="D82" s="299" t="s">
        <v>213</v>
      </c>
      <c r="E82" s="299" t="s">
        <v>214</v>
      </c>
      <c r="F82" s="298"/>
      <c r="G82" s="297" t="s">
        <v>41</v>
      </c>
      <c r="H82" s="297">
        <v>12</v>
      </c>
      <c r="I82" s="222">
        <v>465000</v>
      </c>
      <c r="J82" s="300">
        <f t="shared" si="4"/>
        <v>5580000</v>
      </c>
      <c r="K82" s="225">
        <v>0.41</v>
      </c>
      <c r="L82" s="223">
        <f t="shared" si="3"/>
        <v>3292200.0000000005</v>
      </c>
      <c r="M82" s="298"/>
      <c r="N82" s="298"/>
      <c r="O82" s="298"/>
      <c r="P82" s="298"/>
      <c r="Q82" s="298"/>
      <c r="R82" s="298"/>
      <c r="S82" s="298"/>
    </row>
    <row r="83" spans="1:19" s="102" customFormat="1" x14ac:dyDescent="0.25">
      <c r="A83" s="297"/>
      <c r="B83" s="297"/>
      <c r="C83" s="298"/>
      <c r="D83" s="299" t="s">
        <v>213</v>
      </c>
      <c r="E83" s="299" t="s">
        <v>214</v>
      </c>
      <c r="F83" s="298"/>
      <c r="G83" s="297" t="s">
        <v>42</v>
      </c>
      <c r="H83" s="297">
        <v>12</v>
      </c>
      <c r="I83" s="222">
        <v>475000</v>
      </c>
      <c r="J83" s="300">
        <f t="shared" si="4"/>
        <v>5700000</v>
      </c>
      <c r="K83" s="225">
        <v>0.41</v>
      </c>
      <c r="L83" s="223">
        <f t="shared" si="3"/>
        <v>3363000.0000000005</v>
      </c>
      <c r="M83" s="298"/>
      <c r="N83" s="298"/>
      <c r="O83" s="298"/>
      <c r="P83" s="298"/>
      <c r="Q83" s="298"/>
      <c r="R83" s="298"/>
      <c r="S83" s="298"/>
    </row>
    <row r="84" spans="1:19" s="102" customFormat="1" x14ac:dyDescent="0.25">
      <c r="A84" s="297"/>
      <c r="B84" s="297"/>
      <c r="C84" s="298"/>
      <c r="D84" s="299" t="s">
        <v>213</v>
      </c>
      <c r="E84" s="299" t="s">
        <v>214</v>
      </c>
      <c r="F84" s="298"/>
      <c r="G84" s="297" t="s">
        <v>32</v>
      </c>
      <c r="H84" s="297">
        <v>12</v>
      </c>
      <c r="I84" s="222">
        <v>455000</v>
      </c>
      <c r="J84" s="300">
        <f t="shared" si="4"/>
        <v>5460000</v>
      </c>
      <c r="K84" s="225">
        <v>0.41</v>
      </c>
      <c r="L84" s="223">
        <f t="shared" si="3"/>
        <v>3221400.0000000005</v>
      </c>
      <c r="M84" s="298"/>
      <c r="N84" s="298"/>
      <c r="O84" s="298"/>
      <c r="P84" s="298"/>
      <c r="Q84" s="298"/>
      <c r="R84" s="298"/>
      <c r="S84" s="298"/>
    </row>
    <row r="85" spans="1:19" s="102" customFormat="1" x14ac:dyDescent="0.25">
      <c r="A85" s="297">
        <v>1052</v>
      </c>
      <c r="B85" s="297" t="s">
        <v>371</v>
      </c>
      <c r="C85" s="220"/>
      <c r="D85" s="299" t="s">
        <v>184</v>
      </c>
      <c r="E85" s="299" t="s">
        <v>165</v>
      </c>
      <c r="F85" s="220"/>
      <c r="G85" s="297" t="s">
        <v>43</v>
      </c>
      <c r="H85" s="297">
        <v>24</v>
      </c>
      <c r="I85" s="222">
        <v>550000</v>
      </c>
      <c r="J85" s="300">
        <f t="shared" si="4"/>
        <v>13200000</v>
      </c>
      <c r="K85" s="225">
        <v>0.5</v>
      </c>
      <c r="L85" s="223">
        <f t="shared" si="3"/>
        <v>6600000</v>
      </c>
      <c r="M85" s="220"/>
      <c r="N85" s="220"/>
      <c r="O85" s="220"/>
      <c r="P85" s="220"/>
      <c r="Q85" s="220"/>
      <c r="R85" s="220"/>
      <c r="S85" s="298"/>
    </row>
    <row r="86" spans="1:19" s="20" customFormat="1" ht="10.5" x14ac:dyDescent="0.2">
      <c r="A86" s="297">
        <v>1045</v>
      </c>
      <c r="B86" s="297" t="s">
        <v>374</v>
      </c>
      <c r="C86" s="220"/>
      <c r="D86" s="299" t="s">
        <v>375</v>
      </c>
      <c r="E86" s="299" t="s">
        <v>180</v>
      </c>
      <c r="F86" s="220"/>
      <c r="G86" s="297" t="s">
        <v>28</v>
      </c>
      <c r="H86" s="297">
        <v>24</v>
      </c>
      <c r="I86" s="222">
        <v>455000</v>
      </c>
      <c r="J86" s="300">
        <f t="shared" si="4"/>
        <v>10920000</v>
      </c>
      <c r="K86" s="225"/>
      <c r="L86" s="223">
        <f t="shared" si="3"/>
        <v>10920000</v>
      </c>
      <c r="M86" s="220"/>
      <c r="N86" s="220"/>
      <c r="O86" s="220"/>
      <c r="P86" s="220"/>
      <c r="Q86" s="220"/>
      <c r="R86" s="220"/>
      <c r="S86" s="18"/>
    </row>
    <row r="87" spans="1:19" s="303" customFormat="1" ht="10.5" x14ac:dyDescent="0.2">
      <c r="A87" s="297"/>
      <c r="B87" s="297"/>
      <c r="C87" s="220"/>
      <c r="D87" s="299" t="s">
        <v>375</v>
      </c>
      <c r="E87" s="299" t="s">
        <v>180</v>
      </c>
      <c r="F87" s="220"/>
      <c r="G87" s="297" t="s">
        <v>41</v>
      </c>
      <c r="H87" s="297">
        <v>24</v>
      </c>
      <c r="I87" s="222">
        <v>465000</v>
      </c>
      <c r="J87" s="300">
        <f t="shared" si="4"/>
        <v>11160000</v>
      </c>
      <c r="K87" s="225"/>
      <c r="L87" s="223">
        <f t="shared" si="3"/>
        <v>11160000</v>
      </c>
      <c r="M87" s="220"/>
      <c r="N87" s="220"/>
      <c r="O87" s="220"/>
      <c r="P87" s="220"/>
      <c r="Q87" s="220"/>
      <c r="R87" s="220"/>
      <c r="S87" s="220"/>
    </row>
    <row r="88" spans="1:19" s="303" customFormat="1" ht="10.5" x14ac:dyDescent="0.2">
      <c r="A88" s="297">
        <v>1046</v>
      </c>
      <c r="B88" s="297" t="s">
        <v>374</v>
      </c>
      <c r="C88" s="220"/>
      <c r="D88" s="299" t="s">
        <v>389</v>
      </c>
      <c r="E88" s="299" t="s">
        <v>61</v>
      </c>
      <c r="F88" s="220"/>
      <c r="G88" s="297" t="s">
        <v>28</v>
      </c>
      <c r="H88" s="297">
        <v>24</v>
      </c>
      <c r="I88" s="222">
        <v>455000</v>
      </c>
      <c r="J88" s="300">
        <f t="shared" si="4"/>
        <v>10920000</v>
      </c>
      <c r="K88" s="225">
        <v>0.41</v>
      </c>
      <c r="L88" s="223">
        <f t="shared" si="3"/>
        <v>6442800.0000000009</v>
      </c>
      <c r="M88" s="220"/>
      <c r="N88" s="220"/>
      <c r="O88" s="220"/>
      <c r="P88" s="220"/>
      <c r="Q88" s="220"/>
      <c r="R88" s="220"/>
      <c r="S88" s="220"/>
    </row>
    <row r="89" spans="1:19" s="303" customFormat="1" ht="10.5" x14ac:dyDescent="0.2">
      <c r="A89" s="297">
        <v>1048</v>
      </c>
      <c r="B89" s="297" t="s">
        <v>374</v>
      </c>
      <c r="C89" s="220"/>
      <c r="D89" s="299" t="s">
        <v>390</v>
      </c>
      <c r="E89" s="299"/>
      <c r="F89" s="220"/>
      <c r="G89" s="297" t="s">
        <v>28</v>
      </c>
      <c r="H89" s="297">
        <v>3</v>
      </c>
      <c r="I89" s="222">
        <v>455000</v>
      </c>
      <c r="J89" s="300">
        <f t="shared" si="4"/>
        <v>1365000</v>
      </c>
      <c r="K89" s="225">
        <v>1</v>
      </c>
      <c r="L89" s="223">
        <f t="shared" si="3"/>
        <v>0</v>
      </c>
      <c r="M89" s="220"/>
      <c r="N89" s="220"/>
      <c r="O89" s="220"/>
      <c r="P89" s="220"/>
      <c r="Q89" s="220"/>
      <c r="R89" s="220"/>
      <c r="S89" s="220"/>
    </row>
    <row r="90" spans="1:19" s="303" customFormat="1" x14ac:dyDescent="0.25">
      <c r="A90" s="148"/>
      <c r="B90" s="148"/>
      <c r="C90" s="26"/>
      <c r="D90" s="141"/>
      <c r="E90" s="141"/>
      <c r="F90" s="26"/>
      <c r="G90" s="148"/>
      <c r="H90" s="148"/>
      <c r="I90" s="294"/>
      <c r="J90" s="279"/>
      <c r="K90" s="23"/>
      <c r="L90" s="25"/>
      <c r="M90" s="26"/>
      <c r="N90" s="26"/>
      <c r="O90" s="26"/>
      <c r="P90" s="26"/>
      <c r="Q90" s="26"/>
      <c r="R90" s="26"/>
      <c r="S90" s="220"/>
    </row>
    <row r="91" spans="1:19" x14ac:dyDescent="0.25">
      <c r="A91" s="277"/>
      <c r="B91" s="277"/>
      <c r="D91" s="278"/>
      <c r="E91" s="278"/>
      <c r="G91" s="277"/>
      <c r="H91" s="277"/>
      <c r="I91" s="150"/>
      <c r="J91" s="281"/>
      <c r="K91" s="280"/>
      <c r="L91" s="282"/>
      <c r="S91" s="26"/>
    </row>
    <row r="92" spans="1:19" x14ac:dyDescent="0.25">
      <c r="A92" s="277"/>
      <c r="B92" s="277"/>
      <c r="D92" s="278"/>
      <c r="E92" s="278"/>
      <c r="I92" s="150"/>
      <c r="K92" s="20"/>
    </row>
    <row r="93" spans="1:19" x14ac:dyDescent="0.25">
      <c r="I93" s="150"/>
      <c r="K93" s="20"/>
    </row>
    <row r="94" spans="1:19" x14ac:dyDescent="0.25">
      <c r="I94" s="150"/>
    </row>
    <row r="95" spans="1:19" x14ac:dyDescent="0.25">
      <c r="A95" s="435" t="s">
        <v>101</v>
      </c>
      <c r="B95" s="435"/>
      <c r="C95" s="435"/>
      <c r="D95" s="435"/>
      <c r="E95" s="435"/>
      <c r="F95" s="435"/>
      <c r="G95" s="435" t="s">
        <v>102</v>
      </c>
      <c r="H95" s="435"/>
      <c r="I95" s="435"/>
      <c r="J95" s="435"/>
      <c r="K95" s="435"/>
      <c r="L95" s="435"/>
      <c r="M95" s="435"/>
      <c r="N95" s="332" t="s">
        <v>89</v>
      </c>
      <c r="O95" s="332"/>
      <c r="P95" s="332"/>
      <c r="Q95" s="332"/>
      <c r="R95" s="332"/>
    </row>
    <row r="96" spans="1:19" x14ac:dyDescent="0.25">
      <c r="I96" s="150"/>
      <c r="S96" s="332"/>
    </row>
    <row r="97" spans="9:13" x14ac:dyDescent="0.25">
      <c r="I97" s="150"/>
      <c r="M97" s="255"/>
    </row>
    <row r="98" spans="9:13" x14ac:dyDescent="0.25">
      <c r="I98" s="150"/>
    </row>
    <row r="99" spans="9:13" x14ac:dyDescent="0.25">
      <c r="I99" s="150"/>
    </row>
    <row r="100" spans="9:13" x14ac:dyDescent="0.25">
      <c r="I100" s="150"/>
    </row>
    <row r="101" spans="9:13" x14ac:dyDescent="0.25">
      <c r="I101" s="150"/>
    </row>
    <row r="102" spans="9:13" x14ac:dyDescent="0.25">
      <c r="I102" s="150"/>
    </row>
    <row r="103" spans="9:13" x14ac:dyDescent="0.25">
      <c r="I103" s="150"/>
    </row>
    <row r="104" spans="9:13" x14ac:dyDescent="0.25">
      <c r="I104" s="150"/>
    </row>
    <row r="105" spans="9:13" x14ac:dyDescent="0.25">
      <c r="I105" s="150"/>
    </row>
    <row r="106" spans="9:13" x14ac:dyDescent="0.25">
      <c r="I106" s="150"/>
    </row>
    <row r="107" spans="9:13" x14ac:dyDescent="0.25">
      <c r="I107" s="150"/>
    </row>
    <row r="108" spans="9:13" x14ac:dyDescent="0.25">
      <c r="I108" s="150"/>
    </row>
    <row r="109" spans="9:13" x14ac:dyDescent="0.25">
      <c r="I109" s="150"/>
    </row>
    <row r="110" spans="9:13" x14ac:dyDescent="0.25">
      <c r="I110" s="150"/>
    </row>
    <row r="111" spans="9:13" x14ac:dyDescent="0.25">
      <c r="I111" s="150"/>
    </row>
    <row r="112" spans="9:13" x14ac:dyDescent="0.25">
      <c r="I112" s="150"/>
    </row>
    <row r="113" spans="9:9" x14ac:dyDescent="0.25">
      <c r="I113" s="150"/>
    </row>
    <row r="114" spans="9:9" x14ac:dyDescent="0.25">
      <c r="I114" s="150"/>
    </row>
    <row r="115" spans="9:9" x14ac:dyDescent="0.25">
      <c r="I115" s="114"/>
    </row>
    <row r="116" spans="9:9" x14ac:dyDescent="0.25">
      <c r="I116" s="114"/>
    </row>
    <row r="117" spans="9:9" x14ac:dyDescent="0.25">
      <c r="I117" s="114"/>
    </row>
    <row r="118" spans="9:9" x14ac:dyDescent="0.25">
      <c r="I118" s="114"/>
    </row>
    <row r="119" spans="9:9" x14ac:dyDescent="0.25">
      <c r="I119" s="114"/>
    </row>
    <row r="120" spans="9:9" x14ac:dyDescent="0.25">
      <c r="I120" s="114"/>
    </row>
    <row r="121" spans="9:9" x14ac:dyDescent="0.25">
      <c r="I121" s="114"/>
    </row>
    <row r="122" spans="9:9" x14ac:dyDescent="0.25">
      <c r="I122" s="114"/>
    </row>
    <row r="123" spans="9:9" x14ac:dyDescent="0.25">
      <c r="I123" s="114"/>
    </row>
    <row r="124" spans="9:9" x14ac:dyDescent="0.25">
      <c r="I124" s="114"/>
    </row>
    <row r="125" spans="9:9" x14ac:dyDescent="0.25">
      <c r="I125" s="114"/>
    </row>
    <row r="126" spans="9:9" x14ac:dyDescent="0.25">
      <c r="I126" s="114"/>
    </row>
    <row r="127" spans="9:9" x14ac:dyDescent="0.25">
      <c r="I127" s="114"/>
    </row>
  </sheetData>
  <mergeCells count="12">
    <mergeCell ref="G95:M95"/>
    <mergeCell ref="A95:F95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</mergeCells>
  <pageMargins left="0.7" right="0.7" top="0.75" bottom="0.75" header="0.3" footer="0.3"/>
  <pageSetup paperSize="9" scale="64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H22" sqref="H22"/>
    </sheetView>
  </sheetViews>
  <sheetFormatPr defaultRowHeight="15" x14ac:dyDescent="0.25"/>
  <cols>
    <col min="1" max="1" width="4.7109375" customWidth="1"/>
    <col min="2" max="2" width="7.85546875" customWidth="1"/>
    <col min="4" max="4" width="11.5703125" customWidth="1"/>
    <col min="8" max="8" width="7" customWidth="1"/>
    <col min="9" max="9" width="9.85546875" bestFit="1" customWidth="1"/>
    <col min="10" max="10" width="12" bestFit="1" customWidth="1"/>
    <col min="12" max="12" width="12" bestFit="1" customWidth="1"/>
  </cols>
  <sheetData>
    <row r="1" spans="1:23" ht="12.75" customHeight="1" x14ac:dyDescent="0.25">
      <c r="A1" s="6" t="s">
        <v>0</v>
      </c>
    </row>
    <row r="2" spans="1:23" x14ac:dyDescent="0.25">
      <c r="A2" s="10" t="s">
        <v>2</v>
      </c>
    </row>
    <row r="3" spans="1:23" x14ac:dyDescent="0.25">
      <c r="A3" s="435" t="s">
        <v>68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</row>
    <row r="4" spans="1:23" ht="15.75" thickBot="1" x14ac:dyDescent="0.3">
      <c r="A4" s="436" t="s">
        <v>25</v>
      </c>
      <c r="B4" s="436"/>
      <c r="C4" s="436"/>
      <c r="D4" s="436"/>
      <c r="E4" s="436"/>
      <c r="F4" s="436"/>
      <c r="G4" s="436"/>
      <c r="H4" s="436"/>
      <c r="I4" s="436"/>
      <c r="J4" s="436"/>
      <c r="K4" s="437"/>
      <c r="L4" s="436"/>
      <c r="M4" s="436"/>
      <c r="N4" s="436"/>
      <c r="O4" s="436"/>
      <c r="P4" s="436"/>
      <c r="Q4" s="436"/>
      <c r="R4" s="436"/>
      <c r="S4" s="436"/>
    </row>
    <row r="5" spans="1:23" ht="15.75" thickTop="1" x14ac:dyDescent="0.25">
      <c r="A5" s="420" t="s">
        <v>5</v>
      </c>
      <c r="B5" s="422" t="s">
        <v>6</v>
      </c>
      <c r="C5" s="424" t="s">
        <v>7</v>
      </c>
      <c r="D5" s="424" t="s">
        <v>8</v>
      </c>
      <c r="E5" s="424"/>
      <c r="F5" s="424"/>
      <c r="G5" s="426" t="s">
        <v>9</v>
      </c>
      <c r="H5" s="426"/>
      <c r="I5" s="426"/>
      <c r="J5" s="426"/>
      <c r="K5" s="427"/>
      <c r="L5" s="428" t="s">
        <v>10</v>
      </c>
      <c r="M5" s="426" t="s">
        <v>11</v>
      </c>
      <c r="N5" s="426"/>
      <c r="O5" s="426"/>
      <c r="P5" s="426"/>
      <c r="Q5" s="426"/>
      <c r="R5" s="426"/>
      <c r="S5" s="442" t="s">
        <v>12</v>
      </c>
    </row>
    <row r="6" spans="1:23" ht="21" x14ac:dyDescent="0.25">
      <c r="A6" s="438"/>
      <c r="B6" s="439"/>
      <c r="C6" s="440"/>
      <c r="D6" s="29" t="s">
        <v>13</v>
      </c>
      <c r="E6" s="30" t="s">
        <v>14</v>
      </c>
      <c r="F6" s="30" t="s">
        <v>15</v>
      </c>
      <c r="G6" s="30" t="s">
        <v>16</v>
      </c>
      <c r="H6" s="30" t="s">
        <v>17</v>
      </c>
      <c r="I6" s="30" t="s">
        <v>18</v>
      </c>
      <c r="J6" s="31" t="s">
        <v>19</v>
      </c>
      <c r="K6" s="32" t="s">
        <v>20</v>
      </c>
      <c r="L6" s="441"/>
      <c r="M6" s="30" t="s">
        <v>21</v>
      </c>
      <c r="N6" s="30" t="s">
        <v>22</v>
      </c>
      <c r="O6" s="30" t="s">
        <v>23</v>
      </c>
      <c r="P6" s="30" t="s">
        <v>22</v>
      </c>
      <c r="Q6" s="30" t="s">
        <v>24</v>
      </c>
      <c r="R6" s="30" t="s">
        <v>22</v>
      </c>
      <c r="S6" s="443"/>
    </row>
    <row r="7" spans="1:23" x14ac:dyDescent="0.25">
      <c r="A7" s="124">
        <v>369</v>
      </c>
      <c r="B7" s="125">
        <v>44166</v>
      </c>
      <c r="C7" s="126"/>
      <c r="D7" s="127" t="s">
        <v>179</v>
      </c>
      <c r="E7" s="126" t="s">
        <v>180</v>
      </c>
      <c r="F7" s="126"/>
      <c r="G7" s="126" t="s">
        <v>41</v>
      </c>
      <c r="H7" s="126">
        <v>12</v>
      </c>
      <c r="I7" s="132">
        <v>465000</v>
      </c>
      <c r="J7" s="131">
        <f>H7*I7</f>
        <v>5580000</v>
      </c>
      <c r="K7" s="128"/>
      <c r="L7" s="129"/>
      <c r="M7" s="126"/>
      <c r="N7" s="126"/>
      <c r="O7" s="126"/>
      <c r="P7" s="126"/>
      <c r="Q7" s="126"/>
      <c r="R7" s="126"/>
      <c r="S7" s="130"/>
    </row>
    <row r="8" spans="1:23" x14ac:dyDescent="0.25">
      <c r="A8" s="124"/>
      <c r="B8" s="125"/>
      <c r="C8" s="126"/>
      <c r="D8" s="127" t="s">
        <v>179</v>
      </c>
      <c r="E8" s="126" t="s">
        <v>180</v>
      </c>
      <c r="F8" s="126"/>
      <c r="G8" s="126" t="s">
        <v>36</v>
      </c>
      <c r="H8" s="126">
        <v>12</v>
      </c>
      <c r="I8" s="132">
        <v>455000</v>
      </c>
      <c r="J8" s="131">
        <f t="shared" ref="J8:J9" si="0">H8*I8</f>
        <v>5460000</v>
      </c>
      <c r="K8" s="128"/>
      <c r="L8" s="129"/>
      <c r="M8" s="126"/>
      <c r="N8" s="126"/>
      <c r="O8" s="126"/>
      <c r="P8" s="126"/>
      <c r="Q8" s="126"/>
      <c r="R8" s="126"/>
      <c r="S8" s="130"/>
    </row>
    <row r="9" spans="1:23" x14ac:dyDescent="0.25">
      <c r="A9" s="124"/>
      <c r="B9" s="125"/>
      <c r="C9" s="126"/>
      <c r="D9" s="127" t="s">
        <v>179</v>
      </c>
      <c r="E9" s="126" t="s">
        <v>180</v>
      </c>
      <c r="F9" s="126"/>
      <c r="G9" s="126" t="s">
        <v>32</v>
      </c>
      <c r="H9" s="126">
        <v>12</v>
      </c>
      <c r="I9" s="132">
        <v>455000</v>
      </c>
      <c r="J9" s="131">
        <f t="shared" si="0"/>
        <v>5460000</v>
      </c>
      <c r="K9" s="128"/>
      <c r="L9" s="129"/>
      <c r="M9" s="126"/>
      <c r="N9" s="126"/>
      <c r="O9" s="126"/>
      <c r="P9" s="126"/>
      <c r="Q9" s="126"/>
      <c r="R9" s="126"/>
      <c r="S9" s="130"/>
    </row>
    <row r="10" spans="1:23" x14ac:dyDescent="0.25">
      <c r="A10" s="38">
        <v>356</v>
      </c>
      <c r="B10" s="38" t="s">
        <v>71</v>
      </c>
      <c r="C10" s="33"/>
      <c r="D10" s="33" t="s">
        <v>64</v>
      </c>
      <c r="E10" s="33" t="s">
        <v>61</v>
      </c>
      <c r="F10" s="33"/>
      <c r="G10" s="38" t="s">
        <v>41</v>
      </c>
      <c r="H10" s="38">
        <v>24</v>
      </c>
      <c r="I10" s="35">
        <v>465000</v>
      </c>
      <c r="J10" s="35">
        <f>H10*I10</f>
        <v>11160000</v>
      </c>
      <c r="K10" s="283">
        <v>0.41</v>
      </c>
      <c r="L10" s="35">
        <f>H10*I10*(1-K10)</f>
        <v>6584400.0000000009</v>
      </c>
      <c r="M10" s="33"/>
      <c r="N10" s="33"/>
      <c r="O10" s="33"/>
      <c r="P10" s="33"/>
      <c r="Q10" s="33"/>
      <c r="R10" s="33"/>
      <c r="S10" s="33"/>
      <c r="T10" s="37"/>
      <c r="U10" s="37"/>
      <c r="V10" s="37"/>
      <c r="W10" s="37"/>
    </row>
    <row r="11" spans="1:23" x14ac:dyDescent="0.25">
      <c r="A11" s="38"/>
      <c r="B11" s="38"/>
      <c r="C11" s="33"/>
      <c r="D11" s="33" t="s">
        <v>64</v>
      </c>
      <c r="E11" s="33" t="s">
        <v>61</v>
      </c>
      <c r="F11" s="33"/>
      <c r="G11" s="38" t="s">
        <v>42</v>
      </c>
      <c r="H11" s="38">
        <v>48</v>
      </c>
      <c r="I11" s="35">
        <v>475000</v>
      </c>
      <c r="J11" s="35">
        <f t="shared" ref="J11:J20" si="1">H11*I11</f>
        <v>22800000</v>
      </c>
      <c r="K11" s="283">
        <v>0.41</v>
      </c>
      <c r="L11" s="35">
        <f t="shared" ref="L11:L19" si="2">H11*I11*(1-K11)</f>
        <v>13452000.000000002</v>
      </c>
      <c r="M11" s="33"/>
      <c r="N11" s="33"/>
      <c r="O11" s="33"/>
      <c r="P11" s="33"/>
      <c r="Q11" s="33"/>
      <c r="R11" s="33"/>
      <c r="S11" s="33"/>
      <c r="T11" s="37"/>
      <c r="U11" s="37"/>
      <c r="V11" s="37"/>
      <c r="W11" s="37"/>
    </row>
    <row r="12" spans="1:23" x14ac:dyDescent="0.25">
      <c r="A12" s="38"/>
      <c r="B12" s="38"/>
      <c r="C12" s="33"/>
      <c r="D12" s="33" t="s">
        <v>64</v>
      </c>
      <c r="E12" s="33" t="s">
        <v>61</v>
      </c>
      <c r="F12" s="33"/>
      <c r="G12" s="38" t="s">
        <v>31</v>
      </c>
      <c r="H12" s="38">
        <v>24</v>
      </c>
      <c r="I12" s="35">
        <v>485000</v>
      </c>
      <c r="J12" s="35">
        <f t="shared" si="1"/>
        <v>11640000</v>
      </c>
      <c r="K12" s="283">
        <v>0.41</v>
      </c>
      <c r="L12" s="35">
        <f t="shared" si="2"/>
        <v>6867600.0000000009</v>
      </c>
      <c r="M12" s="33"/>
      <c r="N12" s="33"/>
      <c r="O12" s="33"/>
      <c r="P12" s="33"/>
      <c r="Q12" s="33"/>
      <c r="R12" s="33"/>
      <c r="S12" s="33"/>
      <c r="T12" s="37"/>
      <c r="U12" s="37"/>
      <c r="V12" s="37"/>
      <c r="W12" s="37"/>
    </row>
    <row r="13" spans="1:23" x14ac:dyDescent="0.25">
      <c r="A13" s="38"/>
      <c r="B13" s="38"/>
      <c r="C13" s="33"/>
      <c r="D13" s="33" t="s">
        <v>64</v>
      </c>
      <c r="E13" s="33" t="s">
        <v>61</v>
      </c>
      <c r="F13" s="33"/>
      <c r="G13" s="38" t="s">
        <v>36</v>
      </c>
      <c r="H13" s="38">
        <v>48</v>
      </c>
      <c r="I13" s="35">
        <v>455000</v>
      </c>
      <c r="J13" s="35">
        <f t="shared" si="1"/>
        <v>21840000</v>
      </c>
      <c r="K13" s="283">
        <v>0.41</v>
      </c>
      <c r="L13" s="35">
        <f t="shared" si="2"/>
        <v>12885600.000000002</v>
      </c>
      <c r="M13" s="33"/>
      <c r="N13" s="33"/>
      <c r="O13" s="33"/>
      <c r="P13" s="33"/>
      <c r="Q13" s="33"/>
      <c r="R13" s="33"/>
      <c r="S13" s="33"/>
      <c r="T13" s="37"/>
      <c r="U13" s="37"/>
      <c r="V13" s="37"/>
      <c r="W13" s="37"/>
    </row>
    <row r="14" spans="1:23" x14ac:dyDescent="0.25">
      <c r="A14" s="38"/>
      <c r="B14" s="38"/>
      <c r="C14" s="33"/>
      <c r="D14" s="33" t="s">
        <v>64</v>
      </c>
      <c r="E14" s="33" t="s">
        <v>61</v>
      </c>
      <c r="F14" s="33"/>
      <c r="G14" s="38" t="s">
        <v>32</v>
      </c>
      <c r="H14" s="38">
        <v>12</v>
      </c>
      <c r="I14" s="35">
        <v>455000</v>
      </c>
      <c r="J14" s="35">
        <f t="shared" si="1"/>
        <v>5460000</v>
      </c>
      <c r="K14" s="283">
        <v>0.41</v>
      </c>
      <c r="L14" s="35">
        <f t="shared" si="2"/>
        <v>3221400.0000000005</v>
      </c>
      <c r="M14" s="33"/>
      <c r="N14" s="33"/>
      <c r="O14" s="33"/>
      <c r="P14" s="33"/>
      <c r="Q14" s="33"/>
      <c r="R14" s="33"/>
      <c r="S14" s="33"/>
      <c r="T14" s="37"/>
      <c r="U14" s="37"/>
      <c r="V14" s="37"/>
      <c r="W14" s="37"/>
    </row>
    <row r="15" spans="1:23" x14ac:dyDescent="0.25">
      <c r="A15" s="38">
        <v>370</v>
      </c>
      <c r="B15" s="38"/>
      <c r="C15" s="33"/>
      <c r="D15" s="33" t="s">
        <v>65</v>
      </c>
      <c r="E15" s="33" t="s">
        <v>66</v>
      </c>
      <c r="F15" s="33"/>
      <c r="G15" s="38" t="s">
        <v>67</v>
      </c>
      <c r="H15" s="38">
        <v>12</v>
      </c>
      <c r="I15" s="35"/>
      <c r="J15" s="35">
        <f t="shared" si="1"/>
        <v>0</v>
      </c>
      <c r="K15" s="38"/>
      <c r="L15" s="35">
        <f t="shared" si="2"/>
        <v>0</v>
      </c>
      <c r="M15" s="33"/>
      <c r="N15" s="33"/>
      <c r="O15" s="33"/>
      <c r="P15" s="33"/>
      <c r="Q15" s="33"/>
      <c r="R15" s="33"/>
      <c r="S15" s="33"/>
      <c r="T15" s="37"/>
      <c r="U15" s="37"/>
      <c r="V15" s="37"/>
      <c r="W15" s="37"/>
    </row>
    <row r="16" spans="1:23" x14ac:dyDescent="0.25">
      <c r="A16" s="38"/>
      <c r="B16" s="38"/>
      <c r="C16" s="33"/>
      <c r="D16" s="33"/>
      <c r="E16" s="33"/>
      <c r="F16" s="33"/>
      <c r="G16" s="38" t="s">
        <v>44</v>
      </c>
      <c r="H16" s="38">
        <v>24</v>
      </c>
      <c r="I16" s="35"/>
      <c r="J16" s="35">
        <f t="shared" si="1"/>
        <v>0</v>
      </c>
      <c r="K16" s="38"/>
      <c r="L16" s="35">
        <f t="shared" si="2"/>
        <v>0</v>
      </c>
      <c r="M16" s="33"/>
      <c r="N16" s="33"/>
      <c r="O16" s="33"/>
      <c r="P16" s="33"/>
      <c r="Q16" s="33"/>
      <c r="R16" s="33"/>
      <c r="S16" s="33"/>
      <c r="T16" s="37"/>
      <c r="U16" s="37"/>
      <c r="V16" s="37"/>
      <c r="W16" s="37"/>
    </row>
    <row r="17" spans="1:23" x14ac:dyDescent="0.25">
      <c r="A17" s="38">
        <v>365</v>
      </c>
      <c r="B17" s="38" t="s">
        <v>69</v>
      </c>
      <c r="C17" s="33"/>
      <c r="D17" s="33" t="s">
        <v>157</v>
      </c>
      <c r="E17" s="33" t="s">
        <v>158</v>
      </c>
      <c r="F17" s="33"/>
      <c r="G17" s="38" t="s">
        <v>55</v>
      </c>
      <c r="H17" s="38">
        <v>24</v>
      </c>
      <c r="I17" s="35">
        <v>485000</v>
      </c>
      <c r="J17" s="35">
        <f t="shared" si="1"/>
        <v>11640000</v>
      </c>
      <c r="K17" s="283">
        <v>0.38</v>
      </c>
      <c r="L17" s="35">
        <f t="shared" si="2"/>
        <v>7216800</v>
      </c>
      <c r="M17" s="33"/>
      <c r="N17" s="33"/>
      <c r="O17" s="33"/>
      <c r="P17" s="33"/>
      <c r="Q17" s="33"/>
      <c r="R17" s="33"/>
      <c r="S17" s="33"/>
      <c r="T17" s="37"/>
      <c r="U17" s="37"/>
      <c r="V17" s="37"/>
      <c r="W17" s="37"/>
    </row>
    <row r="18" spans="1:23" x14ac:dyDescent="0.25">
      <c r="A18" s="38">
        <v>1001</v>
      </c>
      <c r="B18" s="38" t="s">
        <v>159</v>
      </c>
      <c r="C18" s="33"/>
      <c r="D18" s="33" t="s">
        <v>157</v>
      </c>
      <c r="E18" s="33" t="s">
        <v>158</v>
      </c>
      <c r="F18" s="33"/>
      <c r="G18" s="38" t="s">
        <v>28</v>
      </c>
      <c r="H18" s="38">
        <v>22</v>
      </c>
      <c r="I18" s="35">
        <v>455000</v>
      </c>
      <c r="J18" s="35">
        <f t="shared" si="1"/>
        <v>10010000</v>
      </c>
      <c r="K18" s="283">
        <v>0.38</v>
      </c>
      <c r="L18" s="35">
        <f t="shared" si="2"/>
        <v>6206200</v>
      </c>
      <c r="M18" s="33"/>
      <c r="N18" s="33"/>
      <c r="O18" s="33"/>
      <c r="P18" s="33"/>
      <c r="Q18" s="33"/>
      <c r="R18" s="33"/>
      <c r="S18" s="33"/>
      <c r="T18" s="37"/>
      <c r="U18" s="37"/>
      <c r="V18" s="37"/>
      <c r="W18" s="37"/>
    </row>
    <row r="19" spans="1:23" x14ac:dyDescent="0.25">
      <c r="A19" s="38"/>
      <c r="B19" s="38"/>
      <c r="C19" s="33"/>
      <c r="D19" s="33" t="s">
        <v>157</v>
      </c>
      <c r="E19" s="33" t="s">
        <v>158</v>
      </c>
      <c r="F19" s="33"/>
      <c r="G19" s="38" t="s">
        <v>34</v>
      </c>
      <c r="H19" s="38">
        <v>48</v>
      </c>
      <c r="I19" s="35">
        <v>265000</v>
      </c>
      <c r="J19" s="35">
        <f t="shared" si="1"/>
        <v>12720000</v>
      </c>
      <c r="K19" s="283">
        <v>0.38</v>
      </c>
      <c r="L19" s="35">
        <f t="shared" si="2"/>
        <v>7886400</v>
      </c>
      <c r="M19" s="33"/>
      <c r="N19" s="33"/>
      <c r="O19" s="33"/>
      <c r="P19" s="33"/>
      <c r="Q19" s="33"/>
      <c r="R19" s="33"/>
      <c r="S19" s="33"/>
      <c r="T19" s="37"/>
      <c r="U19" s="37"/>
      <c r="V19" s="37"/>
      <c r="W19" s="37"/>
    </row>
    <row r="20" spans="1:23" x14ac:dyDescent="0.25">
      <c r="A20" s="38">
        <v>362</v>
      </c>
      <c r="B20" s="38"/>
      <c r="C20" s="33"/>
      <c r="D20" s="33" t="s">
        <v>176</v>
      </c>
      <c r="E20" s="33" t="s">
        <v>177</v>
      </c>
      <c r="F20" s="33"/>
      <c r="G20" s="38" t="s">
        <v>44</v>
      </c>
      <c r="H20" s="38">
        <v>3</v>
      </c>
      <c r="I20" s="35">
        <v>450000</v>
      </c>
      <c r="J20" s="35">
        <f t="shared" si="1"/>
        <v>1350000</v>
      </c>
      <c r="K20" s="38"/>
      <c r="L20" s="35"/>
      <c r="M20" s="33"/>
      <c r="N20" s="33"/>
      <c r="O20" s="33"/>
      <c r="P20" s="33"/>
      <c r="Q20" s="33"/>
      <c r="R20" s="33"/>
      <c r="S20" s="33"/>
      <c r="T20" s="37"/>
      <c r="U20" s="37"/>
      <c r="V20" s="37"/>
      <c r="W20" s="37"/>
    </row>
    <row r="21" spans="1:23" x14ac:dyDescent="0.25">
      <c r="A21" s="38"/>
      <c r="B21" s="38"/>
      <c r="C21" s="33"/>
      <c r="D21" s="33"/>
      <c r="E21" s="33"/>
      <c r="F21" s="33"/>
      <c r="G21" s="38"/>
      <c r="H21" s="38"/>
      <c r="I21" s="35"/>
      <c r="J21" s="35"/>
      <c r="K21" s="38"/>
      <c r="L21" s="35"/>
      <c r="M21" s="33"/>
      <c r="N21" s="33"/>
      <c r="O21" s="33"/>
      <c r="P21" s="33"/>
      <c r="Q21" s="33"/>
      <c r="R21" s="33"/>
      <c r="S21" s="33"/>
      <c r="T21" s="37"/>
      <c r="U21" s="37"/>
      <c r="V21" s="37"/>
      <c r="W21" s="37"/>
    </row>
    <row r="22" spans="1:23" x14ac:dyDescent="0.25">
      <c r="A22" s="38"/>
      <c r="B22" s="38"/>
      <c r="C22" s="33"/>
      <c r="D22" s="33"/>
      <c r="E22" s="33"/>
      <c r="F22" s="33"/>
      <c r="G22" s="38"/>
      <c r="H22" s="38"/>
      <c r="I22" s="35"/>
      <c r="J22" s="35"/>
      <c r="K22" s="38"/>
      <c r="L22" s="35"/>
      <c r="M22" s="33"/>
      <c r="N22" s="33"/>
      <c r="O22" s="33"/>
      <c r="P22" s="33"/>
      <c r="Q22" s="33"/>
      <c r="R22" s="33"/>
      <c r="S22" s="33"/>
      <c r="T22" s="37"/>
      <c r="U22" s="37"/>
      <c r="V22" s="37"/>
      <c r="W22" s="37"/>
    </row>
    <row r="23" spans="1:23" x14ac:dyDescent="0.25">
      <c r="A23" s="38"/>
      <c r="B23" s="38"/>
      <c r="C23" s="33"/>
      <c r="D23" s="33"/>
      <c r="E23" s="33"/>
      <c r="F23" s="33"/>
      <c r="G23" s="38"/>
      <c r="H23" s="38"/>
      <c r="I23" s="35"/>
      <c r="J23" s="35"/>
      <c r="K23" s="38"/>
      <c r="L23" s="35"/>
      <c r="M23" s="33"/>
      <c r="N23" s="33"/>
      <c r="O23" s="33"/>
      <c r="P23" s="33"/>
      <c r="Q23" s="33"/>
      <c r="R23" s="33"/>
      <c r="S23" s="33"/>
      <c r="T23" s="37"/>
      <c r="U23" s="37"/>
      <c r="V23" s="37"/>
      <c r="W23" s="37"/>
    </row>
    <row r="24" spans="1:23" x14ac:dyDescent="0.25">
      <c r="A24" s="38"/>
      <c r="B24" s="38"/>
      <c r="C24" s="33"/>
      <c r="D24" s="33"/>
      <c r="E24" s="33"/>
      <c r="F24" s="33"/>
      <c r="G24" s="38"/>
      <c r="H24" s="38"/>
      <c r="I24" s="35"/>
      <c r="J24" s="35"/>
      <c r="K24" s="38"/>
      <c r="L24" s="35"/>
      <c r="M24" s="33"/>
      <c r="N24" s="33"/>
      <c r="O24" s="33"/>
      <c r="P24" s="33"/>
      <c r="Q24" s="33"/>
      <c r="R24" s="33"/>
      <c r="S24" s="33"/>
      <c r="T24" s="37"/>
      <c r="U24" s="37"/>
      <c r="V24" s="37"/>
      <c r="W24" s="37"/>
    </row>
    <row r="25" spans="1:23" x14ac:dyDescent="0.25">
      <c r="A25" s="38"/>
      <c r="B25" s="38"/>
      <c r="C25" s="33"/>
      <c r="D25" s="33"/>
      <c r="E25" s="33"/>
      <c r="F25" s="33"/>
      <c r="G25" s="38"/>
      <c r="H25" s="38"/>
      <c r="I25" s="35"/>
      <c r="J25" s="35"/>
      <c r="K25" s="38"/>
      <c r="L25" s="35"/>
      <c r="M25" s="33"/>
      <c r="N25" s="33"/>
      <c r="O25" s="33"/>
      <c r="P25" s="33"/>
      <c r="Q25" s="33"/>
      <c r="R25" s="33"/>
      <c r="S25" s="33"/>
      <c r="T25" s="37"/>
      <c r="U25" s="37"/>
      <c r="V25" s="37"/>
      <c r="W25" s="37"/>
    </row>
    <row r="26" spans="1:23" x14ac:dyDescent="0.25">
      <c r="A26" s="38"/>
      <c r="B26" s="38"/>
      <c r="C26" s="33"/>
      <c r="D26" s="33"/>
      <c r="E26" s="33"/>
      <c r="F26" s="33"/>
      <c r="G26" s="38"/>
      <c r="H26" s="38"/>
      <c r="I26" s="35"/>
      <c r="J26" s="35"/>
      <c r="K26" s="38"/>
      <c r="L26" s="35"/>
      <c r="M26" s="33"/>
      <c r="N26" s="33"/>
      <c r="O26" s="33"/>
      <c r="P26" s="33"/>
      <c r="Q26" s="33"/>
      <c r="R26" s="33"/>
      <c r="S26" s="33"/>
      <c r="T26" s="37"/>
      <c r="U26" s="37"/>
      <c r="V26" s="37"/>
      <c r="W26" s="37"/>
    </row>
    <row r="27" spans="1:23" x14ac:dyDescent="0.25">
      <c r="A27" s="38"/>
      <c r="B27" s="38"/>
      <c r="C27" s="33"/>
      <c r="D27" s="33"/>
      <c r="E27" s="33"/>
      <c r="F27" s="33"/>
      <c r="G27" s="38"/>
      <c r="H27" s="38"/>
      <c r="I27" s="35"/>
      <c r="J27" s="35"/>
      <c r="K27" s="38"/>
      <c r="L27" s="35"/>
      <c r="M27" s="33"/>
      <c r="N27" s="33"/>
      <c r="O27" s="33"/>
      <c r="P27" s="33"/>
      <c r="Q27" s="33"/>
      <c r="R27" s="33"/>
      <c r="S27" s="33"/>
      <c r="T27" s="37"/>
      <c r="U27" s="37"/>
      <c r="V27" s="37"/>
      <c r="W27" s="37"/>
    </row>
    <row r="28" spans="1:23" x14ac:dyDescent="0.25">
      <c r="A28" s="38"/>
      <c r="B28" s="38"/>
      <c r="C28" s="33"/>
      <c r="D28" s="33"/>
      <c r="E28" s="33"/>
      <c r="F28" s="33"/>
      <c r="G28" s="38"/>
      <c r="H28" s="38"/>
      <c r="I28" s="35"/>
      <c r="J28" s="35"/>
      <c r="K28" s="38"/>
      <c r="L28" s="35"/>
      <c r="M28" s="33"/>
      <c r="N28" s="33"/>
      <c r="O28" s="33"/>
      <c r="P28" s="33"/>
      <c r="Q28" s="33"/>
      <c r="R28" s="33"/>
      <c r="S28" s="33"/>
      <c r="T28" s="37"/>
      <c r="U28" s="37"/>
      <c r="V28" s="37"/>
      <c r="W28" s="37"/>
    </row>
    <row r="29" spans="1:23" x14ac:dyDescent="0.25">
      <c r="A29" s="38"/>
      <c r="B29" s="38"/>
      <c r="C29" s="33"/>
      <c r="D29" s="33"/>
      <c r="E29" s="33"/>
      <c r="F29" s="33"/>
      <c r="G29" s="38"/>
      <c r="H29" s="38"/>
      <c r="I29" s="35"/>
      <c r="J29" s="35"/>
      <c r="K29" s="38"/>
      <c r="L29" s="35"/>
      <c r="M29" s="33"/>
      <c r="N29" s="33"/>
      <c r="O29" s="33"/>
      <c r="P29" s="33"/>
      <c r="Q29" s="33"/>
      <c r="R29" s="33"/>
      <c r="S29" s="33"/>
      <c r="T29" s="37"/>
      <c r="U29" s="37"/>
      <c r="V29" s="37"/>
      <c r="W29" s="37"/>
    </row>
    <row r="30" spans="1:23" x14ac:dyDescent="0.25">
      <c r="A30" s="38"/>
      <c r="B30" s="38"/>
      <c r="C30" s="33"/>
      <c r="D30" s="33"/>
      <c r="E30" s="33"/>
      <c r="F30" s="33"/>
      <c r="G30" s="38"/>
      <c r="H30" s="38"/>
      <c r="I30" s="35"/>
      <c r="J30" s="35"/>
      <c r="K30" s="38"/>
      <c r="L30" s="35"/>
      <c r="M30" s="33"/>
      <c r="N30" s="33"/>
      <c r="O30" s="33"/>
      <c r="P30" s="33"/>
      <c r="Q30" s="33"/>
      <c r="R30" s="33"/>
      <c r="S30" s="33"/>
      <c r="T30" s="37"/>
      <c r="U30" s="37"/>
      <c r="V30" s="37"/>
      <c r="W30" s="37"/>
    </row>
    <row r="31" spans="1:23" x14ac:dyDescent="0.25">
      <c r="A31" s="38"/>
      <c r="B31" s="38"/>
      <c r="C31" s="33"/>
      <c r="D31" s="33"/>
      <c r="E31" s="33"/>
      <c r="F31" s="33"/>
      <c r="G31" s="38"/>
      <c r="H31" s="38"/>
      <c r="I31" s="35"/>
      <c r="J31" s="35"/>
      <c r="K31" s="38"/>
      <c r="L31" s="35"/>
      <c r="M31" s="33"/>
      <c r="N31" s="33"/>
      <c r="O31" s="33"/>
      <c r="P31" s="33"/>
      <c r="Q31" s="33"/>
      <c r="R31" s="33"/>
      <c r="S31" s="33"/>
      <c r="T31" s="37"/>
      <c r="U31" s="37"/>
      <c r="V31" s="37"/>
      <c r="W31" s="37"/>
    </row>
    <row r="32" spans="1:23" x14ac:dyDescent="0.25">
      <c r="A32" s="38"/>
      <c r="B32" s="38"/>
      <c r="C32" s="33"/>
      <c r="D32" s="33"/>
      <c r="E32" s="33"/>
      <c r="F32" s="33"/>
      <c r="G32" s="38"/>
      <c r="H32" s="38"/>
      <c r="I32" s="35"/>
      <c r="J32" s="35"/>
      <c r="K32" s="38"/>
      <c r="L32" s="35"/>
      <c r="M32" s="33"/>
      <c r="N32" s="33"/>
      <c r="O32" s="33"/>
      <c r="P32" s="33"/>
      <c r="Q32" s="33"/>
      <c r="R32" s="33"/>
      <c r="S32" s="33"/>
      <c r="T32" s="37"/>
      <c r="U32" s="37"/>
      <c r="V32" s="37"/>
      <c r="W32" s="37"/>
    </row>
    <row r="33" spans="1:23" x14ac:dyDescent="0.25">
      <c r="A33" s="38"/>
      <c r="B33" s="38"/>
      <c r="C33" s="33"/>
      <c r="D33" s="33"/>
      <c r="E33" s="33"/>
      <c r="F33" s="33"/>
      <c r="G33" s="38"/>
      <c r="H33" s="38"/>
      <c r="I33" s="35"/>
      <c r="J33" s="35"/>
      <c r="K33" s="38"/>
      <c r="L33" s="35"/>
      <c r="M33" s="33"/>
      <c r="N33" s="33"/>
      <c r="O33" s="33"/>
      <c r="P33" s="33"/>
      <c r="Q33" s="33"/>
      <c r="R33" s="33"/>
      <c r="S33" s="33"/>
      <c r="T33" s="37"/>
      <c r="U33" s="37"/>
      <c r="V33" s="37"/>
      <c r="W33" s="37"/>
    </row>
    <row r="34" spans="1:23" x14ac:dyDescent="0.25">
      <c r="A34" s="38"/>
      <c r="B34" s="38"/>
      <c r="C34" s="33"/>
      <c r="D34" s="33"/>
      <c r="E34" s="33"/>
      <c r="F34" s="33"/>
      <c r="G34" s="38"/>
      <c r="H34" s="38"/>
      <c r="I34" s="35"/>
      <c r="J34" s="35"/>
      <c r="K34" s="38"/>
      <c r="L34" s="35"/>
      <c r="M34" s="33"/>
      <c r="N34" s="33"/>
      <c r="O34" s="33"/>
      <c r="P34" s="33"/>
      <c r="Q34" s="33"/>
      <c r="R34" s="33"/>
      <c r="S34" s="33"/>
      <c r="T34" s="37"/>
      <c r="U34" s="37"/>
      <c r="V34" s="37"/>
      <c r="W34" s="37"/>
    </row>
    <row r="35" spans="1:23" x14ac:dyDescent="0.25">
      <c r="A35" s="38"/>
      <c r="B35" s="38"/>
      <c r="C35" s="33"/>
      <c r="D35" s="33"/>
      <c r="E35" s="33"/>
      <c r="F35" s="33"/>
      <c r="G35" s="38"/>
      <c r="H35" s="38"/>
      <c r="I35" s="35"/>
      <c r="J35" s="35"/>
      <c r="K35" s="38"/>
      <c r="L35" s="35"/>
      <c r="M35" s="33"/>
      <c r="N35" s="33"/>
      <c r="O35" s="33"/>
      <c r="P35" s="33"/>
      <c r="Q35" s="33"/>
      <c r="R35" s="33"/>
      <c r="S35" s="33"/>
      <c r="T35" s="37"/>
      <c r="U35" s="37"/>
      <c r="V35" s="37"/>
      <c r="W35" s="37"/>
    </row>
    <row r="36" spans="1:23" x14ac:dyDescent="0.25">
      <c r="A36" s="38"/>
      <c r="B36" s="38"/>
      <c r="C36" s="33"/>
      <c r="D36" s="33"/>
      <c r="E36" s="33"/>
      <c r="F36" s="33"/>
      <c r="G36" s="38"/>
      <c r="H36" s="38"/>
      <c r="I36" s="35"/>
      <c r="J36" s="35"/>
      <c r="K36" s="38"/>
      <c r="L36" s="35"/>
      <c r="M36" s="33"/>
      <c r="N36" s="33"/>
      <c r="O36" s="33"/>
      <c r="P36" s="33"/>
      <c r="Q36" s="33"/>
      <c r="R36" s="33"/>
      <c r="S36" s="33"/>
      <c r="T36" s="37"/>
      <c r="U36" s="37"/>
      <c r="V36" s="37"/>
      <c r="W36" s="37"/>
    </row>
    <row r="37" spans="1:23" x14ac:dyDescent="0.25">
      <c r="A37" s="34"/>
      <c r="B37" s="34"/>
      <c r="C37" s="34"/>
      <c r="D37" s="34"/>
      <c r="E37" s="34"/>
      <c r="F37" s="34"/>
      <c r="G37" s="34"/>
      <c r="H37" s="34"/>
      <c r="I37" s="36"/>
      <c r="J37" s="36"/>
      <c r="K37" s="34"/>
      <c r="L37" s="36"/>
      <c r="M37" s="34"/>
      <c r="N37" s="34"/>
      <c r="O37" s="34"/>
      <c r="P37" s="34"/>
      <c r="Q37" s="34"/>
      <c r="R37" s="34"/>
      <c r="S37" s="34"/>
    </row>
    <row r="38" spans="1:23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6"/>
      <c r="M38" s="34"/>
      <c r="N38" s="34"/>
      <c r="O38" s="34"/>
      <c r="P38" s="34"/>
      <c r="Q38" s="34"/>
      <c r="R38" s="34"/>
      <c r="S38" s="34"/>
    </row>
  </sheetData>
  <mergeCells count="10"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4" zoomScaleNormal="100" workbookViewId="0">
      <selection activeCell="G25" sqref="G25"/>
    </sheetView>
  </sheetViews>
  <sheetFormatPr defaultRowHeight="15" x14ac:dyDescent="0.25"/>
  <cols>
    <col min="1" max="1" width="5.28515625" customWidth="1"/>
    <col min="2" max="2" width="6.42578125" customWidth="1"/>
    <col min="3" max="3" width="6.5703125" customWidth="1"/>
    <col min="4" max="4" width="13.140625" customWidth="1"/>
    <col min="5" max="5" width="10.28515625" customWidth="1"/>
    <col min="6" max="6" width="6.85546875" customWidth="1"/>
    <col min="7" max="7" width="8.140625" customWidth="1"/>
    <col min="8" max="8" width="5.7109375" customWidth="1"/>
    <col min="9" max="9" width="11.5703125" bestFit="1" customWidth="1"/>
    <col min="10" max="10" width="13.28515625" bestFit="1" customWidth="1"/>
    <col min="12" max="12" width="13.28515625" bestFit="1" customWidth="1"/>
  </cols>
  <sheetData>
    <row r="1" spans="1:19" ht="16.5" x14ac:dyDescent="0.25">
      <c r="A1" s="6" t="s">
        <v>0</v>
      </c>
    </row>
    <row r="2" spans="1:19" x14ac:dyDescent="0.25">
      <c r="A2" s="10" t="s">
        <v>2</v>
      </c>
    </row>
    <row r="3" spans="1:19" x14ac:dyDescent="0.25">
      <c r="A3" s="435" t="s">
        <v>68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</row>
    <row r="4" spans="1:19" ht="15.75" thickBot="1" x14ac:dyDescent="0.3">
      <c r="A4" s="436" t="s">
        <v>181</v>
      </c>
      <c r="B4" s="436"/>
      <c r="C4" s="436"/>
      <c r="D4" s="436"/>
      <c r="E4" s="436"/>
      <c r="F4" s="436"/>
      <c r="G4" s="436"/>
      <c r="H4" s="436"/>
      <c r="I4" s="436"/>
      <c r="J4" s="436"/>
      <c r="K4" s="437"/>
      <c r="L4" s="436"/>
      <c r="M4" s="436"/>
      <c r="N4" s="436"/>
      <c r="O4" s="436"/>
      <c r="P4" s="436"/>
      <c r="Q4" s="436"/>
      <c r="R4" s="436"/>
      <c r="S4" s="436"/>
    </row>
    <row r="5" spans="1:19" ht="15.75" thickTop="1" x14ac:dyDescent="0.25">
      <c r="A5" s="420" t="s">
        <v>191</v>
      </c>
      <c r="B5" s="422" t="s">
        <v>6</v>
      </c>
      <c r="C5" s="424" t="s">
        <v>7</v>
      </c>
      <c r="D5" s="424" t="s">
        <v>8</v>
      </c>
      <c r="E5" s="424"/>
      <c r="F5" s="424"/>
      <c r="G5" s="426" t="s">
        <v>9</v>
      </c>
      <c r="H5" s="426"/>
      <c r="I5" s="426"/>
      <c r="J5" s="426"/>
      <c r="K5" s="427"/>
      <c r="L5" s="428" t="s">
        <v>10</v>
      </c>
      <c r="M5" s="426" t="s">
        <v>11</v>
      </c>
      <c r="N5" s="426"/>
      <c r="O5" s="426"/>
      <c r="P5" s="426"/>
      <c r="Q5" s="426"/>
      <c r="R5" s="426"/>
      <c r="S5" s="442" t="s">
        <v>12</v>
      </c>
    </row>
    <row r="6" spans="1:19" ht="31.5" x14ac:dyDescent="0.25">
      <c r="A6" s="438"/>
      <c r="B6" s="439"/>
      <c r="C6" s="440"/>
      <c r="D6" s="29" t="s">
        <v>13</v>
      </c>
      <c r="E6" s="122" t="s">
        <v>14</v>
      </c>
      <c r="F6" s="122" t="s">
        <v>15</v>
      </c>
      <c r="G6" s="122" t="s">
        <v>16</v>
      </c>
      <c r="H6" s="122" t="s">
        <v>17</v>
      </c>
      <c r="I6" s="122" t="s">
        <v>18</v>
      </c>
      <c r="J6" s="31" t="s">
        <v>19</v>
      </c>
      <c r="K6" s="32" t="s">
        <v>20</v>
      </c>
      <c r="L6" s="441"/>
      <c r="M6" s="122" t="s">
        <v>21</v>
      </c>
      <c r="N6" s="122" t="s">
        <v>22</v>
      </c>
      <c r="O6" s="122" t="s">
        <v>23</v>
      </c>
      <c r="P6" s="122" t="s">
        <v>22</v>
      </c>
      <c r="Q6" s="122" t="s">
        <v>24</v>
      </c>
      <c r="R6" s="122" t="s">
        <v>22</v>
      </c>
      <c r="S6" s="443"/>
    </row>
    <row r="7" spans="1:19" x14ac:dyDescent="0.25">
      <c r="A7" s="19">
        <v>1010</v>
      </c>
      <c r="B7" s="137">
        <v>44014</v>
      </c>
      <c r="C7" s="18"/>
      <c r="D7" s="18" t="s">
        <v>187</v>
      </c>
      <c r="E7" s="18" t="s">
        <v>188</v>
      </c>
      <c r="F7" s="18"/>
      <c r="G7" s="19" t="s">
        <v>28</v>
      </c>
      <c r="H7" s="19">
        <v>6</v>
      </c>
      <c r="I7" s="25">
        <v>455000</v>
      </c>
      <c r="J7" s="25">
        <f>H7*I7</f>
        <v>2730000</v>
      </c>
      <c r="K7" s="18"/>
      <c r="L7" s="25">
        <f>H7*I7*(1-K7)</f>
        <v>2730000</v>
      </c>
      <c r="M7" s="18"/>
      <c r="N7" s="18"/>
      <c r="O7" s="18"/>
      <c r="P7" s="18"/>
      <c r="Q7" s="18"/>
      <c r="R7" s="18"/>
      <c r="S7" s="18"/>
    </row>
    <row r="8" spans="1:19" x14ac:dyDescent="0.25">
      <c r="A8" s="19"/>
      <c r="B8" s="137"/>
      <c r="C8" s="18"/>
      <c r="D8" s="18" t="s">
        <v>187</v>
      </c>
      <c r="E8" s="18" t="s">
        <v>188</v>
      </c>
      <c r="F8" s="18"/>
      <c r="G8" s="19" t="s">
        <v>34</v>
      </c>
      <c r="H8" s="19">
        <v>15</v>
      </c>
      <c r="I8" s="25">
        <v>265000</v>
      </c>
      <c r="J8" s="25">
        <f t="shared" ref="J8:J31" si="0">H8*I8</f>
        <v>3975000</v>
      </c>
      <c r="K8" s="18"/>
      <c r="L8" s="25"/>
      <c r="M8" s="18"/>
      <c r="N8" s="18"/>
      <c r="O8" s="18"/>
      <c r="P8" s="18"/>
      <c r="Q8" s="18"/>
      <c r="R8" s="18"/>
      <c r="S8" s="18"/>
    </row>
    <row r="9" spans="1:19" x14ac:dyDescent="0.25">
      <c r="A9" s="19"/>
      <c r="B9" s="137"/>
      <c r="C9" s="18"/>
      <c r="D9" s="18" t="s">
        <v>187</v>
      </c>
      <c r="E9" s="18" t="s">
        <v>188</v>
      </c>
      <c r="F9" s="18"/>
      <c r="G9" s="19" t="s">
        <v>41</v>
      </c>
      <c r="H9" s="19">
        <v>10</v>
      </c>
      <c r="I9" s="25">
        <v>465000</v>
      </c>
      <c r="J9" s="25">
        <f t="shared" si="0"/>
        <v>4650000</v>
      </c>
      <c r="K9" s="18"/>
      <c r="L9" s="25"/>
      <c r="M9" s="18"/>
      <c r="N9" s="18"/>
      <c r="O9" s="18"/>
      <c r="P9" s="18"/>
      <c r="Q9" s="18"/>
      <c r="R9" s="18"/>
      <c r="S9" s="18"/>
    </row>
    <row r="10" spans="1:19" x14ac:dyDescent="0.25">
      <c r="A10" s="19"/>
      <c r="B10" s="137"/>
      <c r="C10" s="18"/>
      <c r="D10" s="18" t="s">
        <v>187</v>
      </c>
      <c r="E10" s="18" t="s">
        <v>188</v>
      </c>
      <c r="F10" s="18"/>
      <c r="G10" s="19" t="s">
        <v>42</v>
      </c>
      <c r="H10" s="19">
        <v>10</v>
      </c>
      <c r="I10" s="25">
        <v>475000</v>
      </c>
      <c r="J10" s="25">
        <f t="shared" si="0"/>
        <v>4750000</v>
      </c>
      <c r="K10" s="18"/>
      <c r="L10" s="25"/>
      <c r="M10" s="18"/>
      <c r="N10" s="18"/>
      <c r="O10" s="18"/>
      <c r="P10" s="18"/>
      <c r="Q10" s="18"/>
      <c r="R10" s="18"/>
      <c r="S10" s="18"/>
    </row>
    <row r="11" spans="1:19" x14ac:dyDescent="0.25">
      <c r="A11" s="19"/>
      <c r="B11" s="137"/>
      <c r="C11" s="18"/>
      <c r="D11" s="18" t="s">
        <v>187</v>
      </c>
      <c r="E11" s="18" t="s">
        <v>188</v>
      </c>
      <c r="F11" s="18"/>
      <c r="G11" s="19" t="s">
        <v>43</v>
      </c>
      <c r="H11" s="19">
        <v>18</v>
      </c>
      <c r="I11" s="25">
        <v>550000</v>
      </c>
      <c r="J11" s="25">
        <f t="shared" si="0"/>
        <v>9900000</v>
      </c>
      <c r="K11" s="18"/>
      <c r="L11" s="25"/>
      <c r="M11" s="18"/>
      <c r="N11" s="18"/>
      <c r="O11" s="18"/>
      <c r="P11" s="18"/>
      <c r="Q11" s="18"/>
      <c r="R11" s="18"/>
      <c r="S11" s="18"/>
    </row>
    <row r="12" spans="1:19" x14ac:dyDescent="0.25">
      <c r="A12" s="19"/>
      <c r="B12" s="137"/>
      <c r="C12" s="18"/>
      <c r="D12" s="18" t="s">
        <v>187</v>
      </c>
      <c r="E12" s="18" t="s">
        <v>188</v>
      </c>
      <c r="F12" s="18"/>
      <c r="G12" s="19" t="s">
        <v>36</v>
      </c>
      <c r="H12" s="19">
        <v>2</v>
      </c>
      <c r="I12" s="25">
        <v>455000</v>
      </c>
      <c r="J12" s="25">
        <f t="shared" si="0"/>
        <v>910000</v>
      </c>
      <c r="K12" s="18"/>
      <c r="L12" s="25"/>
      <c r="M12" s="18"/>
      <c r="N12" s="18"/>
      <c r="O12" s="18"/>
      <c r="P12" s="18"/>
      <c r="Q12" s="18"/>
      <c r="R12" s="18"/>
      <c r="S12" s="18"/>
    </row>
    <row r="13" spans="1:19" x14ac:dyDescent="0.25">
      <c r="A13" s="19">
        <v>1011</v>
      </c>
      <c r="B13" s="137">
        <v>44014</v>
      </c>
      <c r="C13" s="18"/>
      <c r="D13" s="18" t="s">
        <v>185</v>
      </c>
      <c r="E13" s="18" t="s">
        <v>186</v>
      </c>
      <c r="F13" s="18"/>
      <c r="G13" s="19" t="s">
        <v>31</v>
      </c>
      <c r="H13" s="19">
        <v>24</v>
      </c>
      <c r="I13" s="25">
        <v>485000</v>
      </c>
      <c r="J13" s="25">
        <f t="shared" si="0"/>
        <v>11640000</v>
      </c>
      <c r="K13" s="18"/>
      <c r="L13" s="25"/>
      <c r="M13" s="18"/>
      <c r="N13" s="18"/>
      <c r="O13" s="18"/>
      <c r="P13" s="18"/>
      <c r="Q13" s="18"/>
      <c r="R13" s="18"/>
      <c r="S13" s="18"/>
    </row>
    <row r="14" spans="1:19" x14ac:dyDescent="0.25">
      <c r="A14" s="19"/>
      <c r="B14" s="137"/>
      <c r="C14" s="18"/>
      <c r="D14" s="18" t="s">
        <v>185</v>
      </c>
      <c r="E14" s="18" t="s">
        <v>186</v>
      </c>
      <c r="F14" s="18"/>
      <c r="G14" s="19" t="s">
        <v>32</v>
      </c>
      <c r="H14" s="19">
        <v>2</v>
      </c>
      <c r="I14" s="25">
        <v>455000</v>
      </c>
      <c r="J14" s="25">
        <f t="shared" si="0"/>
        <v>910000</v>
      </c>
      <c r="K14" s="18"/>
      <c r="L14" s="25"/>
      <c r="M14" s="18"/>
      <c r="N14" s="18"/>
      <c r="O14" s="18"/>
      <c r="P14" s="18"/>
      <c r="Q14" s="18"/>
      <c r="R14" s="18"/>
      <c r="S14" s="18"/>
    </row>
    <row r="15" spans="1:19" s="102" customFormat="1" x14ac:dyDescent="0.25">
      <c r="A15" s="171">
        <v>1014</v>
      </c>
      <c r="B15" s="292">
        <v>44014</v>
      </c>
      <c r="C15" s="220"/>
      <c r="D15" s="220" t="s">
        <v>213</v>
      </c>
      <c r="E15" s="220" t="s">
        <v>214</v>
      </c>
      <c r="F15" s="220"/>
      <c r="G15" s="171" t="s">
        <v>31</v>
      </c>
      <c r="H15" s="171">
        <v>12</v>
      </c>
      <c r="I15" s="223">
        <v>485000</v>
      </c>
      <c r="J15" s="223">
        <f t="shared" si="0"/>
        <v>5820000</v>
      </c>
      <c r="K15" s="220"/>
      <c r="L15" s="223"/>
      <c r="M15" s="220"/>
      <c r="N15" s="220"/>
      <c r="O15" s="220"/>
      <c r="P15" s="220"/>
      <c r="Q15" s="220"/>
      <c r="R15" s="220"/>
      <c r="S15" s="220"/>
    </row>
    <row r="16" spans="1:19" x14ac:dyDescent="0.25">
      <c r="A16" s="19"/>
      <c r="B16" s="137"/>
      <c r="C16" s="18"/>
      <c r="D16" s="18" t="s">
        <v>213</v>
      </c>
      <c r="E16" s="18" t="s">
        <v>214</v>
      </c>
      <c r="F16" s="18"/>
      <c r="G16" s="19" t="s">
        <v>32</v>
      </c>
      <c r="H16" s="19">
        <v>10</v>
      </c>
      <c r="I16" s="25">
        <v>455000</v>
      </c>
      <c r="J16" s="25">
        <f t="shared" si="0"/>
        <v>4550000</v>
      </c>
      <c r="K16" s="18"/>
      <c r="L16" s="25"/>
      <c r="M16" s="18"/>
      <c r="N16" s="18"/>
      <c r="O16" s="18"/>
      <c r="P16" s="18"/>
      <c r="Q16" s="18"/>
      <c r="R16" s="18"/>
      <c r="S16" s="18"/>
    </row>
    <row r="17" spans="1:19" x14ac:dyDescent="0.25">
      <c r="A17" s="19">
        <v>1020</v>
      </c>
      <c r="B17" s="137">
        <v>44076</v>
      </c>
      <c r="C17" s="18"/>
      <c r="D17" s="18" t="s">
        <v>190</v>
      </c>
      <c r="E17" s="18" t="s">
        <v>165</v>
      </c>
      <c r="F17" s="18"/>
      <c r="G17" s="19" t="s">
        <v>41</v>
      </c>
      <c r="H17" s="19">
        <v>60</v>
      </c>
      <c r="I17" s="25">
        <v>465000</v>
      </c>
      <c r="J17" s="25">
        <f t="shared" si="0"/>
        <v>27900000</v>
      </c>
      <c r="K17" s="18"/>
      <c r="L17" s="25"/>
      <c r="M17" s="18"/>
      <c r="N17" s="18"/>
      <c r="O17" s="18"/>
      <c r="P17" s="18"/>
      <c r="Q17" s="18"/>
      <c r="R17" s="18"/>
      <c r="S17" s="18"/>
    </row>
    <row r="18" spans="1:19" x14ac:dyDescent="0.25">
      <c r="A18" s="19"/>
      <c r="B18" s="137"/>
      <c r="C18" s="18"/>
      <c r="D18" s="18" t="s">
        <v>190</v>
      </c>
      <c r="E18" s="18" t="s">
        <v>165</v>
      </c>
      <c r="F18" s="18"/>
      <c r="G18" s="19" t="s">
        <v>42</v>
      </c>
      <c r="H18" s="19">
        <v>60</v>
      </c>
      <c r="I18" s="25">
        <v>475000</v>
      </c>
      <c r="J18" s="25">
        <f t="shared" si="0"/>
        <v>28500000</v>
      </c>
      <c r="K18" s="18"/>
      <c r="L18" s="25"/>
      <c r="M18" s="18"/>
      <c r="N18" s="18"/>
      <c r="O18" s="18"/>
      <c r="P18" s="18"/>
      <c r="Q18" s="18"/>
      <c r="R18" s="18"/>
      <c r="S18" s="18"/>
    </row>
    <row r="19" spans="1:19" x14ac:dyDescent="0.25">
      <c r="A19" s="19"/>
      <c r="B19" s="137"/>
      <c r="C19" s="18"/>
      <c r="D19" s="18" t="s">
        <v>190</v>
      </c>
      <c r="E19" s="18" t="s">
        <v>165</v>
      </c>
      <c r="F19" s="18"/>
      <c r="G19" s="19" t="s">
        <v>31</v>
      </c>
      <c r="H19" s="19">
        <v>60</v>
      </c>
      <c r="I19" s="25">
        <v>485000</v>
      </c>
      <c r="J19" s="25">
        <f t="shared" si="0"/>
        <v>29100000</v>
      </c>
      <c r="K19" s="18"/>
      <c r="L19" s="25"/>
      <c r="M19" s="18"/>
      <c r="N19" s="18"/>
      <c r="O19" s="18"/>
      <c r="P19" s="18"/>
      <c r="Q19" s="18"/>
      <c r="R19" s="18"/>
      <c r="S19" s="18"/>
    </row>
    <row r="20" spans="1:19" x14ac:dyDescent="0.25">
      <c r="A20" s="19"/>
      <c r="B20" s="137"/>
      <c r="C20" s="18"/>
      <c r="D20" s="18" t="s">
        <v>190</v>
      </c>
      <c r="E20" s="18" t="s">
        <v>165</v>
      </c>
      <c r="F20" s="18"/>
      <c r="G20" s="19" t="s">
        <v>36</v>
      </c>
      <c r="H20" s="19">
        <v>60</v>
      </c>
      <c r="I20" s="25">
        <v>455000</v>
      </c>
      <c r="J20" s="25">
        <f t="shared" si="0"/>
        <v>27300000</v>
      </c>
      <c r="K20" s="18"/>
      <c r="L20" s="25"/>
      <c r="M20" s="18"/>
      <c r="N20" s="18"/>
      <c r="O20" s="18"/>
      <c r="P20" s="18"/>
      <c r="Q20" s="18"/>
      <c r="R20" s="18"/>
      <c r="S20" s="18"/>
    </row>
    <row r="21" spans="1:19" s="102" customFormat="1" x14ac:dyDescent="0.25">
      <c r="A21" s="171">
        <v>1018</v>
      </c>
      <c r="B21" s="292">
        <v>44076</v>
      </c>
      <c r="C21" s="220"/>
      <c r="D21" s="220" t="s">
        <v>54</v>
      </c>
      <c r="E21" s="220" t="s">
        <v>47</v>
      </c>
      <c r="F21" s="220"/>
      <c r="G21" s="171" t="s">
        <v>28</v>
      </c>
      <c r="H21" s="171">
        <v>24</v>
      </c>
      <c r="I21" s="223">
        <v>455000</v>
      </c>
      <c r="J21" s="223">
        <f t="shared" si="0"/>
        <v>10920000</v>
      </c>
      <c r="K21" s="220"/>
      <c r="L21" s="223"/>
      <c r="M21" s="220"/>
      <c r="N21" s="220"/>
      <c r="O21" s="220"/>
      <c r="P21" s="220"/>
      <c r="Q21" s="220"/>
      <c r="R21" s="220"/>
      <c r="S21" s="220"/>
    </row>
    <row r="22" spans="1:19" x14ac:dyDescent="0.25">
      <c r="A22" s="19">
        <v>1017</v>
      </c>
      <c r="B22" s="19" t="s">
        <v>192</v>
      </c>
      <c r="C22" s="18"/>
      <c r="D22" s="18" t="s">
        <v>190</v>
      </c>
      <c r="E22" s="18" t="s">
        <v>165</v>
      </c>
      <c r="F22" s="18"/>
      <c r="G22" s="19" t="s">
        <v>41</v>
      </c>
      <c r="H22" s="19">
        <v>72</v>
      </c>
      <c r="I22" s="25">
        <v>465000</v>
      </c>
      <c r="J22" s="25">
        <f t="shared" si="0"/>
        <v>33480000</v>
      </c>
      <c r="K22" s="18"/>
      <c r="L22" s="25"/>
      <c r="M22" s="18"/>
      <c r="N22" s="18"/>
      <c r="O22" s="18"/>
      <c r="P22" s="18"/>
      <c r="Q22" s="18"/>
      <c r="R22" s="18"/>
      <c r="S22" s="18"/>
    </row>
    <row r="23" spans="1:19" x14ac:dyDescent="0.25">
      <c r="A23" s="19"/>
      <c r="B23" s="18"/>
      <c r="C23" s="18"/>
      <c r="D23" s="18" t="s">
        <v>190</v>
      </c>
      <c r="E23" s="18" t="s">
        <v>165</v>
      </c>
      <c r="F23" s="18"/>
      <c r="G23" s="19" t="s">
        <v>42</v>
      </c>
      <c r="H23" s="19">
        <v>36</v>
      </c>
      <c r="I23" s="25">
        <v>475000</v>
      </c>
      <c r="J23" s="25">
        <f t="shared" si="0"/>
        <v>17100000</v>
      </c>
      <c r="K23" s="18"/>
      <c r="L23" s="25"/>
      <c r="M23" s="18"/>
      <c r="N23" s="18"/>
      <c r="O23" s="18"/>
      <c r="P23" s="18"/>
      <c r="Q23" s="18"/>
      <c r="R23" s="18"/>
      <c r="S23" s="18"/>
    </row>
    <row r="24" spans="1:19" x14ac:dyDescent="0.25">
      <c r="A24" s="19"/>
      <c r="B24" s="18"/>
      <c r="C24" s="18"/>
      <c r="D24" s="18" t="s">
        <v>190</v>
      </c>
      <c r="E24" s="18" t="s">
        <v>165</v>
      </c>
      <c r="F24" s="18"/>
      <c r="G24" s="19" t="s">
        <v>31</v>
      </c>
      <c r="H24" s="19">
        <v>48</v>
      </c>
      <c r="I24" s="25">
        <v>485000</v>
      </c>
      <c r="J24" s="25">
        <f t="shared" si="0"/>
        <v>23280000</v>
      </c>
      <c r="K24" s="18"/>
      <c r="L24" s="25"/>
      <c r="M24" s="18"/>
      <c r="N24" s="18"/>
      <c r="O24" s="18"/>
      <c r="P24" s="18"/>
      <c r="Q24" s="18"/>
      <c r="R24" s="18"/>
      <c r="S24" s="18"/>
    </row>
    <row r="25" spans="1:19" x14ac:dyDescent="0.25">
      <c r="A25" s="19"/>
      <c r="B25" s="18"/>
      <c r="C25" s="18"/>
      <c r="D25" s="18" t="s">
        <v>190</v>
      </c>
      <c r="E25" s="18" t="s">
        <v>165</v>
      </c>
      <c r="F25" s="18"/>
      <c r="G25" s="19" t="s">
        <v>36</v>
      </c>
      <c r="H25" s="19">
        <v>48</v>
      </c>
      <c r="I25" s="25">
        <v>455000</v>
      </c>
      <c r="J25" s="25">
        <f t="shared" si="0"/>
        <v>21840000</v>
      </c>
      <c r="K25" s="18"/>
      <c r="L25" s="25"/>
      <c r="M25" s="18"/>
      <c r="N25" s="18"/>
      <c r="O25" s="18"/>
      <c r="P25" s="18"/>
      <c r="Q25" s="18"/>
      <c r="R25" s="18"/>
      <c r="S25" s="18"/>
    </row>
    <row r="26" spans="1:19" x14ac:dyDescent="0.25">
      <c r="A26" s="19"/>
      <c r="B26" s="18"/>
      <c r="C26" s="18"/>
      <c r="D26" s="18" t="s">
        <v>190</v>
      </c>
      <c r="E26" s="18" t="s">
        <v>165</v>
      </c>
      <c r="F26" s="18"/>
      <c r="G26" s="19" t="s">
        <v>32</v>
      </c>
      <c r="H26" s="19">
        <v>36</v>
      </c>
      <c r="I26" s="25">
        <v>455000</v>
      </c>
      <c r="J26" s="25">
        <f t="shared" si="0"/>
        <v>16380000</v>
      </c>
      <c r="K26" s="18"/>
      <c r="L26" s="25"/>
      <c r="M26" s="18"/>
      <c r="N26" s="18"/>
      <c r="O26" s="18"/>
      <c r="P26" s="18"/>
      <c r="Q26" s="18"/>
      <c r="R26" s="18"/>
      <c r="S26" s="18"/>
    </row>
    <row r="27" spans="1:19" s="102" customFormat="1" x14ac:dyDescent="0.25">
      <c r="A27" s="220">
        <v>1034</v>
      </c>
      <c r="B27" s="220" t="s">
        <v>351</v>
      </c>
      <c r="C27" s="220"/>
      <c r="D27" s="220" t="s">
        <v>185</v>
      </c>
      <c r="E27" s="220" t="s">
        <v>186</v>
      </c>
      <c r="F27" s="220"/>
      <c r="G27" s="171" t="s">
        <v>58</v>
      </c>
      <c r="H27" s="171">
        <v>10</v>
      </c>
      <c r="I27" s="223">
        <v>255000</v>
      </c>
      <c r="J27" s="223">
        <f t="shared" si="0"/>
        <v>2550000</v>
      </c>
      <c r="K27" s="220"/>
      <c r="L27" s="223"/>
      <c r="M27" s="220"/>
      <c r="N27" s="220"/>
      <c r="O27" s="220"/>
      <c r="P27" s="220"/>
      <c r="Q27" s="220"/>
      <c r="R27" s="220"/>
      <c r="S27" s="220"/>
    </row>
    <row r="28" spans="1:19" x14ac:dyDescent="0.25">
      <c r="A28" s="18">
        <v>1040</v>
      </c>
      <c r="B28" s="18" t="s">
        <v>386</v>
      </c>
      <c r="C28" s="18"/>
      <c r="D28" s="18" t="s">
        <v>213</v>
      </c>
      <c r="E28" s="18" t="s">
        <v>214</v>
      </c>
      <c r="F28" s="18"/>
      <c r="G28" s="19" t="s">
        <v>41</v>
      </c>
      <c r="H28" s="19">
        <v>5</v>
      </c>
      <c r="I28" s="25">
        <v>465000</v>
      </c>
      <c r="J28" s="25">
        <f t="shared" si="0"/>
        <v>2325000</v>
      </c>
      <c r="K28" s="18"/>
      <c r="L28" s="25"/>
      <c r="M28" s="18"/>
      <c r="N28" s="18"/>
      <c r="O28" s="18"/>
      <c r="P28" s="18"/>
      <c r="Q28" s="18"/>
      <c r="R28" s="18"/>
      <c r="S28" s="18"/>
    </row>
    <row r="29" spans="1:19" x14ac:dyDescent="0.25">
      <c r="A29" s="18"/>
      <c r="B29" s="18"/>
      <c r="C29" s="18"/>
      <c r="D29" s="18"/>
      <c r="E29" s="18"/>
      <c r="F29" s="18"/>
      <c r="G29" s="19" t="s">
        <v>42</v>
      </c>
      <c r="H29" s="19">
        <v>5</v>
      </c>
      <c r="I29" s="25">
        <v>475000</v>
      </c>
      <c r="J29" s="25">
        <f t="shared" si="0"/>
        <v>2375000</v>
      </c>
      <c r="K29" s="18"/>
      <c r="L29" s="25"/>
      <c r="M29" s="18"/>
      <c r="N29" s="18"/>
      <c r="O29" s="18"/>
      <c r="P29" s="18"/>
      <c r="Q29" s="18"/>
      <c r="R29" s="18"/>
      <c r="S29" s="18"/>
    </row>
    <row r="30" spans="1:19" x14ac:dyDescent="0.25">
      <c r="A30" s="18">
        <v>1042</v>
      </c>
      <c r="B30" s="18" t="s">
        <v>387</v>
      </c>
      <c r="C30" s="18"/>
      <c r="D30" s="18" t="s">
        <v>375</v>
      </c>
      <c r="E30" s="18" t="s">
        <v>180</v>
      </c>
      <c r="F30" s="18"/>
      <c r="G30" s="19" t="s">
        <v>43</v>
      </c>
      <c r="H30" s="19">
        <v>52</v>
      </c>
      <c r="I30" s="25">
        <v>550000</v>
      </c>
      <c r="J30" s="25">
        <f t="shared" si="0"/>
        <v>28600000</v>
      </c>
      <c r="K30" s="18"/>
      <c r="L30" s="25"/>
      <c r="M30" s="18"/>
      <c r="N30" s="18"/>
      <c r="O30" s="18"/>
      <c r="P30" s="18"/>
      <c r="Q30" s="18"/>
      <c r="R30" s="18"/>
      <c r="S30" s="18"/>
    </row>
    <row r="31" spans="1:19" x14ac:dyDescent="0.25">
      <c r="A31" s="18">
        <v>1049</v>
      </c>
      <c r="B31" s="18" t="s">
        <v>374</v>
      </c>
      <c r="C31" s="18"/>
      <c r="D31" s="18" t="s">
        <v>185</v>
      </c>
      <c r="E31" s="18" t="s">
        <v>186</v>
      </c>
      <c r="F31" s="18"/>
      <c r="G31" s="19" t="s">
        <v>42</v>
      </c>
      <c r="H31" s="19">
        <v>12</v>
      </c>
      <c r="I31" s="25">
        <v>475000</v>
      </c>
      <c r="J31" s="25">
        <f t="shared" si="0"/>
        <v>5700000</v>
      </c>
      <c r="K31" s="18"/>
      <c r="L31" s="25"/>
      <c r="M31" s="18"/>
      <c r="N31" s="18"/>
      <c r="O31" s="18"/>
      <c r="P31" s="18"/>
      <c r="Q31" s="18"/>
      <c r="R31" s="18"/>
      <c r="S31" s="18"/>
    </row>
    <row r="32" spans="1:19" x14ac:dyDescent="0.25">
      <c r="A32" s="18"/>
      <c r="B32" s="18"/>
      <c r="C32" s="18"/>
      <c r="D32" s="18"/>
      <c r="E32" s="18"/>
      <c r="F32" s="18"/>
      <c r="G32" s="19"/>
      <c r="H32" s="19"/>
      <c r="I32" s="25"/>
      <c r="J32" s="25"/>
      <c r="K32" s="18"/>
      <c r="L32" s="25"/>
      <c r="M32" s="18"/>
      <c r="N32" s="18"/>
      <c r="O32" s="18"/>
      <c r="P32" s="18"/>
      <c r="Q32" s="18"/>
      <c r="R32" s="18"/>
      <c r="S32" s="18"/>
    </row>
    <row r="33" spans="1:19" x14ac:dyDescent="0.25">
      <c r="A33" s="18"/>
      <c r="B33" s="18"/>
      <c r="C33" s="18"/>
      <c r="D33" s="18"/>
      <c r="E33" s="18"/>
      <c r="F33" s="18"/>
      <c r="G33" s="19"/>
      <c r="H33" s="19"/>
      <c r="I33" s="25"/>
      <c r="J33" s="25"/>
      <c r="K33" s="18"/>
      <c r="L33" s="25"/>
      <c r="M33" s="18"/>
      <c r="N33" s="18"/>
      <c r="O33" s="18"/>
      <c r="P33" s="18"/>
      <c r="Q33" s="18"/>
      <c r="R33" s="18"/>
      <c r="S33" s="18"/>
    </row>
    <row r="34" spans="1:19" x14ac:dyDescent="0.25">
      <c r="A34" s="18"/>
      <c r="B34" s="18"/>
      <c r="C34" s="18"/>
      <c r="D34" s="18"/>
      <c r="E34" s="18"/>
      <c r="F34" s="18"/>
      <c r="G34" s="19"/>
      <c r="H34" s="19"/>
      <c r="I34" s="25"/>
      <c r="J34" s="25"/>
      <c r="K34" s="18"/>
      <c r="L34" s="25"/>
      <c r="M34" s="18"/>
      <c r="N34" s="18"/>
      <c r="O34" s="18"/>
      <c r="P34" s="18"/>
      <c r="Q34" s="18"/>
      <c r="R34" s="18"/>
      <c r="S34" s="18"/>
    </row>
    <row r="35" spans="1:19" x14ac:dyDescent="0.25">
      <c r="A35" s="18"/>
      <c r="B35" s="18"/>
      <c r="C35" s="18"/>
      <c r="D35" s="18"/>
      <c r="E35" s="18"/>
      <c r="F35" s="18"/>
      <c r="G35" s="19"/>
      <c r="H35" s="19"/>
      <c r="I35" s="25"/>
      <c r="J35" s="25"/>
      <c r="K35" s="18"/>
      <c r="L35" s="25"/>
      <c r="M35" s="18"/>
      <c r="N35" s="18"/>
      <c r="O35" s="18"/>
      <c r="P35" s="18"/>
      <c r="Q35" s="18"/>
      <c r="R35" s="18"/>
      <c r="S35" s="18"/>
    </row>
    <row r="36" spans="1:19" x14ac:dyDescent="0.25">
      <c r="A36" s="18"/>
      <c r="B36" s="18"/>
      <c r="C36" s="18"/>
      <c r="D36" s="18"/>
      <c r="E36" s="18"/>
      <c r="F36" s="18"/>
      <c r="G36" s="19"/>
      <c r="H36" s="19"/>
      <c r="I36" s="25"/>
      <c r="J36" s="25"/>
      <c r="K36" s="18"/>
      <c r="L36" s="25"/>
      <c r="M36" s="18"/>
      <c r="N36" s="18"/>
      <c r="O36" s="18"/>
      <c r="P36" s="18"/>
      <c r="Q36" s="18"/>
      <c r="R36" s="18"/>
      <c r="S36" s="18"/>
    </row>
    <row r="37" spans="1:19" x14ac:dyDescent="0.25">
      <c r="A37" s="18"/>
      <c r="B37" s="18"/>
      <c r="C37" s="18"/>
      <c r="D37" s="18"/>
      <c r="E37" s="18"/>
      <c r="F37" s="18"/>
      <c r="G37" s="19"/>
      <c r="H37" s="19"/>
      <c r="I37" s="25"/>
      <c r="J37" s="25"/>
      <c r="K37" s="18"/>
      <c r="L37" s="25"/>
      <c r="M37" s="18"/>
      <c r="N37" s="18"/>
      <c r="O37" s="18"/>
      <c r="P37" s="18"/>
      <c r="Q37" s="18"/>
      <c r="R37" s="18"/>
      <c r="S37" s="18"/>
    </row>
    <row r="38" spans="1:19" x14ac:dyDescent="0.25">
      <c r="A38" s="18"/>
      <c r="B38" s="18"/>
      <c r="C38" s="18"/>
      <c r="D38" s="18"/>
      <c r="E38" s="18"/>
      <c r="F38" s="18"/>
      <c r="G38" s="19"/>
      <c r="H38" s="19"/>
      <c r="I38" s="25"/>
      <c r="J38" s="25"/>
      <c r="K38" s="18"/>
      <c r="L38" s="25"/>
      <c r="M38" s="18"/>
      <c r="N38" s="18"/>
      <c r="O38" s="18"/>
      <c r="P38" s="18"/>
      <c r="Q38" s="18"/>
      <c r="R38" s="18"/>
      <c r="S38" s="18"/>
    </row>
    <row r="39" spans="1:19" x14ac:dyDescent="0.25">
      <c r="A39" s="18"/>
      <c r="B39" s="18"/>
      <c r="C39" s="18"/>
      <c r="D39" s="18"/>
      <c r="E39" s="18"/>
      <c r="F39" s="18"/>
      <c r="G39" s="19"/>
      <c r="H39" s="19"/>
      <c r="I39" s="25"/>
      <c r="J39" s="25"/>
      <c r="K39" s="18"/>
      <c r="L39" s="25"/>
      <c r="M39" s="18"/>
      <c r="N39" s="18"/>
      <c r="O39" s="18"/>
      <c r="P39" s="18"/>
      <c r="Q39" s="18"/>
      <c r="R39" s="18"/>
      <c r="S39" s="18"/>
    </row>
    <row r="40" spans="1:19" x14ac:dyDescent="0.25">
      <c r="G40" s="149"/>
      <c r="H40" s="149"/>
      <c r="I40" s="99"/>
      <c r="J40" s="99"/>
      <c r="L40" s="99"/>
    </row>
    <row r="41" spans="1:19" x14ac:dyDescent="0.25">
      <c r="G41" s="149"/>
      <c r="H41" s="149"/>
      <c r="I41" s="99"/>
      <c r="J41" s="99"/>
      <c r="L41" s="99"/>
    </row>
    <row r="42" spans="1:19" x14ac:dyDescent="0.25">
      <c r="A42" s="435" t="s">
        <v>101</v>
      </c>
      <c r="B42" s="435"/>
      <c r="C42" s="435"/>
      <c r="D42" s="435"/>
      <c r="E42" s="435"/>
      <c r="F42" s="435"/>
      <c r="G42" s="435" t="s">
        <v>102</v>
      </c>
      <c r="H42" s="435"/>
      <c r="I42" s="435"/>
      <c r="J42" s="435"/>
      <c r="K42" s="435"/>
      <c r="L42" s="435"/>
      <c r="M42" s="435"/>
      <c r="N42" s="435" t="s">
        <v>89</v>
      </c>
      <c r="O42" s="435"/>
      <c r="P42" s="435"/>
      <c r="Q42" s="435"/>
      <c r="R42" s="435"/>
      <c r="S42" s="435"/>
    </row>
    <row r="43" spans="1:19" x14ac:dyDescent="0.25">
      <c r="G43" s="149"/>
      <c r="H43" s="149"/>
      <c r="I43" s="99"/>
      <c r="J43" s="99"/>
      <c r="L43" s="99"/>
    </row>
    <row r="44" spans="1:19" x14ac:dyDescent="0.25">
      <c r="G44" s="149"/>
      <c r="H44" s="149"/>
      <c r="I44" s="99"/>
      <c r="J44" s="99"/>
      <c r="L44" s="99"/>
    </row>
    <row r="45" spans="1:19" x14ac:dyDescent="0.25">
      <c r="G45" s="149"/>
      <c r="H45" s="149"/>
      <c r="I45" s="99"/>
      <c r="J45" s="99"/>
      <c r="L45" s="99"/>
    </row>
    <row r="46" spans="1:19" x14ac:dyDescent="0.25">
      <c r="G46" s="149"/>
      <c r="H46" s="149"/>
      <c r="I46" s="99"/>
      <c r="J46" s="99"/>
      <c r="L46" s="99"/>
    </row>
    <row r="47" spans="1:19" x14ac:dyDescent="0.25">
      <c r="H47" s="149"/>
      <c r="I47" s="99"/>
      <c r="J47" s="99"/>
      <c r="L47" s="99"/>
    </row>
    <row r="48" spans="1:19" x14ac:dyDescent="0.25">
      <c r="I48" s="99"/>
      <c r="J48" s="99"/>
      <c r="L48" s="99"/>
    </row>
    <row r="49" spans="9:12" x14ac:dyDescent="0.25">
      <c r="I49" s="99"/>
      <c r="J49" s="99"/>
      <c r="L49" s="99"/>
    </row>
    <row r="50" spans="9:12" x14ac:dyDescent="0.25">
      <c r="I50" s="99"/>
      <c r="J50" s="99"/>
      <c r="L50" s="99"/>
    </row>
    <row r="51" spans="9:12" x14ac:dyDescent="0.25">
      <c r="I51" s="99"/>
      <c r="J51" s="99"/>
      <c r="L51" s="99"/>
    </row>
    <row r="52" spans="9:12" x14ac:dyDescent="0.25">
      <c r="I52" s="99"/>
      <c r="J52" s="99"/>
      <c r="L52" s="99"/>
    </row>
    <row r="53" spans="9:12" x14ac:dyDescent="0.25">
      <c r="I53" s="99"/>
      <c r="J53" s="99"/>
      <c r="L53" s="99"/>
    </row>
    <row r="54" spans="9:12" x14ac:dyDescent="0.25">
      <c r="I54" s="99"/>
      <c r="J54" s="99"/>
      <c r="L54" s="99"/>
    </row>
    <row r="55" spans="9:12" x14ac:dyDescent="0.25">
      <c r="I55" s="99"/>
      <c r="J55" s="99"/>
    </row>
    <row r="56" spans="9:12" x14ac:dyDescent="0.25">
      <c r="I56" s="99"/>
      <c r="J56" s="99"/>
    </row>
    <row r="57" spans="9:12" x14ac:dyDescent="0.25">
      <c r="I57" s="99"/>
      <c r="J57" s="99"/>
    </row>
    <row r="58" spans="9:12" x14ac:dyDescent="0.25">
      <c r="I58" s="99"/>
    </row>
  </sheetData>
  <mergeCells count="13">
    <mergeCell ref="A42:F42"/>
    <mergeCell ref="G42:M42"/>
    <mergeCell ref="N42:S42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</mergeCells>
  <pageMargins left="0.7" right="0.7" top="0.75" bottom="0.75" header="0.3" footer="0.3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0" sqref="C20:C21"/>
    </sheetView>
  </sheetViews>
  <sheetFormatPr defaultRowHeight="15" x14ac:dyDescent="0.25"/>
  <cols>
    <col min="1" max="5" width="9.140625" style="218"/>
    <col min="6" max="6" width="13.28515625" style="218" bestFit="1" customWidth="1"/>
    <col min="7" max="7" width="14.28515625" style="218" customWidth="1"/>
    <col min="8" max="16384" width="9.140625" style="218"/>
  </cols>
  <sheetData>
    <row r="1" spans="1:7" ht="16.5" x14ac:dyDescent="0.25">
      <c r="A1" s="217" t="s">
        <v>0</v>
      </c>
      <c r="B1" s="217"/>
    </row>
    <row r="2" spans="1:7" x14ac:dyDescent="0.25">
      <c r="A2" s="219" t="s">
        <v>2</v>
      </c>
      <c r="B2" s="219"/>
    </row>
    <row r="4" spans="1:7" ht="20.25" customHeight="1" x14ac:dyDescent="0.25">
      <c r="A4" s="447" t="s">
        <v>350</v>
      </c>
      <c r="B4" s="447"/>
      <c r="C4" s="447"/>
      <c r="D4" s="447"/>
      <c r="E4" s="447"/>
      <c r="F4" s="447"/>
      <c r="G4" s="447"/>
    </row>
    <row r="6" spans="1:7" x14ac:dyDescent="0.25">
      <c r="A6" s="445" t="s">
        <v>342</v>
      </c>
      <c r="B6" s="445" t="s">
        <v>343</v>
      </c>
      <c r="C6" s="445" t="s">
        <v>349</v>
      </c>
      <c r="D6" s="444" t="s">
        <v>344</v>
      </c>
      <c r="E6" s="444"/>
      <c r="F6" s="448" t="s">
        <v>347</v>
      </c>
      <c r="G6" s="448" t="s">
        <v>348</v>
      </c>
    </row>
    <row r="7" spans="1:7" x14ac:dyDescent="0.25">
      <c r="A7" s="446"/>
      <c r="B7" s="446"/>
      <c r="C7" s="446"/>
      <c r="D7" s="265" t="s">
        <v>345</v>
      </c>
      <c r="E7" s="265" t="s">
        <v>346</v>
      </c>
      <c r="F7" s="449"/>
      <c r="G7" s="449"/>
    </row>
    <row r="8" spans="1:7" x14ac:dyDescent="0.25">
      <c r="A8" s="257"/>
      <c r="B8" s="257" t="s">
        <v>215</v>
      </c>
      <c r="C8" s="257" t="s">
        <v>28</v>
      </c>
      <c r="D8" s="258">
        <v>30</v>
      </c>
      <c r="E8" s="257"/>
      <c r="F8" s="259">
        <v>1650000</v>
      </c>
      <c r="G8" s="259">
        <f>D8*F8</f>
        <v>49500000</v>
      </c>
    </row>
    <row r="9" spans="1:7" x14ac:dyDescent="0.25">
      <c r="A9" s="260"/>
      <c r="B9" s="260"/>
      <c r="C9" s="260" t="s">
        <v>31</v>
      </c>
      <c r="D9" s="261">
        <v>30</v>
      </c>
      <c r="E9" s="260"/>
      <c r="F9" s="262">
        <v>1650000</v>
      </c>
      <c r="G9" s="262">
        <f t="shared" ref="G9:G13" si="0">D9*F9</f>
        <v>49500000</v>
      </c>
    </row>
    <row r="10" spans="1:7" x14ac:dyDescent="0.25">
      <c r="A10" s="260"/>
      <c r="B10" s="260"/>
      <c r="C10" s="260" t="s">
        <v>55</v>
      </c>
      <c r="D10" s="261">
        <v>11</v>
      </c>
      <c r="E10" s="260"/>
      <c r="F10" s="262">
        <v>1650000</v>
      </c>
      <c r="G10" s="262">
        <f t="shared" si="0"/>
        <v>18150000</v>
      </c>
    </row>
    <row r="11" spans="1:7" x14ac:dyDescent="0.25">
      <c r="A11" s="260"/>
      <c r="B11" s="260"/>
      <c r="C11" s="260" t="s">
        <v>32</v>
      </c>
      <c r="D11" s="261">
        <v>10</v>
      </c>
      <c r="E11" s="260"/>
      <c r="F11" s="262">
        <v>1650000</v>
      </c>
      <c r="G11" s="262">
        <f t="shared" si="0"/>
        <v>16500000</v>
      </c>
    </row>
    <row r="12" spans="1:7" x14ac:dyDescent="0.25">
      <c r="A12" s="256"/>
      <c r="B12" s="256"/>
      <c r="C12" s="256" t="s">
        <v>31</v>
      </c>
      <c r="D12" s="263">
        <v>20</v>
      </c>
      <c r="E12" s="256"/>
      <c r="F12" s="264">
        <v>1650000</v>
      </c>
      <c r="G12" s="264">
        <f t="shared" si="0"/>
        <v>33000000</v>
      </c>
    </row>
    <row r="13" spans="1:7" x14ac:dyDescent="0.25">
      <c r="G13" s="99">
        <f t="shared" si="0"/>
        <v>0</v>
      </c>
    </row>
  </sheetData>
  <mergeCells count="7">
    <mergeCell ref="D6:E6"/>
    <mergeCell ref="B6:B7"/>
    <mergeCell ref="C6:C7"/>
    <mergeCell ref="A6:A7"/>
    <mergeCell ref="A4:G4"/>
    <mergeCell ref="F6:F7"/>
    <mergeCell ref="G6:G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2" workbookViewId="0">
      <selection activeCell="C25" sqref="C25"/>
    </sheetView>
  </sheetViews>
  <sheetFormatPr defaultRowHeight="15" x14ac:dyDescent="0.25"/>
  <cols>
    <col min="1" max="1" width="10" customWidth="1"/>
    <col min="3" max="3" width="31" customWidth="1"/>
    <col min="4" max="4" width="9.42578125" customWidth="1"/>
    <col min="5" max="5" width="15.28515625" bestFit="1" customWidth="1"/>
    <col min="6" max="6" width="14.28515625" bestFit="1" customWidth="1"/>
  </cols>
  <sheetData>
    <row r="1" spans="1:6" ht="12.75" customHeight="1" x14ac:dyDescent="0.25">
      <c r="A1" s="6" t="s">
        <v>0</v>
      </c>
    </row>
    <row r="2" spans="1:6" x14ac:dyDescent="0.25">
      <c r="A2" s="10" t="s">
        <v>2</v>
      </c>
    </row>
    <row r="3" spans="1:6" x14ac:dyDescent="0.25">
      <c r="A3" s="10"/>
      <c r="C3" s="435" t="s">
        <v>152</v>
      </c>
      <c r="D3" s="435"/>
    </row>
    <row r="5" spans="1:6" ht="33.75" customHeight="1" x14ac:dyDescent="0.25">
      <c r="A5" s="101" t="s">
        <v>114</v>
      </c>
      <c r="B5" s="101" t="s">
        <v>115</v>
      </c>
      <c r="C5" s="101" t="s">
        <v>116</v>
      </c>
      <c r="D5" s="101"/>
      <c r="E5" s="101" t="s">
        <v>113</v>
      </c>
      <c r="F5" s="101" t="s">
        <v>112</v>
      </c>
    </row>
    <row r="6" spans="1:6" s="102" customFormat="1" x14ac:dyDescent="0.25">
      <c r="A6" s="103">
        <v>43862</v>
      </c>
      <c r="B6" s="104"/>
      <c r="C6" s="104" t="s">
        <v>133</v>
      </c>
      <c r="D6" s="104">
        <v>112</v>
      </c>
      <c r="E6" s="104"/>
      <c r="F6" s="105">
        <v>700000</v>
      </c>
    </row>
    <row r="7" spans="1:6" s="102" customFormat="1" x14ac:dyDescent="0.25">
      <c r="A7" s="103"/>
      <c r="B7" s="104"/>
      <c r="C7" s="104"/>
      <c r="D7" s="104">
        <v>111</v>
      </c>
      <c r="E7" s="104"/>
      <c r="F7" s="105">
        <v>150000</v>
      </c>
    </row>
    <row r="8" spans="1:6" s="102" customFormat="1" x14ac:dyDescent="0.25">
      <c r="A8" s="103">
        <v>43952</v>
      </c>
      <c r="B8" s="104"/>
      <c r="C8" s="104" t="s">
        <v>132</v>
      </c>
      <c r="D8" s="104">
        <v>112</v>
      </c>
      <c r="E8" s="104"/>
      <c r="F8" s="105">
        <v>11000000</v>
      </c>
    </row>
    <row r="9" spans="1:6" x14ac:dyDescent="0.25">
      <c r="A9" s="103">
        <v>43983</v>
      </c>
      <c r="B9" s="104"/>
      <c r="C9" s="104" t="s">
        <v>117</v>
      </c>
      <c r="D9" s="104">
        <v>112</v>
      </c>
      <c r="E9" s="105">
        <v>649000</v>
      </c>
      <c r="F9" s="105"/>
    </row>
    <row r="10" spans="1:6" x14ac:dyDescent="0.25">
      <c r="A10" s="103">
        <v>43983</v>
      </c>
      <c r="B10" s="104"/>
      <c r="C10" s="104" t="s">
        <v>35</v>
      </c>
      <c r="D10" s="104">
        <v>111</v>
      </c>
      <c r="E10" s="105">
        <v>268000</v>
      </c>
      <c r="F10" s="105"/>
    </row>
    <row r="11" spans="1:6" s="102" customFormat="1" x14ac:dyDescent="0.25">
      <c r="A11" s="103">
        <v>43983</v>
      </c>
      <c r="B11" s="104"/>
      <c r="C11" s="104" t="s">
        <v>129</v>
      </c>
      <c r="D11" s="104">
        <v>112</v>
      </c>
      <c r="E11" s="105"/>
      <c r="F11" s="105">
        <v>8000000</v>
      </c>
    </row>
    <row r="12" spans="1:6" s="102" customFormat="1" x14ac:dyDescent="0.25">
      <c r="A12" s="103">
        <v>43983</v>
      </c>
      <c r="B12" s="104"/>
      <c r="C12" s="104" t="s">
        <v>130</v>
      </c>
      <c r="D12" s="104">
        <v>112</v>
      </c>
      <c r="E12" s="105"/>
      <c r="F12" s="105">
        <v>4000000</v>
      </c>
    </row>
    <row r="13" spans="1:6" s="102" customFormat="1" x14ac:dyDescent="0.25">
      <c r="A13" s="103">
        <v>43983</v>
      </c>
      <c r="B13" s="104"/>
      <c r="C13" s="104" t="s">
        <v>131</v>
      </c>
      <c r="D13" s="104">
        <v>112</v>
      </c>
      <c r="E13" s="105"/>
      <c r="F13" s="105">
        <v>1042000</v>
      </c>
    </row>
    <row r="14" spans="1:6" x14ac:dyDescent="0.25">
      <c r="A14" s="103">
        <v>44044</v>
      </c>
      <c r="B14" s="104"/>
      <c r="C14" s="104"/>
      <c r="D14" s="104"/>
      <c r="E14" s="105"/>
      <c r="F14" s="105"/>
    </row>
    <row r="15" spans="1:6" x14ac:dyDescent="0.25">
      <c r="A15" s="103">
        <v>43831</v>
      </c>
      <c r="B15" s="104"/>
      <c r="C15" s="104" t="s">
        <v>118</v>
      </c>
      <c r="D15" s="104">
        <v>112</v>
      </c>
      <c r="E15" s="105">
        <v>10000000</v>
      </c>
      <c r="F15" s="105"/>
    </row>
    <row r="16" spans="1:6" s="102" customFormat="1" x14ac:dyDescent="0.25">
      <c r="A16" s="103">
        <v>44166</v>
      </c>
      <c r="B16" s="104"/>
      <c r="C16" s="104" t="s">
        <v>148</v>
      </c>
      <c r="D16" s="104">
        <v>111</v>
      </c>
      <c r="E16" s="105"/>
      <c r="F16" s="105">
        <v>1000000</v>
      </c>
    </row>
    <row r="17" spans="1:6" x14ac:dyDescent="0.25">
      <c r="A17" s="106" t="s">
        <v>71</v>
      </c>
      <c r="B17" s="104"/>
      <c r="C17" s="104" t="s">
        <v>119</v>
      </c>
      <c r="D17" s="104">
        <v>111</v>
      </c>
      <c r="E17" s="105">
        <v>1592000</v>
      </c>
      <c r="F17" s="105"/>
    </row>
    <row r="18" spans="1:6" x14ac:dyDescent="0.25">
      <c r="A18" s="106" t="s">
        <v>71</v>
      </c>
      <c r="B18" s="104"/>
      <c r="C18" s="104" t="s">
        <v>35</v>
      </c>
      <c r="D18" s="104">
        <v>111</v>
      </c>
      <c r="E18" s="105">
        <v>1000000</v>
      </c>
      <c r="F18" s="105"/>
    </row>
    <row r="19" spans="1:6" x14ac:dyDescent="0.25">
      <c r="A19" s="106" t="s">
        <v>71</v>
      </c>
      <c r="B19" s="104"/>
      <c r="C19" s="104" t="s">
        <v>128</v>
      </c>
      <c r="D19" s="104">
        <v>112</v>
      </c>
      <c r="E19" s="105">
        <v>5000000</v>
      </c>
      <c r="F19" s="105"/>
    </row>
    <row r="20" spans="1:6" s="102" customFormat="1" x14ac:dyDescent="0.25">
      <c r="A20" s="106" t="s">
        <v>71</v>
      </c>
      <c r="B20" s="104"/>
      <c r="C20" s="104" t="s">
        <v>135</v>
      </c>
      <c r="D20" s="104">
        <v>112</v>
      </c>
      <c r="E20" s="105"/>
      <c r="F20" s="105">
        <v>1080000</v>
      </c>
    </row>
    <row r="21" spans="1:6" s="102" customFormat="1" x14ac:dyDescent="0.25">
      <c r="A21" s="106" t="s">
        <v>71</v>
      </c>
      <c r="B21" s="104"/>
      <c r="C21" s="104" t="s">
        <v>136</v>
      </c>
      <c r="D21" s="104">
        <v>112</v>
      </c>
      <c r="E21" s="105"/>
      <c r="F21" s="105">
        <v>6000000</v>
      </c>
    </row>
    <row r="22" spans="1:6" s="102" customFormat="1" x14ac:dyDescent="0.25">
      <c r="A22" s="106" t="s">
        <v>56</v>
      </c>
      <c r="B22" s="104"/>
      <c r="C22" s="104" t="s">
        <v>134</v>
      </c>
      <c r="D22" s="104">
        <v>112</v>
      </c>
      <c r="E22" s="105"/>
      <c r="F22" s="105">
        <v>15000000</v>
      </c>
    </row>
    <row r="23" spans="1:6" x14ac:dyDescent="0.25">
      <c r="A23" s="106" t="s">
        <v>56</v>
      </c>
      <c r="B23" s="104"/>
      <c r="C23" s="104" t="s">
        <v>120</v>
      </c>
      <c r="D23" s="104">
        <v>112</v>
      </c>
      <c r="E23" s="105">
        <v>2861000</v>
      </c>
      <c r="F23" s="105"/>
    </row>
    <row r="24" spans="1:6" s="102" customFormat="1" x14ac:dyDescent="0.25">
      <c r="A24" s="106" t="s">
        <v>56</v>
      </c>
      <c r="B24" s="104"/>
      <c r="C24" s="104" t="s">
        <v>140</v>
      </c>
      <c r="D24" s="104">
        <v>112</v>
      </c>
      <c r="E24" s="105"/>
      <c r="F24" s="105">
        <v>1900000</v>
      </c>
    </row>
    <row r="25" spans="1:6" s="102" customFormat="1" x14ac:dyDescent="0.25">
      <c r="A25" s="106" t="s">
        <v>75</v>
      </c>
      <c r="B25" s="104"/>
      <c r="C25" s="104" t="s">
        <v>137</v>
      </c>
      <c r="D25" s="104">
        <v>112</v>
      </c>
      <c r="E25" s="105"/>
      <c r="F25" s="105">
        <v>1000000</v>
      </c>
    </row>
    <row r="26" spans="1:6" s="102" customFormat="1" x14ac:dyDescent="0.25">
      <c r="A26" s="106" t="s">
        <v>141</v>
      </c>
      <c r="B26" s="104"/>
      <c r="C26" s="104" t="s">
        <v>142</v>
      </c>
      <c r="D26" s="104">
        <v>112</v>
      </c>
      <c r="E26" s="105"/>
      <c r="F26" s="105">
        <v>4122000</v>
      </c>
    </row>
    <row r="27" spans="1:6" x14ac:dyDescent="0.25">
      <c r="A27" s="106" t="s">
        <v>69</v>
      </c>
      <c r="B27" s="104"/>
      <c r="C27" s="104" t="s">
        <v>121</v>
      </c>
      <c r="D27" s="104">
        <v>112</v>
      </c>
      <c r="E27" s="105">
        <v>1670000</v>
      </c>
      <c r="F27" s="105"/>
    </row>
    <row r="28" spans="1:6" s="102" customFormat="1" x14ac:dyDescent="0.25">
      <c r="A28" s="106" t="s">
        <v>69</v>
      </c>
      <c r="B28" s="104"/>
      <c r="C28" s="104" t="s">
        <v>147</v>
      </c>
      <c r="D28" s="104">
        <v>112</v>
      </c>
      <c r="E28" s="105"/>
      <c r="F28" s="105">
        <v>10000000</v>
      </c>
    </row>
    <row r="29" spans="1:6" s="102" customFormat="1" x14ac:dyDescent="0.25">
      <c r="A29" s="106" t="s">
        <v>69</v>
      </c>
      <c r="B29" s="104"/>
      <c r="C29" s="104" t="s">
        <v>139</v>
      </c>
      <c r="D29" s="104">
        <v>112</v>
      </c>
      <c r="E29" s="105"/>
      <c r="F29" s="105">
        <v>5000000</v>
      </c>
    </row>
    <row r="30" spans="1:6" s="102" customFormat="1" x14ac:dyDescent="0.25">
      <c r="A30" s="106" t="s">
        <v>77</v>
      </c>
      <c r="B30" s="104"/>
      <c r="C30" s="104" t="s">
        <v>138</v>
      </c>
      <c r="D30" s="104">
        <v>112</v>
      </c>
      <c r="E30" s="105"/>
      <c r="F30" s="105">
        <v>500000</v>
      </c>
    </row>
    <row r="31" spans="1:6" x14ac:dyDescent="0.25">
      <c r="A31" s="106" t="s">
        <v>77</v>
      </c>
      <c r="B31" s="104"/>
      <c r="C31" s="104" t="s">
        <v>127</v>
      </c>
      <c r="D31" s="104">
        <v>112</v>
      </c>
      <c r="E31" s="105">
        <v>682000</v>
      </c>
      <c r="F31" s="105"/>
    </row>
    <row r="32" spans="1:6" x14ac:dyDescent="0.25">
      <c r="A32" s="106" t="s">
        <v>71</v>
      </c>
      <c r="B32" s="104"/>
      <c r="C32" s="104" t="s">
        <v>122</v>
      </c>
      <c r="D32" s="104">
        <v>112</v>
      </c>
      <c r="E32" s="105">
        <v>17000000</v>
      </c>
      <c r="F32" s="105"/>
    </row>
    <row r="33" spans="1:6" x14ac:dyDescent="0.25">
      <c r="A33" s="106"/>
      <c r="B33" s="104"/>
      <c r="C33" s="104"/>
      <c r="D33" s="104">
        <v>111</v>
      </c>
      <c r="E33" s="105">
        <v>3000000</v>
      </c>
      <c r="F33" s="105"/>
    </row>
    <row r="34" spans="1:6" s="102" customFormat="1" x14ac:dyDescent="0.25">
      <c r="A34" s="106" t="s">
        <v>123</v>
      </c>
      <c r="B34" s="104"/>
      <c r="C34" s="104" t="s">
        <v>143</v>
      </c>
      <c r="D34" s="104">
        <v>111</v>
      </c>
      <c r="E34" s="105"/>
      <c r="F34" s="105">
        <v>2350000</v>
      </c>
    </row>
    <row r="35" spans="1:6" x14ac:dyDescent="0.25">
      <c r="A35" s="106" t="s">
        <v>123</v>
      </c>
      <c r="B35" s="104"/>
      <c r="C35" s="104" t="s">
        <v>124</v>
      </c>
      <c r="D35" s="104">
        <v>111</v>
      </c>
      <c r="E35" s="105">
        <v>20000000</v>
      </c>
      <c r="F35" s="105"/>
    </row>
    <row r="36" spans="1:6" s="102" customFormat="1" x14ac:dyDescent="0.25">
      <c r="A36" s="106" t="s">
        <v>123</v>
      </c>
      <c r="B36" s="104"/>
      <c r="C36" s="104" t="s">
        <v>146</v>
      </c>
      <c r="D36" s="104">
        <v>112</v>
      </c>
      <c r="E36" s="105"/>
      <c r="F36" s="105">
        <v>20000000</v>
      </c>
    </row>
    <row r="37" spans="1:6" x14ac:dyDescent="0.25">
      <c r="A37" s="106" t="s">
        <v>125</v>
      </c>
      <c r="B37" s="104"/>
      <c r="C37" s="104" t="s">
        <v>126</v>
      </c>
      <c r="D37" s="104">
        <v>112</v>
      </c>
      <c r="E37" s="105">
        <v>1182000</v>
      </c>
      <c r="F37" s="105"/>
    </row>
    <row r="38" spans="1:6" s="102" customFormat="1" x14ac:dyDescent="0.25">
      <c r="A38" s="106" t="s">
        <v>144</v>
      </c>
      <c r="B38" s="104"/>
      <c r="C38" s="104" t="s">
        <v>145</v>
      </c>
      <c r="D38" s="104">
        <v>111</v>
      </c>
      <c r="E38" s="105"/>
      <c r="F38" s="105">
        <v>2000000</v>
      </c>
    </row>
    <row r="39" spans="1:6" s="102" customFormat="1" x14ac:dyDescent="0.25">
      <c r="A39" s="106"/>
      <c r="B39" s="104"/>
      <c r="C39" s="104" t="s">
        <v>151</v>
      </c>
      <c r="D39" s="104"/>
      <c r="E39" s="105"/>
      <c r="F39" s="105">
        <v>9160000</v>
      </c>
    </row>
    <row r="40" spans="1:6" x14ac:dyDescent="0.25">
      <c r="A40" s="100" t="s">
        <v>69</v>
      </c>
      <c r="B40" s="26"/>
      <c r="C40" s="26" t="s">
        <v>128</v>
      </c>
      <c r="D40" s="26">
        <v>111</v>
      </c>
      <c r="E40" s="27">
        <v>100000000</v>
      </c>
      <c r="F40" s="27"/>
    </row>
    <row r="41" spans="1:6" s="102" customFormat="1" x14ac:dyDescent="0.25">
      <c r="A41" s="106" t="s">
        <v>149</v>
      </c>
      <c r="B41" s="104"/>
      <c r="C41" s="104" t="s">
        <v>150</v>
      </c>
      <c r="D41" s="104">
        <v>111</v>
      </c>
      <c r="E41" s="105"/>
      <c r="F41" s="105">
        <v>6000000</v>
      </c>
    </row>
    <row r="42" spans="1:6" x14ac:dyDescent="0.25">
      <c r="A42" s="100"/>
      <c r="B42" s="450" t="s">
        <v>105</v>
      </c>
      <c r="C42" s="450"/>
      <c r="D42" s="26"/>
      <c r="E42" s="108">
        <f>SUM(E6:E40)</f>
        <v>164904000</v>
      </c>
      <c r="F42" s="107">
        <f>SUM(F6:F41)</f>
        <v>110004000</v>
      </c>
    </row>
    <row r="43" spans="1:6" x14ac:dyDescent="0.25">
      <c r="E43" s="98"/>
      <c r="F43" s="99"/>
    </row>
    <row r="44" spans="1:6" x14ac:dyDescent="0.25">
      <c r="E44" s="98"/>
      <c r="F44" s="99"/>
    </row>
    <row r="45" spans="1:6" x14ac:dyDescent="0.25">
      <c r="F45" s="99"/>
    </row>
  </sheetData>
  <mergeCells count="2">
    <mergeCell ref="B42:C42"/>
    <mergeCell ref="C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L14" sqref="L14"/>
    </sheetView>
  </sheetViews>
  <sheetFormatPr defaultRowHeight="15" x14ac:dyDescent="0.25"/>
  <cols>
    <col min="1" max="1" width="4.42578125" customWidth="1"/>
    <col min="2" max="2" width="16.85546875" customWidth="1"/>
    <col min="3" max="3" width="14.85546875" customWidth="1"/>
    <col min="4" max="4" width="10" bestFit="1" customWidth="1"/>
    <col min="5" max="5" width="9.28515625" bestFit="1" customWidth="1"/>
    <col min="6" max="6" width="10.85546875" customWidth="1"/>
    <col min="7" max="7" width="9.7109375" bestFit="1" customWidth="1"/>
    <col min="8" max="8" width="12.5703125" bestFit="1" customWidth="1"/>
    <col min="9" max="9" width="12" customWidth="1"/>
    <col min="10" max="10" width="10.7109375" customWidth="1"/>
    <col min="11" max="11" width="11.140625" customWidth="1"/>
    <col min="12" max="12" width="13.7109375" customWidth="1"/>
  </cols>
  <sheetData>
    <row r="1" spans="1:12" ht="16.5" x14ac:dyDescent="0.25">
      <c r="A1" s="44" t="s">
        <v>0</v>
      </c>
      <c r="B1" s="44"/>
      <c r="C1" s="44"/>
      <c r="D1" s="45"/>
      <c r="E1" s="28"/>
      <c r="F1" s="45"/>
      <c r="G1" s="45"/>
      <c r="H1" s="45"/>
      <c r="I1" s="45"/>
      <c r="J1" s="45"/>
      <c r="K1" s="45"/>
    </row>
    <row r="2" spans="1:12" ht="15.75" x14ac:dyDescent="0.25">
      <c r="A2" s="46" t="s">
        <v>2</v>
      </c>
      <c r="B2" s="46"/>
      <c r="C2" s="46"/>
      <c r="D2" s="47"/>
      <c r="E2" s="451"/>
      <c r="F2" s="451"/>
      <c r="G2" s="451"/>
      <c r="H2" s="451"/>
      <c r="I2" s="451"/>
      <c r="J2" s="451"/>
      <c r="K2" s="451"/>
    </row>
    <row r="3" spans="1:12" ht="16.5" x14ac:dyDescent="0.25">
      <c r="A3" s="48"/>
      <c r="B3" s="49"/>
      <c r="C3" s="49"/>
      <c r="D3" s="50"/>
      <c r="E3" s="50"/>
      <c r="F3" s="50"/>
      <c r="G3" s="50"/>
      <c r="H3" s="50"/>
      <c r="I3" s="50"/>
      <c r="J3" s="50"/>
      <c r="K3" s="51"/>
    </row>
    <row r="4" spans="1:12" ht="16.5" x14ac:dyDescent="0.25">
      <c r="A4" s="452" t="s">
        <v>106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</row>
    <row r="5" spans="1:12" ht="17.25" thickBot="1" x14ac:dyDescent="0.3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1:12" ht="64.5" customHeight="1" thickTop="1" x14ac:dyDescent="0.25">
      <c r="A6" s="453" t="s">
        <v>5</v>
      </c>
      <c r="B6" s="455" t="s">
        <v>78</v>
      </c>
      <c r="C6" s="457" t="s">
        <v>79</v>
      </c>
      <c r="D6" s="458" t="s">
        <v>80</v>
      </c>
      <c r="E6" s="458" t="s">
        <v>81</v>
      </c>
      <c r="F6" s="461" t="s">
        <v>369</v>
      </c>
      <c r="G6" s="461" t="s">
        <v>107</v>
      </c>
      <c r="H6" s="463" t="s">
        <v>365</v>
      </c>
      <c r="I6" s="461" t="s">
        <v>82</v>
      </c>
      <c r="J6" s="461" t="s">
        <v>83</v>
      </c>
      <c r="K6" s="461" t="s">
        <v>84</v>
      </c>
      <c r="L6" s="466" t="s">
        <v>85</v>
      </c>
    </row>
    <row r="7" spans="1:12" ht="15.75" customHeight="1" x14ac:dyDescent="0.25">
      <c r="A7" s="454"/>
      <c r="B7" s="456"/>
      <c r="C7" s="456"/>
      <c r="D7" s="459"/>
      <c r="E7" s="460"/>
      <c r="F7" s="462"/>
      <c r="G7" s="462"/>
      <c r="H7" s="464"/>
      <c r="I7" s="462"/>
      <c r="J7" s="462"/>
      <c r="K7" s="462"/>
      <c r="L7" s="467"/>
    </row>
    <row r="8" spans="1:12" x14ac:dyDescent="0.25">
      <c r="A8" s="52" t="s">
        <v>86</v>
      </c>
      <c r="B8" s="53" t="s">
        <v>87</v>
      </c>
      <c r="C8" s="53"/>
      <c r="D8" s="54"/>
      <c r="E8" s="55"/>
      <c r="F8" s="271" t="s">
        <v>86</v>
      </c>
      <c r="G8" s="271" t="s">
        <v>94</v>
      </c>
      <c r="H8" s="271" t="s">
        <v>366</v>
      </c>
      <c r="I8" s="271" t="s">
        <v>367</v>
      </c>
      <c r="J8" s="271" t="s">
        <v>368</v>
      </c>
      <c r="K8" s="56"/>
      <c r="L8" s="54"/>
    </row>
    <row r="9" spans="1:12" ht="29.25" customHeight="1" x14ac:dyDescent="0.25">
      <c r="A9" s="254">
        <v>1</v>
      </c>
      <c r="B9" s="57" t="s">
        <v>88</v>
      </c>
      <c r="C9" s="58" t="s">
        <v>89</v>
      </c>
      <c r="D9" s="59">
        <v>15000000</v>
      </c>
      <c r="E9" s="60">
        <v>16</v>
      </c>
      <c r="F9" s="274">
        <f>D9/26*E9</f>
        <v>9230769.2307692301</v>
      </c>
      <c r="G9" s="73">
        <v>7500000</v>
      </c>
      <c r="H9" s="27"/>
      <c r="I9" s="61"/>
      <c r="J9" s="62">
        <f>F9+G9-H9-I9</f>
        <v>16730769.23076923</v>
      </c>
      <c r="K9" s="56"/>
      <c r="L9" s="60" t="s">
        <v>356</v>
      </c>
    </row>
    <row r="10" spans="1:12" s="83" customFormat="1" ht="27.75" customHeight="1" x14ac:dyDescent="0.25">
      <c r="A10" s="254">
        <v>2</v>
      </c>
      <c r="B10" s="70" t="s">
        <v>90</v>
      </c>
      <c r="C10" s="63" t="s">
        <v>91</v>
      </c>
      <c r="D10" s="81">
        <v>10000000</v>
      </c>
      <c r="E10" s="71">
        <v>16</v>
      </c>
      <c r="F10" s="274">
        <f t="shared" ref="F10:F14" si="0">D10/26*E10</f>
        <v>6153846.153846154</v>
      </c>
      <c r="G10" s="73">
        <v>5000000</v>
      </c>
      <c r="H10" s="275"/>
      <c r="I10" s="82">
        <v>12000000</v>
      </c>
      <c r="J10" s="62">
        <f t="shared" ref="J10:J14" si="1">F10+G10-H10-I10</f>
        <v>-846153.84615384601</v>
      </c>
      <c r="K10" s="71"/>
      <c r="L10" s="72" t="s">
        <v>364</v>
      </c>
    </row>
    <row r="11" spans="1:12" s="83" customFormat="1" ht="43.5" customHeight="1" x14ac:dyDescent="0.25">
      <c r="A11" s="254">
        <v>3</v>
      </c>
      <c r="B11" s="70" t="s">
        <v>92</v>
      </c>
      <c r="C11" s="63" t="s">
        <v>93</v>
      </c>
      <c r="D11" s="81">
        <v>10000000</v>
      </c>
      <c r="E11" s="71">
        <v>16</v>
      </c>
      <c r="F11" s="274">
        <f t="shared" si="0"/>
        <v>6153846.153846154</v>
      </c>
      <c r="G11" s="73">
        <v>5000000</v>
      </c>
      <c r="H11" s="275"/>
      <c r="I11" s="82">
        <v>10000000</v>
      </c>
      <c r="J11" s="62">
        <f t="shared" si="1"/>
        <v>1153846.153846154</v>
      </c>
      <c r="K11" s="71"/>
      <c r="L11" s="72"/>
    </row>
    <row r="12" spans="1:12" x14ac:dyDescent="0.25">
      <c r="A12" s="67" t="s">
        <v>94</v>
      </c>
      <c r="B12" s="80" t="s">
        <v>95</v>
      </c>
      <c r="C12" s="68"/>
      <c r="D12" s="59"/>
      <c r="E12" s="64"/>
      <c r="F12" s="274">
        <f t="shared" si="0"/>
        <v>0</v>
      </c>
      <c r="G12" s="65"/>
      <c r="H12" s="27"/>
      <c r="I12" s="66"/>
      <c r="J12" s="62">
        <f t="shared" si="1"/>
        <v>0</v>
      </c>
      <c r="K12" s="65"/>
      <c r="L12" s="65"/>
    </row>
    <row r="13" spans="1:12" ht="33" customHeight="1" x14ac:dyDescent="0.25">
      <c r="A13" s="69">
        <v>1</v>
      </c>
      <c r="B13" s="94" t="s">
        <v>96</v>
      </c>
      <c r="C13" s="63" t="s">
        <v>97</v>
      </c>
      <c r="D13" s="59">
        <v>8000000</v>
      </c>
      <c r="E13" s="71">
        <v>16</v>
      </c>
      <c r="F13" s="274">
        <f t="shared" si="0"/>
        <v>4923076.923076923</v>
      </c>
      <c r="G13" s="73">
        <v>4000000</v>
      </c>
      <c r="H13" s="27"/>
      <c r="I13" s="66"/>
      <c r="J13" s="62">
        <f t="shared" si="1"/>
        <v>8923076.9230769239</v>
      </c>
      <c r="K13" s="65"/>
      <c r="L13" s="72" t="s">
        <v>360</v>
      </c>
    </row>
    <row r="14" spans="1:12" ht="36.75" customHeight="1" x14ac:dyDescent="0.25">
      <c r="A14" s="69">
        <v>2</v>
      </c>
      <c r="B14" s="95" t="s">
        <v>98</v>
      </c>
      <c r="C14" s="63" t="s">
        <v>99</v>
      </c>
      <c r="D14" s="59">
        <v>5000000</v>
      </c>
      <c r="E14" s="72">
        <v>16</v>
      </c>
      <c r="F14" s="274">
        <f t="shared" si="0"/>
        <v>3076923.076923077</v>
      </c>
      <c r="G14" s="73">
        <v>2500000</v>
      </c>
      <c r="H14" s="276">
        <v>3100450</v>
      </c>
      <c r="I14" s="73">
        <v>2000000</v>
      </c>
      <c r="J14" s="62">
        <f t="shared" si="1"/>
        <v>476473.07692307699</v>
      </c>
      <c r="K14" s="65"/>
      <c r="L14" s="72" t="s">
        <v>363</v>
      </c>
    </row>
    <row r="15" spans="1:12" x14ac:dyDescent="0.25">
      <c r="A15" s="74"/>
      <c r="B15" s="468" t="s">
        <v>100</v>
      </c>
      <c r="C15" s="469"/>
      <c r="D15" s="249">
        <f>SUM(D9:D14)</f>
        <v>48000000</v>
      </c>
      <c r="E15" s="75"/>
      <c r="F15" s="249">
        <f>SUM(F9:F14)</f>
        <v>29538461.538461536</v>
      </c>
      <c r="G15" s="75"/>
      <c r="H15" s="75"/>
      <c r="I15" s="75"/>
      <c r="J15" s="76">
        <f>SUM(J9:J14)</f>
        <v>26438011.538461536</v>
      </c>
      <c r="K15" s="75"/>
      <c r="L15" s="75"/>
    </row>
    <row r="17" spans="1:11" x14ac:dyDescent="0.25">
      <c r="A17" s="470" t="s">
        <v>101</v>
      </c>
      <c r="B17" s="470"/>
      <c r="C17" s="470"/>
      <c r="D17" s="465" t="s">
        <v>102</v>
      </c>
      <c r="E17" s="465"/>
      <c r="F17" s="465"/>
      <c r="G17" s="77"/>
      <c r="H17" s="465" t="s">
        <v>89</v>
      </c>
      <c r="I17" s="465"/>
      <c r="J17" s="465"/>
      <c r="K17" s="465"/>
    </row>
    <row r="18" spans="1:11" x14ac:dyDescent="0.25">
      <c r="A18" s="78"/>
      <c r="B18" s="78"/>
      <c r="C18" s="78"/>
      <c r="D18" s="79"/>
      <c r="E18" s="79"/>
      <c r="F18" s="79"/>
      <c r="G18" s="79"/>
      <c r="H18" s="79"/>
      <c r="I18" s="79"/>
      <c r="J18" s="79"/>
      <c r="K18" s="79"/>
    </row>
    <row r="19" spans="1:11" x14ac:dyDescent="0.25">
      <c r="A19" s="78"/>
      <c r="B19" s="78"/>
      <c r="C19" s="78"/>
      <c r="D19" s="79"/>
      <c r="E19" s="79"/>
      <c r="F19" s="79"/>
      <c r="G19" s="79"/>
      <c r="H19" s="79"/>
      <c r="I19" s="79"/>
      <c r="J19" s="79"/>
      <c r="K19" s="79"/>
    </row>
    <row r="20" spans="1:11" x14ac:dyDescent="0.25">
      <c r="A20" s="78"/>
      <c r="B20" s="78"/>
      <c r="C20" s="78"/>
      <c r="D20" s="79"/>
      <c r="E20" s="79"/>
      <c r="F20" s="79"/>
      <c r="G20" s="79"/>
      <c r="H20" s="79"/>
      <c r="I20" s="79"/>
      <c r="J20" s="79"/>
      <c r="K20" s="79"/>
    </row>
    <row r="22" spans="1:11" x14ac:dyDescent="0.25">
      <c r="A22" s="465" t="s">
        <v>92</v>
      </c>
      <c r="B22" s="465"/>
      <c r="C22" s="465"/>
      <c r="D22" s="465" t="s">
        <v>92</v>
      </c>
      <c r="E22" s="465"/>
      <c r="F22" s="465"/>
      <c r="G22" s="77"/>
      <c r="H22" s="465" t="s">
        <v>103</v>
      </c>
      <c r="I22" s="465"/>
      <c r="J22" s="465"/>
      <c r="K22" s="465"/>
    </row>
  </sheetData>
  <mergeCells count="21">
    <mergeCell ref="A22:C22"/>
    <mergeCell ref="D22:F22"/>
    <mergeCell ref="H22:K22"/>
    <mergeCell ref="K6:K7"/>
    <mergeCell ref="L6:L7"/>
    <mergeCell ref="B15:C15"/>
    <mergeCell ref="A17:C17"/>
    <mergeCell ref="D17:F17"/>
    <mergeCell ref="H17:K17"/>
    <mergeCell ref="E2:K2"/>
    <mergeCell ref="A4:K4"/>
    <mergeCell ref="A6:A7"/>
    <mergeCell ref="B6:B7"/>
    <mergeCell ref="C6:C7"/>
    <mergeCell ref="D6:D7"/>
    <mergeCell ref="E6:E7"/>
    <mergeCell ref="I6:I7"/>
    <mergeCell ref="J6:J7"/>
    <mergeCell ref="G6:G7"/>
    <mergeCell ref="F6:F7"/>
    <mergeCell ref="H6:H7"/>
  </mergeCells>
  <pageMargins left="0.7" right="0.7" top="0.75" bottom="0.75" header="0.3" footer="0.3"/>
  <pageSetup paperSize="9" scale="96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G5" sqref="G5"/>
    </sheetView>
  </sheetViews>
  <sheetFormatPr defaultRowHeight="15" x14ac:dyDescent="0.25"/>
  <cols>
    <col min="1" max="1" width="7.42578125" customWidth="1"/>
    <col min="8" max="8" width="5.85546875" customWidth="1"/>
    <col min="10" max="10" width="10.5703125" bestFit="1" customWidth="1"/>
    <col min="11" max="11" width="7.7109375" customWidth="1"/>
    <col min="12" max="12" width="10.5703125" bestFit="1" customWidth="1"/>
  </cols>
  <sheetData>
    <row r="1" spans="1:19" ht="16.5" x14ac:dyDescent="0.25">
      <c r="A1" s="84" t="s">
        <v>0</v>
      </c>
      <c r="B1" s="84"/>
      <c r="C1" s="85"/>
      <c r="D1" s="86"/>
      <c r="E1" s="85"/>
      <c r="F1" s="85"/>
      <c r="G1" s="87"/>
      <c r="H1" s="87"/>
      <c r="I1" s="87"/>
      <c r="J1" s="88"/>
      <c r="K1" s="88"/>
      <c r="L1" s="88"/>
      <c r="M1" s="88"/>
      <c r="N1" s="88"/>
      <c r="O1" s="3"/>
      <c r="P1" s="87"/>
      <c r="Q1" s="87"/>
      <c r="R1" s="87"/>
      <c r="S1" s="87"/>
    </row>
    <row r="2" spans="1:19" ht="15.75" x14ac:dyDescent="0.25">
      <c r="A2" s="89" t="s">
        <v>2</v>
      </c>
      <c r="B2" s="89"/>
      <c r="C2" s="90"/>
      <c r="D2" s="91"/>
      <c r="E2" s="90"/>
      <c r="F2" s="90"/>
      <c r="G2" s="87"/>
      <c r="H2" s="87"/>
      <c r="I2" s="87"/>
      <c r="J2" s="92"/>
      <c r="K2" s="92"/>
      <c r="L2" s="92"/>
      <c r="M2" s="92"/>
      <c r="N2" s="92"/>
      <c r="O2" s="4"/>
      <c r="P2" s="87"/>
      <c r="Q2" s="87"/>
      <c r="R2" s="87"/>
      <c r="S2" s="87"/>
    </row>
    <row r="3" spans="1:19" ht="15.75" thickBot="1" x14ac:dyDescent="0.3">
      <c r="A3" s="474" t="s">
        <v>108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93"/>
      <c r="N3" s="93"/>
      <c r="O3" s="93"/>
      <c r="P3" s="93"/>
      <c r="Q3" s="93"/>
      <c r="R3" s="93"/>
      <c r="S3" s="93"/>
    </row>
    <row r="4" spans="1:19" ht="15.75" thickTop="1" x14ac:dyDescent="0.25">
      <c r="A4" s="420" t="s">
        <v>5</v>
      </c>
      <c r="B4" s="422" t="s">
        <v>6</v>
      </c>
      <c r="C4" s="424" t="s">
        <v>7</v>
      </c>
      <c r="D4" s="424" t="s">
        <v>8</v>
      </c>
      <c r="E4" s="424"/>
      <c r="F4" s="424"/>
      <c r="G4" s="426" t="s">
        <v>9</v>
      </c>
      <c r="H4" s="426"/>
      <c r="I4" s="426"/>
      <c r="J4" s="426"/>
      <c r="K4" s="427"/>
      <c r="L4" s="475" t="s">
        <v>10</v>
      </c>
      <c r="M4" s="37"/>
      <c r="N4" s="37"/>
      <c r="O4" s="37"/>
      <c r="P4" s="37"/>
      <c r="Q4" s="37"/>
      <c r="R4" s="37"/>
      <c r="S4" s="37"/>
    </row>
    <row r="5" spans="1:19" ht="31.5" x14ac:dyDescent="0.25">
      <c r="A5" s="421"/>
      <c r="B5" s="423"/>
      <c r="C5" s="425"/>
      <c r="D5" s="40" t="s">
        <v>13</v>
      </c>
      <c r="E5" s="40" t="s">
        <v>14</v>
      </c>
      <c r="F5" s="40" t="s">
        <v>15</v>
      </c>
      <c r="G5" s="40" t="s">
        <v>16</v>
      </c>
      <c r="H5" s="40" t="s">
        <v>17</v>
      </c>
      <c r="I5" s="40" t="s">
        <v>18</v>
      </c>
      <c r="J5" s="1" t="s">
        <v>19</v>
      </c>
      <c r="K5" s="15" t="s">
        <v>20</v>
      </c>
      <c r="L5" s="475"/>
      <c r="O5" s="37"/>
      <c r="P5" s="37"/>
      <c r="Q5" s="37"/>
      <c r="R5" s="37"/>
      <c r="S5" s="37"/>
    </row>
    <row r="6" spans="1:19" x14ac:dyDescent="0.25">
      <c r="A6" s="19">
        <v>401</v>
      </c>
      <c r="B6" s="137">
        <v>43952</v>
      </c>
      <c r="C6" s="18" t="s">
        <v>104</v>
      </c>
      <c r="D6" s="18" t="s">
        <v>35</v>
      </c>
      <c r="E6" s="18"/>
      <c r="F6" s="18"/>
      <c r="G6" s="19" t="s">
        <v>31</v>
      </c>
      <c r="H6" s="19">
        <v>2</v>
      </c>
      <c r="I6" s="25">
        <v>485000</v>
      </c>
      <c r="J6" s="24">
        <v>970000</v>
      </c>
      <c r="K6" s="23">
        <v>0.41</v>
      </c>
      <c r="L6" s="25">
        <v>572300.00000000012</v>
      </c>
    </row>
    <row r="7" spans="1:19" x14ac:dyDescent="0.25">
      <c r="A7" s="19"/>
      <c r="B7" s="19"/>
      <c r="C7" s="18" t="s">
        <v>104</v>
      </c>
      <c r="D7" s="18" t="s">
        <v>35</v>
      </c>
      <c r="E7" s="18"/>
      <c r="F7" s="18"/>
      <c r="G7" s="19" t="s">
        <v>36</v>
      </c>
      <c r="H7" s="19">
        <v>2</v>
      </c>
      <c r="I7" s="25">
        <v>455000</v>
      </c>
      <c r="J7" s="24">
        <v>910000</v>
      </c>
      <c r="K7" s="23">
        <v>0.41</v>
      </c>
      <c r="L7" s="25">
        <v>536900.00000000012</v>
      </c>
    </row>
    <row r="8" spans="1:19" x14ac:dyDescent="0.25">
      <c r="A8" s="19"/>
      <c r="B8" s="19"/>
      <c r="C8" s="18" t="s">
        <v>104</v>
      </c>
      <c r="D8" s="18" t="s">
        <v>35</v>
      </c>
      <c r="E8" s="18"/>
      <c r="F8" s="18"/>
      <c r="G8" s="19" t="s">
        <v>32</v>
      </c>
      <c r="H8" s="19">
        <v>1</v>
      </c>
      <c r="I8" s="25">
        <v>455000</v>
      </c>
      <c r="J8" s="24">
        <v>455000</v>
      </c>
      <c r="K8" s="23">
        <v>0.41</v>
      </c>
      <c r="L8" s="25">
        <v>268450.00000000006</v>
      </c>
    </row>
    <row r="9" spans="1:19" x14ac:dyDescent="0.25">
      <c r="A9" s="19">
        <v>406</v>
      </c>
      <c r="B9" s="137">
        <v>44044</v>
      </c>
      <c r="C9" s="18" t="s">
        <v>104</v>
      </c>
      <c r="D9" s="18" t="s">
        <v>35</v>
      </c>
      <c r="E9" s="18"/>
      <c r="F9" s="18"/>
      <c r="G9" s="19" t="s">
        <v>36</v>
      </c>
      <c r="H9" s="19">
        <v>2</v>
      </c>
      <c r="I9" s="25">
        <v>455000</v>
      </c>
      <c r="J9" s="25">
        <v>910000</v>
      </c>
      <c r="K9" s="23">
        <v>0.41</v>
      </c>
      <c r="L9" s="25">
        <v>536900.00000000012</v>
      </c>
    </row>
    <row r="10" spans="1:19" x14ac:dyDescent="0.25">
      <c r="A10" s="19">
        <v>413</v>
      </c>
      <c r="B10" s="137">
        <v>44166</v>
      </c>
      <c r="C10" s="18" t="s">
        <v>104</v>
      </c>
      <c r="D10" s="18" t="s">
        <v>35</v>
      </c>
      <c r="E10" s="18"/>
      <c r="F10" s="18"/>
      <c r="G10" s="19" t="s">
        <v>43</v>
      </c>
      <c r="H10" s="19">
        <v>2</v>
      </c>
      <c r="I10" s="25">
        <v>550000</v>
      </c>
      <c r="J10" s="25">
        <v>1100000</v>
      </c>
      <c r="K10" s="23">
        <v>0.41</v>
      </c>
      <c r="L10" s="25">
        <v>649000.00000000012</v>
      </c>
    </row>
    <row r="11" spans="1:19" x14ac:dyDescent="0.25">
      <c r="A11" s="19">
        <v>426</v>
      </c>
      <c r="B11" s="19" t="s">
        <v>77</v>
      </c>
      <c r="C11" s="18" t="s">
        <v>104</v>
      </c>
      <c r="D11" s="18" t="s">
        <v>35</v>
      </c>
      <c r="E11" s="18"/>
      <c r="F11" s="18"/>
      <c r="G11" s="19" t="s">
        <v>36</v>
      </c>
      <c r="H11" s="19">
        <v>2</v>
      </c>
      <c r="I11" s="25">
        <v>455000</v>
      </c>
      <c r="J11" s="25">
        <v>910000</v>
      </c>
      <c r="K11" s="23">
        <v>0.41</v>
      </c>
      <c r="L11" s="25">
        <v>536900.00000000012</v>
      </c>
    </row>
    <row r="12" spans="1:19" x14ac:dyDescent="0.25">
      <c r="A12" s="19"/>
      <c r="B12" s="471" t="s">
        <v>105</v>
      </c>
      <c r="C12" s="472"/>
      <c r="D12" s="473"/>
      <c r="E12" s="18"/>
      <c r="F12" s="18"/>
      <c r="G12" s="19"/>
      <c r="H12" s="19"/>
      <c r="I12" s="25"/>
      <c r="J12" s="119">
        <f>SUM(J6:J11)</f>
        <v>5255000</v>
      </c>
      <c r="K12" s="138"/>
      <c r="L12" s="119">
        <f>SUM(L6:L11)</f>
        <v>3100450.0000000005</v>
      </c>
    </row>
    <row r="13" spans="1:19" x14ac:dyDescent="0.25">
      <c r="A13" s="133"/>
      <c r="B13" s="134"/>
      <c r="C13" s="134"/>
      <c r="D13" s="134"/>
      <c r="E13" s="134"/>
      <c r="F13" s="134"/>
      <c r="G13" s="133"/>
      <c r="H13" s="133"/>
      <c r="I13" s="135"/>
      <c r="J13" s="135"/>
      <c r="K13" s="136"/>
      <c r="L13" s="135"/>
    </row>
    <row r="14" spans="1:19" x14ac:dyDescent="0.25">
      <c r="B14" s="470" t="s">
        <v>101</v>
      </c>
      <c r="C14" s="470"/>
      <c r="D14" s="470"/>
      <c r="E14" s="465" t="s">
        <v>102</v>
      </c>
      <c r="F14" s="465"/>
      <c r="G14" s="465"/>
      <c r="H14" s="465" t="s">
        <v>89</v>
      </c>
      <c r="I14" s="465"/>
      <c r="J14" s="465"/>
      <c r="K14" s="465"/>
    </row>
    <row r="15" spans="1:19" x14ac:dyDescent="0.25">
      <c r="B15" s="78"/>
      <c r="C15" s="78"/>
      <c r="D15" s="78"/>
      <c r="E15" s="79"/>
      <c r="F15" s="79"/>
      <c r="G15" s="79"/>
      <c r="H15" s="79"/>
      <c r="I15" s="79"/>
      <c r="J15" s="79"/>
      <c r="K15" s="79"/>
    </row>
    <row r="16" spans="1:19" x14ac:dyDescent="0.25">
      <c r="B16" s="78"/>
      <c r="C16" s="78"/>
      <c r="D16" s="78"/>
      <c r="E16" s="79"/>
      <c r="F16" s="79"/>
      <c r="G16" s="79"/>
      <c r="H16" s="79"/>
      <c r="I16" s="79"/>
      <c r="J16" s="79"/>
      <c r="K16" s="79"/>
    </row>
    <row r="17" spans="2:11" x14ac:dyDescent="0.25">
      <c r="B17" s="78"/>
      <c r="C17" s="78"/>
      <c r="D17" s="78"/>
      <c r="E17" s="79"/>
      <c r="F17" s="79"/>
      <c r="G17" s="79"/>
      <c r="H17" s="79"/>
      <c r="I17" s="79"/>
      <c r="J17" s="79"/>
      <c r="K17" s="79"/>
    </row>
    <row r="19" spans="2:11" x14ac:dyDescent="0.25">
      <c r="B19" s="465" t="s">
        <v>92</v>
      </c>
      <c r="C19" s="465"/>
      <c r="D19" s="465"/>
      <c r="E19" s="465" t="s">
        <v>92</v>
      </c>
      <c r="F19" s="465"/>
      <c r="G19" s="465"/>
      <c r="H19" s="465" t="s">
        <v>103</v>
      </c>
      <c r="I19" s="465"/>
      <c r="J19" s="465"/>
      <c r="K19" s="465"/>
    </row>
  </sheetData>
  <mergeCells count="14">
    <mergeCell ref="B14:D14"/>
    <mergeCell ref="E14:G14"/>
    <mergeCell ref="H14:K14"/>
    <mergeCell ref="B19:D19"/>
    <mergeCell ref="E19:G19"/>
    <mergeCell ref="H19:K19"/>
    <mergeCell ref="B12:D12"/>
    <mergeCell ref="A3:L3"/>
    <mergeCell ref="A4:A5"/>
    <mergeCell ref="B4:B5"/>
    <mergeCell ref="C4:C5"/>
    <mergeCell ref="D4:F4"/>
    <mergeCell ref="G4:K4"/>
    <mergeCell ref="L4:L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DTT1</vt:lpstr>
      <vt:lpstr>DTT2</vt:lpstr>
      <vt:lpstr>DTT3</vt:lpstr>
      <vt:lpstr>Khách trả lại hàng T1</vt:lpstr>
      <vt:lpstr>Khách trả lại hàng T2</vt:lpstr>
      <vt:lpstr>Nhập hàng</vt:lpstr>
      <vt:lpstr>Thu Chi T1</vt:lpstr>
      <vt:lpstr>Lương T1</vt:lpstr>
      <vt:lpstr>Tiền hàng Tâm T1</vt:lpstr>
      <vt:lpstr>Lương T2</vt:lpstr>
      <vt:lpstr>Tiền hàng Tâm T2</vt:lpstr>
      <vt:lpstr>Tiền hàng Sơn CTV T2</vt:lpstr>
      <vt:lpstr>Tổng hợp tiền góp vốn cổ phần</vt:lpstr>
      <vt:lpstr>Tổng hợp Thu Chi</vt:lpstr>
      <vt:lpstr>Thu Chi Năm 2020</vt:lpstr>
      <vt:lpstr>Theo dõi áo cốc Nanomilk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2020-03-06T05:14:23Z</cp:lastPrinted>
  <dcterms:created xsi:type="dcterms:W3CDTF">2020-01-08T12:28:38Z</dcterms:created>
  <dcterms:modified xsi:type="dcterms:W3CDTF">2020-03-14T01:21:26Z</dcterms:modified>
</cp:coreProperties>
</file>