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yla/Dropbox/SFSU/Courses/DS853/Leyla'sClass/Chapter1/"/>
    </mc:Choice>
  </mc:AlternateContent>
  <xr:revisionPtr revIDLastSave="0" documentId="13_ncr:1_{AA8248A1-5BF8-7E41-B434-8D9A90114A7D}" xr6:coauthVersionLast="45" xr6:coauthVersionMax="45" xr10:uidLastSave="{00000000-0000-0000-0000-000000000000}"/>
  <bookViews>
    <workbookView xWindow="9380" yWindow="540" windowWidth="20220" windowHeight="24380" activeTab="2" xr2:uid="{00000000-000D-0000-FFFF-FFFF00000000}"/>
  </bookViews>
  <sheets>
    <sheet name="TolucaData" sheetId="1" r:id="rId1"/>
    <sheet name="Table 1.1" sheetId="2" r:id="rId2"/>
    <sheet name="Table 1.2.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2" l="1"/>
  <c r="C42" i="2"/>
  <c r="C38" i="2"/>
  <c r="B30" i="2"/>
  <c r="I3" i="4" l="1"/>
  <c r="D17" i="4" s="1"/>
  <c r="E17" i="4" s="1"/>
  <c r="F17" i="4" s="1"/>
  <c r="I2" i="4"/>
  <c r="C28" i="4"/>
  <c r="B28" i="4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4" i="2"/>
  <c r="C29" i="2"/>
  <c r="C31" i="2"/>
  <c r="E9" i="2" s="1"/>
  <c r="H9" i="2" s="1"/>
  <c r="C30" i="2"/>
  <c r="B31" i="2"/>
  <c r="D8" i="2" s="1"/>
  <c r="B29" i="2"/>
  <c r="J30" i="2" l="1"/>
  <c r="J35" i="2" s="1"/>
  <c r="J36" i="2" s="1"/>
  <c r="K30" i="2"/>
  <c r="J34" i="2" s="1"/>
  <c r="G8" i="2"/>
  <c r="D28" i="2"/>
  <c r="D16" i="2"/>
  <c r="E4" i="2"/>
  <c r="E21" i="2"/>
  <c r="H21" i="2" s="1"/>
  <c r="E13" i="2"/>
  <c r="H13" i="2" s="1"/>
  <c r="E5" i="2"/>
  <c r="H5" i="2" s="1"/>
  <c r="D27" i="2"/>
  <c r="D23" i="2"/>
  <c r="D19" i="2"/>
  <c r="D15" i="2"/>
  <c r="D11" i="2"/>
  <c r="D7" i="2"/>
  <c r="E28" i="2"/>
  <c r="H28" i="2" s="1"/>
  <c r="E24" i="2"/>
  <c r="H24" i="2" s="1"/>
  <c r="E20" i="2"/>
  <c r="H20" i="2" s="1"/>
  <c r="E16" i="2"/>
  <c r="H16" i="2" s="1"/>
  <c r="E12" i="2"/>
  <c r="H12" i="2" s="1"/>
  <c r="E8" i="2"/>
  <c r="H8" i="2" s="1"/>
  <c r="D3" i="4"/>
  <c r="D12" i="4"/>
  <c r="E12" i="4" s="1"/>
  <c r="F12" i="4" s="1"/>
  <c r="D8" i="4"/>
  <c r="E8" i="4" s="1"/>
  <c r="F8" i="4" s="1"/>
  <c r="D4" i="4"/>
  <c r="E4" i="4" s="1"/>
  <c r="F4" i="4" s="1"/>
  <c r="D24" i="4"/>
  <c r="E24" i="4" s="1"/>
  <c r="F24" i="4" s="1"/>
  <c r="D20" i="4"/>
  <c r="E20" i="4" s="1"/>
  <c r="F20" i="4" s="1"/>
  <c r="D16" i="4"/>
  <c r="E16" i="4" s="1"/>
  <c r="F16" i="4" s="1"/>
  <c r="D22" i="2"/>
  <c r="D10" i="2"/>
  <c r="E27" i="2"/>
  <c r="H27" i="2" s="1"/>
  <c r="E19" i="2"/>
  <c r="H19" i="2" s="1"/>
  <c r="E7" i="2"/>
  <c r="H7" i="2" s="1"/>
  <c r="D15" i="4"/>
  <c r="E15" i="4" s="1"/>
  <c r="F15" i="4" s="1"/>
  <c r="D11" i="4"/>
  <c r="E11" i="4" s="1"/>
  <c r="F11" i="4" s="1"/>
  <c r="D7" i="4"/>
  <c r="E7" i="4" s="1"/>
  <c r="F7" i="4" s="1"/>
  <c r="D27" i="4"/>
  <c r="E27" i="4" s="1"/>
  <c r="F27" i="4" s="1"/>
  <c r="D23" i="4"/>
  <c r="E23" i="4" s="1"/>
  <c r="F23" i="4" s="1"/>
  <c r="D19" i="4"/>
  <c r="E19" i="4" s="1"/>
  <c r="F19" i="4" s="1"/>
  <c r="D20" i="2"/>
  <c r="D12" i="2"/>
  <c r="E25" i="2"/>
  <c r="H25" i="2" s="1"/>
  <c r="E17" i="2"/>
  <c r="H17" i="2" s="1"/>
  <c r="D26" i="2"/>
  <c r="D18" i="2"/>
  <c r="D14" i="2"/>
  <c r="D6" i="2"/>
  <c r="E23" i="2"/>
  <c r="H23" i="2" s="1"/>
  <c r="E15" i="2"/>
  <c r="H15" i="2" s="1"/>
  <c r="E11" i="2"/>
  <c r="H11" i="2" s="1"/>
  <c r="D4" i="2"/>
  <c r="D25" i="2"/>
  <c r="D21" i="2"/>
  <c r="D17" i="2"/>
  <c r="D13" i="2"/>
  <c r="D9" i="2"/>
  <c r="D5" i="2"/>
  <c r="E26" i="2"/>
  <c r="H26" i="2" s="1"/>
  <c r="E22" i="2"/>
  <c r="H22" i="2" s="1"/>
  <c r="E18" i="2"/>
  <c r="H18" i="2" s="1"/>
  <c r="E14" i="2"/>
  <c r="H14" i="2" s="1"/>
  <c r="E10" i="2"/>
  <c r="H10" i="2" s="1"/>
  <c r="E6" i="2"/>
  <c r="H6" i="2" s="1"/>
  <c r="D14" i="4"/>
  <c r="E14" i="4" s="1"/>
  <c r="F14" i="4" s="1"/>
  <c r="D10" i="4"/>
  <c r="E10" i="4" s="1"/>
  <c r="F10" i="4" s="1"/>
  <c r="D6" i="4"/>
  <c r="E6" i="4" s="1"/>
  <c r="F6" i="4" s="1"/>
  <c r="D26" i="4"/>
  <c r="E26" i="4" s="1"/>
  <c r="F26" i="4" s="1"/>
  <c r="D22" i="4"/>
  <c r="E22" i="4" s="1"/>
  <c r="F22" i="4" s="1"/>
  <c r="D18" i="4"/>
  <c r="E18" i="4" s="1"/>
  <c r="F18" i="4" s="1"/>
  <c r="D24" i="2"/>
  <c r="D13" i="4"/>
  <c r="E13" i="4" s="1"/>
  <c r="F13" i="4" s="1"/>
  <c r="D9" i="4"/>
  <c r="E9" i="4" s="1"/>
  <c r="F9" i="4" s="1"/>
  <c r="D5" i="4"/>
  <c r="E5" i="4" s="1"/>
  <c r="F5" i="4" s="1"/>
  <c r="D25" i="4"/>
  <c r="E25" i="4" s="1"/>
  <c r="F25" i="4" s="1"/>
  <c r="D21" i="4"/>
  <c r="E21" i="4" s="1"/>
  <c r="F21" i="4" s="1"/>
  <c r="F8" i="2" l="1"/>
  <c r="G9" i="2"/>
  <c r="F9" i="2"/>
  <c r="G13" i="2"/>
  <c r="F13" i="2"/>
  <c r="F7" i="2"/>
  <c r="G7" i="2"/>
  <c r="F23" i="2"/>
  <c r="G23" i="2"/>
  <c r="G20" i="2"/>
  <c r="F20" i="2"/>
  <c r="F19" i="2"/>
  <c r="G19" i="2"/>
  <c r="G28" i="2"/>
  <c r="F28" i="2"/>
  <c r="G24" i="2"/>
  <c r="F24" i="2"/>
  <c r="D29" i="2"/>
  <c r="G4" i="2"/>
  <c r="F4" i="2"/>
  <c r="D30" i="2"/>
  <c r="G17" i="2"/>
  <c r="F17" i="2"/>
  <c r="F14" i="2"/>
  <c r="G14" i="2"/>
  <c r="G10" i="2"/>
  <c r="F10" i="2"/>
  <c r="D28" i="4"/>
  <c r="E3" i="4"/>
  <c r="G11" i="2"/>
  <c r="F11" i="2"/>
  <c r="F27" i="2"/>
  <c r="G27" i="2"/>
  <c r="E29" i="2"/>
  <c r="H4" i="2"/>
  <c r="E30" i="2"/>
  <c r="G25" i="2"/>
  <c r="F25" i="2"/>
  <c r="F26" i="2"/>
  <c r="G26" i="2"/>
  <c r="G6" i="2"/>
  <c r="F6" i="2"/>
  <c r="G5" i="2"/>
  <c r="F5" i="2"/>
  <c r="G21" i="2"/>
  <c r="F21" i="2"/>
  <c r="G18" i="2"/>
  <c r="F18" i="2"/>
  <c r="G12" i="2"/>
  <c r="F12" i="2"/>
  <c r="G22" i="2"/>
  <c r="F22" i="2"/>
  <c r="F15" i="2"/>
  <c r="G15" i="2"/>
  <c r="G16" i="2"/>
  <c r="F16" i="2"/>
  <c r="F3" i="4" l="1"/>
  <c r="F28" i="4" s="1"/>
  <c r="E28" i="4"/>
  <c r="G29" i="2"/>
  <c r="H30" i="2"/>
  <c r="H29" i="2"/>
  <c r="G30" i="2"/>
  <c r="F30" i="2"/>
  <c r="F29" i="2"/>
  <c r="C33" i="2" l="1"/>
  <c r="C34" i="2" s="1"/>
  <c r="C32" i="4"/>
  <c r="C33" i="4"/>
</calcChain>
</file>

<file path=xl/sharedStrings.xml><?xml version="1.0" encoding="utf-8"?>
<sst xmlns="http://schemas.openxmlformats.org/spreadsheetml/2006/main" count="58" uniqueCount="53">
  <si>
    <t>Run</t>
  </si>
  <si>
    <t>Lot Size (Xi)</t>
  </si>
  <si>
    <t>Work Hours(Yi)</t>
  </si>
  <si>
    <t>Xi - Xbar</t>
  </si>
  <si>
    <t>Count</t>
  </si>
  <si>
    <t xml:space="preserve">Total </t>
  </si>
  <si>
    <t>Mean</t>
  </si>
  <si>
    <t>Yi-Ybar</t>
  </si>
  <si>
    <t>(Xi-Xbar)^2</t>
  </si>
  <si>
    <t>(Yi-Ybar)^2</t>
  </si>
  <si>
    <t>(Xi-Xbar)(Yi-Ybar)</t>
  </si>
  <si>
    <t>Slope, b1 =</t>
  </si>
  <si>
    <t xml:space="preserve">Y-intercept, b0 = </t>
  </si>
  <si>
    <t>Xi*Yi</t>
  </si>
  <si>
    <t xml:space="preserve">On the left, using formulas in the textbook v.s. alternative formulas --&gt; </t>
  </si>
  <si>
    <t xml:space="preserve">Xi*Xi </t>
  </si>
  <si>
    <t>slope numerator</t>
  </si>
  <si>
    <t>slope denominator</t>
  </si>
  <si>
    <t xml:space="preserve">Estimate of the regression function is then </t>
  </si>
  <si>
    <t xml:space="preserve">Yhat = 62.37 + 3.5702 X </t>
  </si>
  <si>
    <t>For X = 65</t>
  </si>
  <si>
    <t xml:space="preserve">Yhat </t>
  </si>
  <si>
    <t xml:space="preserve">Alternative estimate of the regression function is then </t>
  </si>
  <si>
    <t>Yhat = 312.28 + 3.702 (X - 70)</t>
  </si>
  <si>
    <t>Total</t>
  </si>
  <si>
    <t>Estimated Mean Response, Yi_hat</t>
  </si>
  <si>
    <t xml:space="preserve">Residuals,      Yi - Yi_hat = ei </t>
  </si>
  <si>
    <t>Computing the Residuals using the Estimated Regression Function</t>
  </si>
  <si>
    <t>slope, b1</t>
  </si>
  <si>
    <t>Y-intercept, b0</t>
  </si>
  <si>
    <t xml:space="preserve">Note the formula s^2 = MSE = SSE / n-2 </t>
  </si>
  <si>
    <t xml:space="preserve">So, s^2 = MSE = </t>
  </si>
  <si>
    <t xml:space="preserve">SSE = </t>
  </si>
  <si>
    <t>TABLE 1.1. LEAST SQUARES ESTIMATES</t>
  </si>
  <si>
    <t>(1)</t>
  </si>
  <si>
    <t>(2)</t>
  </si>
  <si>
    <t>(3)</t>
  </si>
  <si>
    <t>(4)</t>
  </si>
  <si>
    <t>(5)</t>
  </si>
  <si>
    <t>(6)</t>
  </si>
  <si>
    <t>(7)</t>
  </si>
  <si>
    <t xml:space="preserve">See pages 17 &amp; 20 of ALRM, 4th edition </t>
  </si>
  <si>
    <t xml:space="preserve"> (see page 21) </t>
  </si>
  <si>
    <t>Yhat</t>
  </si>
  <si>
    <t>For X = 80</t>
  </si>
  <si>
    <t>(see page 22)</t>
  </si>
  <si>
    <t>Squared Residuals, (Yi - Yi_hat)^2 = ei^2</t>
  </si>
  <si>
    <t xml:space="preserve">Notice that the totals are the same for columns C and D </t>
  </si>
  <si>
    <t xml:space="preserve">Total is effectively zero </t>
  </si>
  <si>
    <t>This is SSE (see page 25 of ALRM, 4th Edition)</t>
  </si>
  <si>
    <t>(See Example on Pages 25 and 26)</t>
  </si>
  <si>
    <t>ALTERNATIVE FORMULAS</t>
  </si>
  <si>
    <t>COMMONLY FOUND IN STATS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</si>
</sst>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"/>
    <numFmt numFmtId="167" formatCode="_(* #,##0_);_(* \(#,##0\);_(* &quot;-&quot;??_);_(@_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2">
    <xf numFmtId="0" fontId="0" fillId="0" borderId="0" xfId="0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1" xfId="0" applyNumberFormat="1" applyBorder="1"/>
    <xf numFmtId="165" fontId="0" fillId="0" borderId="12" xfId="0" applyNumberFormat="1" applyBorder="1"/>
    <xf numFmtId="0" fontId="0" fillId="0" borderId="13" xfId="0" applyBorder="1"/>
    <xf numFmtId="0" fontId="0" fillId="0" borderId="0" xfId="0" applyBorder="1"/>
    <xf numFmtId="165" fontId="0" fillId="0" borderId="0" xfId="0" applyNumberFormat="1" applyBorder="1"/>
    <xf numFmtId="165" fontId="0" fillId="0" borderId="14" xfId="0" applyNumberFormat="1" applyBorder="1"/>
    <xf numFmtId="0" fontId="0" fillId="0" borderId="15" xfId="0" applyBorder="1"/>
    <xf numFmtId="0" fontId="0" fillId="0" borderId="16" xfId="0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12" xfId="0" applyBorder="1"/>
    <xf numFmtId="0" fontId="16" fillId="0" borderId="10" xfId="0" applyFont="1" applyBorder="1"/>
    <xf numFmtId="0" fontId="16" fillId="0" borderId="13" xfId="0" applyFont="1" applyBorder="1"/>
    <xf numFmtId="0" fontId="16" fillId="0" borderId="15" xfId="0" applyFont="1" applyBorder="1"/>
    <xf numFmtId="0" fontId="0" fillId="0" borderId="17" xfId="0" applyBorder="1"/>
    <xf numFmtId="0" fontId="16" fillId="33" borderId="13" xfId="0" applyFont="1" applyFill="1" applyBorder="1"/>
    <xf numFmtId="0" fontId="16" fillId="33" borderId="15" xfId="0" applyFont="1" applyFill="1" applyBorder="1"/>
    <xf numFmtId="0" fontId="0" fillId="33" borderId="16" xfId="0" applyFill="1" applyBorder="1"/>
    <xf numFmtId="0" fontId="0" fillId="0" borderId="14" xfId="0" applyBorder="1"/>
    <xf numFmtId="0" fontId="0" fillId="34" borderId="10" xfId="0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2" xfId="0" applyFill="1" applyBorder="1"/>
    <xf numFmtId="0" fontId="16" fillId="34" borderId="15" xfId="0" applyFont="1" applyFill="1" applyBorder="1" applyAlignment="1">
      <alignment horizontal="center"/>
    </xf>
    <xf numFmtId="0" fontId="16" fillId="34" borderId="16" xfId="0" applyFont="1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164" fontId="0" fillId="0" borderId="12" xfId="0" applyNumberFormat="1" applyBorder="1"/>
    <xf numFmtId="2" fontId="0" fillId="0" borderId="17" xfId="0" applyNumberFormat="1" applyBorder="1"/>
    <xf numFmtId="164" fontId="0" fillId="0" borderId="14" xfId="0" applyNumberFormat="1" applyBorder="1"/>
    <xf numFmtId="0" fontId="18" fillId="0" borderId="0" xfId="0" applyFont="1"/>
    <xf numFmtId="0" fontId="0" fillId="0" borderId="0" xfId="0" applyAlignment="1">
      <alignment horizontal="right"/>
    </xf>
    <xf numFmtId="0" fontId="16" fillId="34" borderId="18" xfId="0" applyFont="1" applyFill="1" applyBorder="1" applyAlignment="1">
      <alignment horizontal="center"/>
    </xf>
    <xf numFmtId="0" fontId="16" fillId="34" borderId="19" xfId="0" applyFont="1" applyFill="1" applyBorder="1" applyAlignment="1">
      <alignment horizontal="center"/>
    </xf>
    <xf numFmtId="0" fontId="16" fillId="34" borderId="19" xfId="0" applyFont="1" applyFill="1" applyBorder="1" applyAlignment="1">
      <alignment horizontal="center" wrapText="1"/>
    </xf>
    <xf numFmtId="0" fontId="16" fillId="34" borderId="20" xfId="0" applyFont="1" applyFill="1" applyBorder="1" applyAlignment="1">
      <alignment horizontal="center" wrapText="1"/>
    </xf>
    <xf numFmtId="0" fontId="16" fillId="0" borderId="10" xfId="0" applyFont="1" applyFill="1" applyBorder="1" applyAlignment="1">
      <alignment horizontal="left" wrapText="1"/>
    </xf>
    <xf numFmtId="164" fontId="0" fillId="0" borderId="12" xfId="0" applyNumberFormat="1" applyFill="1" applyBorder="1"/>
    <xf numFmtId="0" fontId="16" fillId="0" borderId="15" xfId="0" applyFont="1" applyFill="1" applyBorder="1"/>
    <xf numFmtId="2" fontId="0" fillId="0" borderId="17" xfId="0" applyNumberFormat="1" applyFill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16" xfId="0" applyNumberFormat="1" applyBorder="1"/>
    <xf numFmtId="0" fontId="0" fillId="34" borderId="13" xfId="0" applyFill="1" applyBorder="1"/>
    <xf numFmtId="49" fontId="16" fillId="34" borderId="0" xfId="0" applyNumberFormat="1" applyFont="1" applyFill="1" applyBorder="1" applyAlignment="1">
      <alignment horizontal="center" vertical="center"/>
    </xf>
    <xf numFmtId="49" fontId="16" fillId="34" borderId="14" xfId="0" applyNumberFormat="1" applyFont="1" applyFill="1" applyBorder="1" applyAlignment="1">
      <alignment horizontal="center" vertical="center"/>
    </xf>
    <xf numFmtId="1" fontId="0" fillId="0" borderId="11" xfId="0" applyNumberFormat="1" applyBorder="1"/>
    <xf numFmtId="1" fontId="0" fillId="0" borderId="12" xfId="0" applyNumberFormat="1" applyBorder="1"/>
    <xf numFmtId="1" fontId="0" fillId="0" borderId="0" xfId="0" applyNumberFormat="1" applyBorder="1"/>
    <xf numFmtId="167" fontId="0" fillId="0" borderId="0" xfId="42" applyNumberFormat="1" applyFont="1" applyBorder="1"/>
    <xf numFmtId="167" fontId="0" fillId="0" borderId="14" xfId="42" applyNumberFormat="1" applyFont="1" applyBorder="1"/>
    <xf numFmtId="167" fontId="0" fillId="33" borderId="0" xfId="42" applyNumberFormat="1" applyFont="1" applyFill="1" applyBorder="1"/>
    <xf numFmtId="0" fontId="0" fillId="0" borderId="0" xfId="0" applyAlignment="1">
      <alignment wrapText="1"/>
    </xf>
    <xf numFmtId="0" fontId="0" fillId="0" borderId="0" xfId="0" applyFill="1"/>
    <xf numFmtId="0" fontId="16" fillId="35" borderId="10" xfId="0" applyFont="1" applyFill="1" applyBorder="1"/>
    <xf numFmtId="0" fontId="0" fillId="35" borderId="11" xfId="0" applyFill="1" applyBorder="1"/>
    <xf numFmtId="0" fontId="0" fillId="35" borderId="12" xfId="0" applyFill="1" applyBorder="1"/>
    <xf numFmtId="0" fontId="16" fillId="35" borderId="13" xfId="0" applyFont="1" applyFill="1" applyBorder="1"/>
    <xf numFmtId="0" fontId="0" fillId="35" borderId="0" xfId="0" applyFill="1" applyBorder="1"/>
    <xf numFmtId="0" fontId="0" fillId="35" borderId="14" xfId="0" applyFill="1" applyBorder="1"/>
    <xf numFmtId="0" fontId="16" fillId="35" borderId="15" xfId="0" applyFont="1" applyFill="1" applyBorder="1" applyAlignment="1">
      <alignment horizontal="center"/>
    </xf>
    <xf numFmtId="0" fontId="16" fillId="35" borderId="16" xfId="0" applyFont="1" applyFill="1" applyBorder="1" applyAlignment="1">
      <alignment horizontal="center"/>
    </xf>
    <xf numFmtId="0" fontId="0" fillId="35" borderId="17" xfId="0" applyFill="1" applyBorder="1"/>
    <xf numFmtId="0" fontId="0" fillId="33" borderId="18" xfId="0" applyFill="1" applyBorder="1"/>
    <xf numFmtId="0" fontId="0" fillId="33" borderId="2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sqref="A1:B25"/>
    </sheetView>
  </sheetViews>
  <sheetFormatPr baseColWidth="10" defaultRowHeight="16"/>
  <sheetData>
    <row r="1" spans="1:2">
      <c r="A1">
        <v>80</v>
      </c>
      <c r="B1">
        <v>399</v>
      </c>
    </row>
    <row r="2" spans="1:2">
      <c r="A2">
        <v>30</v>
      </c>
      <c r="B2">
        <v>121</v>
      </c>
    </row>
    <row r="3" spans="1:2">
      <c r="A3">
        <v>50</v>
      </c>
      <c r="B3">
        <v>221</v>
      </c>
    </row>
    <row r="4" spans="1:2">
      <c r="A4">
        <v>90</v>
      </c>
      <c r="B4">
        <v>376</v>
      </c>
    </row>
    <row r="5" spans="1:2">
      <c r="A5">
        <v>70</v>
      </c>
      <c r="B5">
        <v>361</v>
      </c>
    </row>
    <row r="6" spans="1:2">
      <c r="A6">
        <v>60</v>
      </c>
      <c r="B6">
        <v>224</v>
      </c>
    </row>
    <row r="7" spans="1:2">
      <c r="A7">
        <v>120</v>
      </c>
      <c r="B7">
        <v>546</v>
      </c>
    </row>
    <row r="8" spans="1:2">
      <c r="A8">
        <v>80</v>
      </c>
      <c r="B8">
        <v>352</v>
      </c>
    </row>
    <row r="9" spans="1:2">
      <c r="A9">
        <v>100</v>
      </c>
      <c r="B9">
        <v>353</v>
      </c>
    </row>
    <row r="10" spans="1:2">
      <c r="A10">
        <v>50</v>
      </c>
      <c r="B10">
        <v>157</v>
      </c>
    </row>
    <row r="11" spans="1:2">
      <c r="A11">
        <v>40</v>
      </c>
      <c r="B11">
        <v>160</v>
      </c>
    </row>
    <row r="12" spans="1:2">
      <c r="A12">
        <v>70</v>
      </c>
      <c r="B12">
        <v>252</v>
      </c>
    </row>
    <row r="13" spans="1:2">
      <c r="A13">
        <v>90</v>
      </c>
      <c r="B13">
        <v>389</v>
      </c>
    </row>
    <row r="14" spans="1:2">
      <c r="A14">
        <v>20</v>
      </c>
      <c r="B14">
        <v>113</v>
      </c>
    </row>
    <row r="15" spans="1:2">
      <c r="A15">
        <v>110</v>
      </c>
      <c r="B15">
        <v>435</v>
      </c>
    </row>
    <row r="16" spans="1:2">
      <c r="A16">
        <v>100</v>
      </c>
      <c r="B16">
        <v>420</v>
      </c>
    </row>
    <row r="17" spans="1:2">
      <c r="A17">
        <v>30</v>
      </c>
      <c r="B17">
        <v>212</v>
      </c>
    </row>
    <row r="18" spans="1:2">
      <c r="A18">
        <v>50</v>
      </c>
      <c r="B18">
        <v>268</v>
      </c>
    </row>
    <row r="19" spans="1:2">
      <c r="A19">
        <v>90</v>
      </c>
      <c r="B19">
        <v>377</v>
      </c>
    </row>
    <row r="20" spans="1:2">
      <c r="A20">
        <v>110</v>
      </c>
      <c r="B20">
        <v>421</v>
      </c>
    </row>
    <row r="21" spans="1:2">
      <c r="A21">
        <v>30</v>
      </c>
      <c r="B21">
        <v>273</v>
      </c>
    </row>
    <row r="22" spans="1:2">
      <c r="A22">
        <v>90</v>
      </c>
      <c r="B22">
        <v>468</v>
      </c>
    </row>
    <row r="23" spans="1:2">
      <c r="A23">
        <v>40</v>
      </c>
      <c r="B23">
        <v>244</v>
      </c>
    </row>
    <row r="24" spans="1:2">
      <c r="A24">
        <v>80</v>
      </c>
      <c r="B24">
        <v>342</v>
      </c>
    </row>
    <row r="25" spans="1:2">
      <c r="A25">
        <v>70</v>
      </c>
      <c r="B25">
        <v>323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workbookViewId="0">
      <selection activeCell="J41" sqref="J41"/>
    </sheetView>
  </sheetViews>
  <sheetFormatPr baseColWidth="10" defaultRowHeight="16"/>
  <cols>
    <col min="2" max="2" width="12" customWidth="1"/>
    <col min="3" max="3" width="14.1640625" customWidth="1"/>
    <col min="6" max="6" width="16" customWidth="1"/>
    <col min="7" max="8" width="11.5" customWidth="1"/>
    <col min="9" max="9" width="16.33203125" customWidth="1"/>
  </cols>
  <sheetData>
    <row r="1" spans="1:14">
      <c r="A1" s="25"/>
      <c r="B1" s="26"/>
      <c r="C1" s="27" t="s">
        <v>33</v>
      </c>
      <c r="D1" s="26"/>
      <c r="E1" s="26"/>
      <c r="F1" s="26"/>
      <c r="G1" s="26"/>
      <c r="H1" s="28"/>
      <c r="J1" s="61" t="s">
        <v>51</v>
      </c>
      <c r="K1" s="62"/>
      <c r="L1" s="63"/>
      <c r="M1" s="60"/>
      <c r="N1" s="60"/>
    </row>
    <row r="2" spans="1:14">
      <c r="A2" s="50"/>
      <c r="B2" s="51" t="s">
        <v>34</v>
      </c>
      <c r="C2" s="51" t="s">
        <v>35</v>
      </c>
      <c r="D2" s="51" t="s">
        <v>36</v>
      </c>
      <c r="E2" s="51" t="s">
        <v>37</v>
      </c>
      <c r="F2" s="51" t="s">
        <v>38</v>
      </c>
      <c r="G2" s="51" t="s">
        <v>39</v>
      </c>
      <c r="H2" s="52" t="s">
        <v>40</v>
      </c>
      <c r="J2" s="64" t="s">
        <v>52</v>
      </c>
      <c r="K2" s="65"/>
      <c r="L2" s="66"/>
      <c r="M2" s="60"/>
      <c r="N2" s="60"/>
    </row>
    <row r="3" spans="1:14" ht="17" thickBot="1">
      <c r="A3" s="29" t="s">
        <v>0</v>
      </c>
      <c r="B3" s="30" t="s">
        <v>1</v>
      </c>
      <c r="C3" s="30" t="s">
        <v>2</v>
      </c>
      <c r="D3" s="30" t="s">
        <v>3</v>
      </c>
      <c r="E3" s="30" t="s">
        <v>7</v>
      </c>
      <c r="F3" s="30" t="s">
        <v>10</v>
      </c>
      <c r="G3" s="30" t="s">
        <v>8</v>
      </c>
      <c r="H3" s="31" t="s">
        <v>9</v>
      </c>
      <c r="J3" s="67" t="s">
        <v>13</v>
      </c>
      <c r="K3" s="68" t="s">
        <v>15</v>
      </c>
      <c r="L3" s="69"/>
      <c r="M3" s="60"/>
      <c r="N3" s="60"/>
    </row>
    <row r="4" spans="1:14">
      <c r="A4" s="4">
        <v>1</v>
      </c>
      <c r="B4" s="5">
        <v>80</v>
      </c>
      <c r="C4" s="5">
        <v>399</v>
      </c>
      <c r="D4" s="5">
        <f>B4-$B$31</f>
        <v>10</v>
      </c>
      <c r="E4" s="6">
        <f>C4-$C$31</f>
        <v>86.720000000000027</v>
      </c>
      <c r="F4" s="5">
        <f>D4*E4</f>
        <v>867.20000000000027</v>
      </c>
      <c r="G4" s="5">
        <f>D4^2</f>
        <v>100</v>
      </c>
      <c r="H4" s="7">
        <f>E4^2</f>
        <v>7520.3584000000046</v>
      </c>
      <c r="J4" s="8">
        <f>B4*C4</f>
        <v>31920</v>
      </c>
      <c r="K4" s="24">
        <f>B4^2</f>
        <v>6400</v>
      </c>
    </row>
    <row r="5" spans="1:14">
      <c r="A5" s="8">
        <v>2</v>
      </c>
      <c r="B5" s="9">
        <v>30</v>
      </c>
      <c r="C5" s="9">
        <v>121</v>
      </c>
      <c r="D5" s="9">
        <f t="shared" ref="D5:D28" si="0">B5-$B$31</f>
        <v>-40</v>
      </c>
      <c r="E5" s="10">
        <f t="shared" ref="E5:E28" si="1">C5-$C$31</f>
        <v>-191.27999999999997</v>
      </c>
      <c r="F5" s="9">
        <f t="shared" ref="F5:F28" si="2">D5*E5</f>
        <v>7651.1999999999989</v>
      </c>
      <c r="G5" s="9">
        <f t="shared" ref="G5:G28" si="3">D5^2</f>
        <v>1600</v>
      </c>
      <c r="H5" s="11">
        <f t="shared" ref="H5:H28" si="4">E5^2</f>
        <v>36588.03839999999</v>
      </c>
      <c r="J5" s="8">
        <f t="shared" ref="J5:J28" si="5">B5*C5</f>
        <v>3630</v>
      </c>
      <c r="K5" s="24">
        <f t="shared" ref="K5:K28" si="6">B5^2</f>
        <v>900</v>
      </c>
    </row>
    <row r="6" spans="1:14">
      <c r="A6" s="8">
        <v>3</v>
      </c>
      <c r="B6" s="9">
        <v>50</v>
      </c>
      <c r="C6" s="9">
        <v>221</v>
      </c>
      <c r="D6" s="9">
        <f t="shared" si="0"/>
        <v>-20</v>
      </c>
      <c r="E6" s="10">
        <f t="shared" si="1"/>
        <v>-91.279999999999973</v>
      </c>
      <c r="F6" s="9">
        <f t="shared" si="2"/>
        <v>1825.5999999999995</v>
      </c>
      <c r="G6" s="9">
        <f t="shared" si="3"/>
        <v>400</v>
      </c>
      <c r="H6" s="11">
        <f t="shared" si="4"/>
        <v>8332.0383999999958</v>
      </c>
      <c r="J6" s="8">
        <f t="shared" si="5"/>
        <v>11050</v>
      </c>
      <c r="K6" s="24">
        <f t="shared" si="6"/>
        <v>2500</v>
      </c>
    </row>
    <row r="7" spans="1:14">
      <c r="A7" s="8">
        <v>4</v>
      </c>
      <c r="B7" s="9">
        <v>90</v>
      </c>
      <c r="C7" s="9">
        <v>376</v>
      </c>
      <c r="D7" s="9">
        <f t="shared" si="0"/>
        <v>20</v>
      </c>
      <c r="E7" s="10">
        <f t="shared" si="1"/>
        <v>63.720000000000027</v>
      </c>
      <c r="F7" s="9">
        <f t="shared" si="2"/>
        <v>1274.4000000000005</v>
      </c>
      <c r="G7" s="9">
        <f t="shared" si="3"/>
        <v>400</v>
      </c>
      <c r="H7" s="11">
        <f t="shared" si="4"/>
        <v>4060.2384000000034</v>
      </c>
      <c r="J7" s="8">
        <f t="shared" si="5"/>
        <v>33840</v>
      </c>
      <c r="K7" s="24">
        <f t="shared" si="6"/>
        <v>8100</v>
      </c>
    </row>
    <row r="8" spans="1:14">
      <c r="A8" s="8">
        <v>5</v>
      </c>
      <c r="B8" s="9">
        <v>70</v>
      </c>
      <c r="C8" s="9">
        <v>361</v>
      </c>
      <c r="D8" s="9">
        <f t="shared" si="0"/>
        <v>0</v>
      </c>
      <c r="E8" s="10">
        <f t="shared" si="1"/>
        <v>48.720000000000027</v>
      </c>
      <c r="F8" s="9">
        <f t="shared" si="2"/>
        <v>0</v>
      </c>
      <c r="G8" s="9">
        <f t="shared" si="3"/>
        <v>0</v>
      </c>
      <c r="H8" s="11">
        <f t="shared" si="4"/>
        <v>2373.6384000000025</v>
      </c>
      <c r="J8" s="8">
        <f t="shared" si="5"/>
        <v>25270</v>
      </c>
      <c r="K8" s="24">
        <f t="shared" si="6"/>
        <v>4900</v>
      </c>
    </row>
    <row r="9" spans="1:14">
      <c r="A9" s="8">
        <v>6</v>
      </c>
      <c r="B9" s="9">
        <v>60</v>
      </c>
      <c r="C9" s="9">
        <v>224</v>
      </c>
      <c r="D9" s="9">
        <f t="shared" si="0"/>
        <v>-10</v>
      </c>
      <c r="E9" s="10">
        <f t="shared" si="1"/>
        <v>-88.279999999999973</v>
      </c>
      <c r="F9" s="9">
        <f t="shared" si="2"/>
        <v>882.79999999999973</v>
      </c>
      <c r="G9" s="9">
        <f t="shared" si="3"/>
        <v>100</v>
      </c>
      <c r="H9" s="11">
        <f t="shared" si="4"/>
        <v>7793.3583999999955</v>
      </c>
      <c r="J9" s="8">
        <f t="shared" si="5"/>
        <v>13440</v>
      </c>
      <c r="K9" s="24">
        <f t="shared" si="6"/>
        <v>3600</v>
      </c>
    </row>
    <row r="10" spans="1:14">
      <c r="A10" s="8">
        <v>7</v>
      </c>
      <c r="B10" s="9">
        <v>120</v>
      </c>
      <c r="C10" s="9">
        <v>546</v>
      </c>
      <c r="D10" s="9">
        <f t="shared" si="0"/>
        <v>50</v>
      </c>
      <c r="E10" s="10">
        <f t="shared" si="1"/>
        <v>233.72000000000003</v>
      </c>
      <c r="F10" s="9">
        <f t="shared" si="2"/>
        <v>11686.000000000002</v>
      </c>
      <c r="G10" s="9">
        <f t="shared" si="3"/>
        <v>2500</v>
      </c>
      <c r="H10" s="11">
        <f t="shared" si="4"/>
        <v>54625.038400000012</v>
      </c>
      <c r="J10" s="8">
        <f t="shared" si="5"/>
        <v>65520</v>
      </c>
      <c r="K10" s="24">
        <f t="shared" si="6"/>
        <v>14400</v>
      </c>
    </row>
    <row r="11" spans="1:14">
      <c r="A11" s="8">
        <v>8</v>
      </c>
      <c r="B11" s="9">
        <v>80</v>
      </c>
      <c r="C11" s="9">
        <v>352</v>
      </c>
      <c r="D11" s="9">
        <f t="shared" si="0"/>
        <v>10</v>
      </c>
      <c r="E11" s="10">
        <f t="shared" si="1"/>
        <v>39.720000000000027</v>
      </c>
      <c r="F11" s="9">
        <f t="shared" si="2"/>
        <v>397.20000000000027</v>
      </c>
      <c r="G11" s="9">
        <f t="shared" si="3"/>
        <v>100</v>
      </c>
      <c r="H11" s="11">
        <f t="shared" si="4"/>
        <v>1577.6784000000021</v>
      </c>
      <c r="J11" s="8">
        <f t="shared" si="5"/>
        <v>28160</v>
      </c>
      <c r="K11" s="24">
        <f t="shared" si="6"/>
        <v>6400</v>
      </c>
    </row>
    <row r="12" spans="1:14">
      <c r="A12" s="8">
        <v>9</v>
      </c>
      <c r="B12" s="9">
        <v>100</v>
      </c>
      <c r="C12" s="9">
        <v>353</v>
      </c>
      <c r="D12" s="9">
        <f t="shared" si="0"/>
        <v>30</v>
      </c>
      <c r="E12" s="10">
        <f t="shared" si="1"/>
        <v>40.720000000000027</v>
      </c>
      <c r="F12" s="9">
        <f t="shared" si="2"/>
        <v>1221.6000000000008</v>
      </c>
      <c r="G12" s="9">
        <f t="shared" si="3"/>
        <v>900</v>
      </c>
      <c r="H12" s="11">
        <f t="shared" si="4"/>
        <v>1658.1184000000021</v>
      </c>
      <c r="J12" s="8">
        <f t="shared" si="5"/>
        <v>35300</v>
      </c>
      <c r="K12" s="24">
        <f t="shared" si="6"/>
        <v>10000</v>
      </c>
    </row>
    <row r="13" spans="1:14">
      <c r="A13" s="8">
        <v>10</v>
      </c>
      <c r="B13" s="9">
        <v>50</v>
      </c>
      <c r="C13" s="9">
        <v>157</v>
      </c>
      <c r="D13" s="9">
        <f t="shared" si="0"/>
        <v>-20</v>
      </c>
      <c r="E13" s="10">
        <f t="shared" si="1"/>
        <v>-155.27999999999997</v>
      </c>
      <c r="F13" s="9">
        <f t="shared" si="2"/>
        <v>3105.5999999999995</v>
      </c>
      <c r="G13" s="9">
        <f t="shared" si="3"/>
        <v>400</v>
      </c>
      <c r="H13" s="11">
        <f t="shared" si="4"/>
        <v>24111.878399999991</v>
      </c>
      <c r="J13" s="8">
        <f t="shared" si="5"/>
        <v>7850</v>
      </c>
      <c r="K13" s="24">
        <f t="shared" si="6"/>
        <v>2500</v>
      </c>
    </row>
    <row r="14" spans="1:14">
      <c r="A14" s="8">
        <v>11</v>
      </c>
      <c r="B14" s="9">
        <v>40</v>
      </c>
      <c r="C14" s="9">
        <v>160</v>
      </c>
      <c r="D14" s="9">
        <f t="shared" si="0"/>
        <v>-30</v>
      </c>
      <c r="E14" s="10">
        <f t="shared" si="1"/>
        <v>-152.27999999999997</v>
      </c>
      <c r="F14" s="9">
        <f t="shared" si="2"/>
        <v>4568.3999999999996</v>
      </c>
      <c r="G14" s="9">
        <f t="shared" si="3"/>
        <v>900</v>
      </c>
      <c r="H14" s="11">
        <f t="shared" si="4"/>
        <v>23189.19839999999</v>
      </c>
      <c r="J14" s="8">
        <f t="shared" si="5"/>
        <v>6400</v>
      </c>
      <c r="K14" s="24">
        <f t="shared" si="6"/>
        <v>1600</v>
      </c>
    </row>
    <row r="15" spans="1:14">
      <c r="A15" s="8">
        <v>12</v>
      </c>
      <c r="B15" s="9">
        <v>70</v>
      </c>
      <c r="C15" s="9">
        <v>252</v>
      </c>
      <c r="D15" s="9">
        <f t="shared" si="0"/>
        <v>0</v>
      </c>
      <c r="E15" s="10">
        <f t="shared" si="1"/>
        <v>-60.279999999999973</v>
      </c>
      <c r="F15" s="9">
        <f t="shared" si="2"/>
        <v>0</v>
      </c>
      <c r="G15" s="9">
        <f t="shared" si="3"/>
        <v>0</v>
      </c>
      <c r="H15" s="11">
        <f t="shared" si="4"/>
        <v>3633.6783999999966</v>
      </c>
      <c r="J15" s="8">
        <f t="shared" si="5"/>
        <v>17640</v>
      </c>
      <c r="K15" s="24">
        <f t="shared" si="6"/>
        <v>4900</v>
      </c>
    </row>
    <row r="16" spans="1:14">
      <c r="A16" s="8">
        <v>13</v>
      </c>
      <c r="B16" s="9">
        <v>90</v>
      </c>
      <c r="C16" s="9">
        <v>389</v>
      </c>
      <c r="D16" s="9">
        <f t="shared" si="0"/>
        <v>20</v>
      </c>
      <c r="E16" s="10">
        <f t="shared" si="1"/>
        <v>76.720000000000027</v>
      </c>
      <c r="F16" s="9">
        <f t="shared" si="2"/>
        <v>1534.4000000000005</v>
      </c>
      <c r="G16" s="9">
        <f t="shared" si="3"/>
        <v>400</v>
      </c>
      <c r="H16" s="11">
        <f t="shared" si="4"/>
        <v>5885.9584000000041</v>
      </c>
      <c r="J16" s="8">
        <f t="shared" si="5"/>
        <v>35010</v>
      </c>
      <c r="K16" s="24">
        <f t="shared" si="6"/>
        <v>8100</v>
      </c>
    </row>
    <row r="17" spans="1:11">
      <c r="A17" s="8">
        <v>14</v>
      </c>
      <c r="B17" s="9">
        <v>20</v>
      </c>
      <c r="C17" s="9">
        <v>113</v>
      </c>
      <c r="D17" s="9">
        <f t="shared" si="0"/>
        <v>-50</v>
      </c>
      <c r="E17" s="10">
        <f t="shared" si="1"/>
        <v>-199.27999999999997</v>
      </c>
      <c r="F17" s="9">
        <f t="shared" si="2"/>
        <v>9963.9999999999982</v>
      </c>
      <c r="G17" s="9">
        <f t="shared" si="3"/>
        <v>2500</v>
      </c>
      <c r="H17" s="11">
        <f t="shared" si="4"/>
        <v>39712.518399999986</v>
      </c>
      <c r="J17" s="8">
        <f t="shared" si="5"/>
        <v>2260</v>
      </c>
      <c r="K17" s="24">
        <f t="shared" si="6"/>
        <v>400</v>
      </c>
    </row>
    <row r="18" spans="1:11">
      <c r="A18" s="8">
        <v>15</v>
      </c>
      <c r="B18" s="9">
        <v>110</v>
      </c>
      <c r="C18" s="9">
        <v>435</v>
      </c>
      <c r="D18" s="9">
        <f t="shared" si="0"/>
        <v>40</v>
      </c>
      <c r="E18" s="10">
        <f t="shared" si="1"/>
        <v>122.72000000000003</v>
      </c>
      <c r="F18" s="9">
        <f t="shared" si="2"/>
        <v>4908.8000000000011</v>
      </c>
      <c r="G18" s="9">
        <f t="shared" si="3"/>
        <v>1600</v>
      </c>
      <c r="H18" s="11">
        <f t="shared" si="4"/>
        <v>15060.198400000007</v>
      </c>
      <c r="J18" s="8">
        <f t="shared" si="5"/>
        <v>47850</v>
      </c>
      <c r="K18" s="24">
        <f t="shared" si="6"/>
        <v>12100</v>
      </c>
    </row>
    <row r="19" spans="1:11">
      <c r="A19" s="8">
        <v>16</v>
      </c>
      <c r="B19" s="9">
        <v>100</v>
      </c>
      <c r="C19" s="9">
        <v>420</v>
      </c>
      <c r="D19" s="9">
        <f t="shared" si="0"/>
        <v>30</v>
      </c>
      <c r="E19" s="10">
        <f t="shared" si="1"/>
        <v>107.72000000000003</v>
      </c>
      <c r="F19" s="9">
        <f t="shared" si="2"/>
        <v>3231.6000000000008</v>
      </c>
      <c r="G19" s="9">
        <f t="shared" si="3"/>
        <v>900</v>
      </c>
      <c r="H19" s="11">
        <f t="shared" si="4"/>
        <v>11603.598400000006</v>
      </c>
      <c r="J19" s="8">
        <f t="shared" si="5"/>
        <v>42000</v>
      </c>
      <c r="K19" s="24">
        <f t="shared" si="6"/>
        <v>10000</v>
      </c>
    </row>
    <row r="20" spans="1:11">
      <c r="A20" s="8">
        <v>17</v>
      </c>
      <c r="B20" s="9">
        <v>30</v>
      </c>
      <c r="C20" s="9">
        <v>212</v>
      </c>
      <c r="D20" s="9">
        <f t="shared" si="0"/>
        <v>-40</v>
      </c>
      <c r="E20" s="10">
        <f t="shared" si="1"/>
        <v>-100.27999999999997</v>
      </c>
      <c r="F20" s="9">
        <f t="shared" si="2"/>
        <v>4011.1999999999989</v>
      </c>
      <c r="G20" s="9">
        <f t="shared" si="3"/>
        <v>1600</v>
      </c>
      <c r="H20" s="11">
        <f t="shared" si="4"/>
        <v>10056.078399999995</v>
      </c>
      <c r="J20" s="8">
        <f t="shared" si="5"/>
        <v>6360</v>
      </c>
      <c r="K20" s="24">
        <f t="shared" si="6"/>
        <v>900</v>
      </c>
    </row>
    <row r="21" spans="1:11">
      <c r="A21" s="8">
        <v>18</v>
      </c>
      <c r="B21" s="9">
        <v>50</v>
      </c>
      <c r="C21" s="9">
        <v>268</v>
      </c>
      <c r="D21" s="9">
        <f t="shared" si="0"/>
        <v>-20</v>
      </c>
      <c r="E21" s="10">
        <f t="shared" si="1"/>
        <v>-44.279999999999973</v>
      </c>
      <c r="F21" s="9">
        <f t="shared" si="2"/>
        <v>885.59999999999945</v>
      </c>
      <c r="G21" s="9">
        <f t="shared" si="3"/>
        <v>400</v>
      </c>
      <c r="H21" s="11">
        <f t="shared" si="4"/>
        <v>1960.7183999999975</v>
      </c>
      <c r="J21" s="8">
        <f t="shared" si="5"/>
        <v>13400</v>
      </c>
      <c r="K21" s="24">
        <f t="shared" si="6"/>
        <v>2500</v>
      </c>
    </row>
    <row r="22" spans="1:11">
      <c r="A22" s="8">
        <v>19</v>
      </c>
      <c r="B22" s="9">
        <v>90</v>
      </c>
      <c r="C22" s="9">
        <v>377</v>
      </c>
      <c r="D22" s="9">
        <f t="shared" si="0"/>
        <v>20</v>
      </c>
      <c r="E22" s="10">
        <f t="shared" si="1"/>
        <v>64.720000000000027</v>
      </c>
      <c r="F22" s="9">
        <f t="shared" si="2"/>
        <v>1294.4000000000005</v>
      </c>
      <c r="G22" s="9">
        <f t="shared" si="3"/>
        <v>400</v>
      </c>
      <c r="H22" s="11">
        <f t="shared" si="4"/>
        <v>4188.6784000000034</v>
      </c>
      <c r="J22" s="8">
        <f t="shared" si="5"/>
        <v>33930</v>
      </c>
      <c r="K22" s="24">
        <f t="shared" si="6"/>
        <v>8100</v>
      </c>
    </row>
    <row r="23" spans="1:11">
      <c r="A23" s="8">
        <v>20</v>
      </c>
      <c r="B23" s="9">
        <v>110</v>
      </c>
      <c r="C23" s="9">
        <v>421</v>
      </c>
      <c r="D23" s="9">
        <f t="shared" si="0"/>
        <v>40</v>
      </c>
      <c r="E23" s="10">
        <f t="shared" si="1"/>
        <v>108.72000000000003</v>
      </c>
      <c r="F23" s="9">
        <f t="shared" si="2"/>
        <v>4348.8000000000011</v>
      </c>
      <c r="G23" s="9">
        <f t="shared" si="3"/>
        <v>1600</v>
      </c>
      <c r="H23" s="11">
        <f t="shared" si="4"/>
        <v>11820.038400000007</v>
      </c>
      <c r="J23" s="8">
        <f t="shared" si="5"/>
        <v>46310</v>
      </c>
      <c r="K23" s="24">
        <f t="shared" si="6"/>
        <v>12100</v>
      </c>
    </row>
    <row r="24" spans="1:11">
      <c r="A24" s="8">
        <v>21</v>
      </c>
      <c r="B24" s="9">
        <v>30</v>
      </c>
      <c r="C24" s="9">
        <v>273</v>
      </c>
      <c r="D24" s="9">
        <f t="shared" si="0"/>
        <v>-40</v>
      </c>
      <c r="E24" s="10">
        <f t="shared" si="1"/>
        <v>-39.279999999999973</v>
      </c>
      <c r="F24" s="9">
        <f t="shared" si="2"/>
        <v>1571.1999999999989</v>
      </c>
      <c r="G24" s="9">
        <f t="shared" si="3"/>
        <v>1600</v>
      </c>
      <c r="H24" s="11">
        <f t="shared" si="4"/>
        <v>1542.9183999999977</v>
      </c>
      <c r="J24" s="8">
        <f t="shared" si="5"/>
        <v>8190</v>
      </c>
      <c r="K24" s="24">
        <f t="shared" si="6"/>
        <v>900</v>
      </c>
    </row>
    <row r="25" spans="1:11">
      <c r="A25" s="8">
        <v>22</v>
      </c>
      <c r="B25" s="9">
        <v>90</v>
      </c>
      <c r="C25" s="9">
        <v>468</v>
      </c>
      <c r="D25" s="9">
        <f t="shared" si="0"/>
        <v>20</v>
      </c>
      <c r="E25" s="10">
        <f t="shared" si="1"/>
        <v>155.72000000000003</v>
      </c>
      <c r="F25" s="9">
        <f t="shared" si="2"/>
        <v>3114.4000000000005</v>
      </c>
      <c r="G25" s="9">
        <f t="shared" si="3"/>
        <v>400</v>
      </c>
      <c r="H25" s="11">
        <f t="shared" si="4"/>
        <v>24248.718400000009</v>
      </c>
      <c r="J25" s="8">
        <f t="shared" si="5"/>
        <v>42120</v>
      </c>
      <c r="K25" s="24">
        <f t="shared" si="6"/>
        <v>8100</v>
      </c>
    </row>
    <row r="26" spans="1:11">
      <c r="A26" s="8">
        <v>23</v>
      </c>
      <c r="B26" s="9">
        <v>40</v>
      </c>
      <c r="C26" s="9">
        <v>244</v>
      </c>
      <c r="D26" s="9">
        <f t="shared" si="0"/>
        <v>-30</v>
      </c>
      <c r="E26" s="10">
        <f t="shared" si="1"/>
        <v>-68.279999999999973</v>
      </c>
      <c r="F26" s="9">
        <f t="shared" si="2"/>
        <v>2048.3999999999992</v>
      </c>
      <c r="G26" s="9">
        <f t="shared" si="3"/>
        <v>900</v>
      </c>
      <c r="H26" s="11">
        <f t="shared" si="4"/>
        <v>4662.1583999999966</v>
      </c>
      <c r="J26" s="8">
        <f t="shared" si="5"/>
        <v>9760</v>
      </c>
      <c r="K26" s="24">
        <f t="shared" si="6"/>
        <v>1600</v>
      </c>
    </row>
    <row r="27" spans="1:11">
      <c r="A27" s="8">
        <v>24</v>
      </c>
      <c r="B27" s="9">
        <v>80</v>
      </c>
      <c r="C27" s="9">
        <v>342</v>
      </c>
      <c r="D27" s="9">
        <f t="shared" si="0"/>
        <v>10</v>
      </c>
      <c r="E27" s="10">
        <f t="shared" si="1"/>
        <v>29.720000000000027</v>
      </c>
      <c r="F27" s="9">
        <f t="shared" si="2"/>
        <v>297.20000000000027</v>
      </c>
      <c r="G27" s="9">
        <f t="shared" si="3"/>
        <v>100</v>
      </c>
      <c r="H27" s="11">
        <f t="shared" si="4"/>
        <v>883.27840000000162</v>
      </c>
      <c r="J27" s="8">
        <f t="shared" si="5"/>
        <v>27360</v>
      </c>
      <c r="K27" s="24">
        <f t="shared" si="6"/>
        <v>6400</v>
      </c>
    </row>
    <row r="28" spans="1:11" ht="17" thickBot="1">
      <c r="A28" s="12">
        <v>25</v>
      </c>
      <c r="B28" s="13">
        <v>70</v>
      </c>
      <c r="C28" s="13">
        <v>323</v>
      </c>
      <c r="D28" s="13">
        <f t="shared" si="0"/>
        <v>0</v>
      </c>
      <c r="E28" s="14">
        <f t="shared" si="1"/>
        <v>10.720000000000027</v>
      </c>
      <c r="F28" s="13">
        <f t="shared" si="2"/>
        <v>0</v>
      </c>
      <c r="G28" s="13">
        <f t="shared" si="3"/>
        <v>0</v>
      </c>
      <c r="H28" s="15">
        <f t="shared" si="4"/>
        <v>114.91840000000059</v>
      </c>
      <c r="J28" s="12">
        <f t="shared" si="5"/>
        <v>22610</v>
      </c>
      <c r="K28" s="20">
        <f t="shared" si="6"/>
        <v>4900</v>
      </c>
    </row>
    <row r="29" spans="1:11" ht="17" thickBot="1">
      <c r="A29" s="17" t="s">
        <v>4</v>
      </c>
      <c r="B29" s="5">
        <f>COUNT(B4:B28)</f>
        <v>25</v>
      </c>
      <c r="C29" s="5">
        <f t="shared" ref="C29:H29" si="7">COUNT(C4:C28)</f>
        <v>25</v>
      </c>
      <c r="D29" s="5">
        <f t="shared" si="7"/>
        <v>25</v>
      </c>
      <c r="E29" s="53">
        <f t="shared" si="7"/>
        <v>25</v>
      </c>
      <c r="F29" s="5">
        <f t="shared" si="7"/>
        <v>25</v>
      </c>
      <c r="G29" s="5">
        <f t="shared" si="7"/>
        <v>25</v>
      </c>
      <c r="H29" s="54">
        <f t="shared" si="7"/>
        <v>25</v>
      </c>
    </row>
    <row r="30" spans="1:11" ht="17" thickBot="1">
      <c r="A30" s="21" t="s">
        <v>5</v>
      </c>
      <c r="B30" s="58">
        <f>SUM(B4:B28)</f>
        <v>1750</v>
      </c>
      <c r="C30" s="58">
        <f t="shared" ref="B30:H30" si="8">SUM(C4:C28)</f>
        <v>7807</v>
      </c>
      <c r="D30" s="9">
        <f t="shared" si="8"/>
        <v>0</v>
      </c>
      <c r="E30" s="55">
        <f t="shared" si="8"/>
        <v>6.8212102632969618E-13</v>
      </c>
      <c r="F30" s="56">
        <f t="shared" si="8"/>
        <v>70690</v>
      </c>
      <c r="G30" s="56">
        <f t="shared" si="8"/>
        <v>19800</v>
      </c>
      <c r="H30" s="57">
        <f t="shared" si="8"/>
        <v>307203.0400000001</v>
      </c>
      <c r="J30" s="70">
        <f>SUM(J4:J28)</f>
        <v>617180</v>
      </c>
      <c r="K30" s="71">
        <f>SUM(K4:K28)</f>
        <v>142300</v>
      </c>
    </row>
    <row r="31" spans="1:11" ht="17" thickBot="1">
      <c r="A31" s="22" t="s">
        <v>6</v>
      </c>
      <c r="B31" s="23">
        <f>AVERAGE(B4:B28)</f>
        <v>70</v>
      </c>
      <c r="C31" s="23">
        <f>AVERAGE(C4:C28)</f>
        <v>312.27999999999997</v>
      </c>
      <c r="D31" s="13"/>
      <c r="E31" s="13"/>
      <c r="F31" s="13"/>
      <c r="G31" s="13"/>
      <c r="H31" s="20"/>
    </row>
    <row r="32" spans="1:11" ht="17" thickBot="1"/>
    <row r="33" spans="1:10">
      <c r="A33" s="17" t="s">
        <v>11</v>
      </c>
      <c r="B33" s="5"/>
      <c r="C33" s="32">
        <f>F30/G30</f>
        <v>3.5702020202020202</v>
      </c>
      <c r="D33" t="s">
        <v>14</v>
      </c>
      <c r="I33" s="17" t="s">
        <v>16</v>
      </c>
      <c r="J33" s="16">
        <f>J30-B30*C30/B29</f>
        <v>70690</v>
      </c>
    </row>
    <row r="34" spans="1:10" ht="17" thickBot="1">
      <c r="A34" s="19" t="s">
        <v>12</v>
      </c>
      <c r="B34" s="13"/>
      <c r="C34" s="33">
        <f>C31-C33*B31</f>
        <v>62.365858585858575</v>
      </c>
      <c r="D34" t="s">
        <v>41</v>
      </c>
      <c r="I34" s="18" t="s">
        <v>17</v>
      </c>
      <c r="J34" s="24">
        <f>K30-B30^2/B29</f>
        <v>19800</v>
      </c>
    </row>
    <row r="35" spans="1:10">
      <c r="I35" s="18" t="s">
        <v>11</v>
      </c>
      <c r="J35" s="34">
        <f>J33/J34</f>
        <v>3.5702020202020202</v>
      </c>
    </row>
    <row r="36" spans="1:10" ht="17" thickBot="1">
      <c r="A36" s="35" t="s">
        <v>18</v>
      </c>
      <c r="B36" s="35"/>
      <c r="C36" s="35"/>
      <c r="D36" s="35" t="s">
        <v>19</v>
      </c>
      <c r="E36" s="35"/>
      <c r="I36" s="19" t="s">
        <v>12</v>
      </c>
      <c r="J36" s="33">
        <f>C31-J35*B31</f>
        <v>62.365858585858575</v>
      </c>
    </row>
    <row r="38" spans="1:10">
      <c r="A38" t="s">
        <v>20</v>
      </c>
      <c r="B38" s="36" t="s">
        <v>21</v>
      </c>
      <c r="C38" s="2">
        <f>C34+C33*65</f>
        <v>294.42898989898993</v>
      </c>
      <c r="D38" t="s">
        <v>42</v>
      </c>
    </row>
    <row r="40" spans="1:10">
      <c r="A40" s="35" t="s">
        <v>22</v>
      </c>
      <c r="E40" s="35" t="s">
        <v>23</v>
      </c>
    </row>
    <row r="42" spans="1:10">
      <c r="A42" t="s">
        <v>44</v>
      </c>
      <c r="B42" s="36" t="s">
        <v>43</v>
      </c>
      <c r="C42" s="1">
        <f>312.28+3.5702*(80-70)</f>
        <v>347.98199999999997</v>
      </c>
      <c r="D4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tabSelected="1" zoomScale="114" zoomScaleNormal="114" workbookViewId="0">
      <selection activeCell="D37" sqref="D37"/>
    </sheetView>
  </sheetViews>
  <sheetFormatPr baseColWidth="10" defaultRowHeight="16"/>
  <cols>
    <col min="2" max="2" width="13" customWidth="1"/>
    <col min="3" max="3" width="14.83203125" customWidth="1"/>
    <col min="4" max="4" width="16.5" customWidth="1"/>
    <col min="5" max="5" width="13" customWidth="1"/>
    <col min="6" max="6" width="17.5" customWidth="1"/>
    <col min="8" max="8" width="13.33203125" customWidth="1"/>
    <col min="9" max="9" width="11" customWidth="1"/>
  </cols>
  <sheetData>
    <row r="1" spans="1:9" ht="17" thickBot="1">
      <c r="A1" s="25"/>
      <c r="B1" s="27" t="s">
        <v>27</v>
      </c>
      <c r="C1" s="27"/>
      <c r="D1" s="26"/>
      <c r="E1" s="26"/>
      <c r="F1" s="28"/>
    </row>
    <row r="2" spans="1:9" ht="49" customHeight="1" thickBot="1">
      <c r="A2" s="37" t="s">
        <v>0</v>
      </c>
      <c r="B2" s="38" t="s">
        <v>1</v>
      </c>
      <c r="C2" s="38" t="s">
        <v>2</v>
      </c>
      <c r="D2" s="39" t="s">
        <v>25</v>
      </c>
      <c r="E2" s="39" t="s">
        <v>26</v>
      </c>
      <c r="F2" s="40" t="s">
        <v>46</v>
      </c>
      <c r="H2" s="41" t="s">
        <v>28</v>
      </c>
      <c r="I2" s="42">
        <f>SLOPE(C3:C27,B3:B27)</f>
        <v>3.5702020202020202</v>
      </c>
    </row>
    <row r="3" spans="1:9" ht="17" thickBot="1">
      <c r="A3" s="4">
        <v>1</v>
      </c>
      <c r="B3" s="5">
        <v>80</v>
      </c>
      <c r="C3" s="5">
        <v>399</v>
      </c>
      <c r="D3" s="45">
        <f>$I$3+$I$2*B3</f>
        <v>347.98202020202018</v>
      </c>
      <c r="E3" s="45">
        <f t="shared" ref="E3:E27" si="0">C3-D3</f>
        <v>51.01797979797982</v>
      </c>
      <c r="F3" s="46">
        <f t="shared" ref="F3:F27" si="1">E3^2</f>
        <v>2602.8342626670769</v>
      </c>
      <c r="H3" s="43" t="s">
        <v>29</v>
      </c>
      <c r="I3" s="44">
        <f>INTERCEPT(C3:C27,B3:B27)</f>
        <v>62.365858585858575</v>
      </c>
    </row>
    <row r="4" spans="1:9">
      <c r="A4" s="8">
        <v>2</v>
      </c>
      <c r="B4" s="9">
        <v>30</v>
      </c>
      <c r="C4" s="9">
        <v>121</v>
      </c>
      <c r="D4" s="47">
        <f t="shared" ref="D4:D27" si="2">$I$3+$I$2*B4</f>
        <v>169.4719191919192</v>
      </c>
      <c r="E4" s="47">
        <f t="shared" si="0"/>
        <v>-48.471919191919199</v>
      </c>
      <c r="F4" s="48">
        <f t="shared" si="1"/>
        <v>2349.5269501479447</v>
      </c>
    </row>
    <row r="5" spans="1:9">
      <c r="A5" s="8">
        <v>3</v>
      </c>
      <c r="B5" s="9">
        <v>50</v>
      </c>
      <c r="C5" s="9">
        <v>221</v>
      </c>
      <c r="D5" s="47">
        <f t="shared" si="2"/>
        <v>240.87595959595959</v>
      </c>
      <c r="E5" s="47">
        <f t="shared" si="0"/>
        <v>-19.875959595959586</v>
      </c>
      <c r="F5" s="48">
        <f t="shared" si="1"/>
        <v>395.05376986021793</v>
      </c>
    </row>
    <row r="6" spans="1:9">
      <c r="A6" s="8">
        <v>4</v>
      </c>
      <c r="B6" s="9">
        <v>90</v>
      </c>
      <c r="C6" s="9">
        <v>376</v>
      </c>
      <c r="D6" s="47">
        <f t="shared" si="2"/>
        <v>383.68404040404039</v>
      </c>
      <c r="E6" s="47">
        <f t="shared" si="0"/>
        <v>-7.6840404040403882</v>
      </c>
      <c r="F6" s="48">
        <f t="shared" si="1"/>
        <v>59.044476930925171</v>
      </c>
    </row>
    <row r="7" spans="1:9">
      <c r="A7" s="8">
        <v>5</v>
      </c>
      <c r="B7" s="9">
        <v>70</v>
      </c>
      <c r="C7" s="9">
        <v>361</v>
      </c>
      <c r="D7" s="47">
        <f t="shared" si="2"/>
        <v>312.27999999999997</v>
      </c>
      <c r="E7" s="47">
        <f t="shared" si="0"/>
        <v>48.720000000000027</v>
      </c>
      <c r="F7" s="48">
        <f t="shared" si="1"/>
        <v>2373.6384000000025</v>
      </c>
    </row>
    <row r="8" spans="1:9">
      <c r="A8" s="8">
        <v>6</v>
      </c>
      <c r="B8" s="9">
        <v>60</v>
      </c>
      <c r="C8" s="9">
        <v>224</v>
      </c>
      <c r="D8" s="47">
        <f t="shared" si="2"/>
        <v>276.57797979797976</v>
      </c>
      <c r="E8" s="47">
        <f t="shared" si="0"/>
        <v>-52.577979797979765</v>
      </c>
      <c r="F8" s="48">
        <f t="shared" si="1"/>
        <v>2764.4439596367683</v>
      </c>
    </row>
    <row r="9" spans="1:9">
      <c r="A9" s="8">
        <v>7</v>
      </c>
      <c r="B9" s="9">
        <v>120</v>
      </c>
      <c r="C9" s="9">
        <v>546</v>
      </c>
      <c r="D9" s="47">
        <f t="shared" si="2"/>
        <v>490.79010101010101</v>
      </c>
      <c r="E9" s="47">
        <f t="shared" si="0"/>
        <v>55.209898989898988</v>
      </c>
      <c r="F9" s="48">
        <f t="shared" si="1"/>
        <v>3048.1329464748492</v>
      </c>
    </row>
    <row r="10" spans="1:9">
      <c r="A10" s="8">
        <v>8</v>
      </c>
      <c r="B10" s="9">
        <v>80</v>
      </c>
      <c r="C10" s="9">
        <v>352</v>
      </c>
      <c r="D10" s="47">
        <f t="shared" si="2"/>
        <v>347.98202020202018</v>
      </c>
      <c r="E10" s="47">
        <f t="shared" si="0"/>
        <v>4.0179797979798195</v>
      </c>
      <c r="F10" s="48">
        <f t="shared" si="1"/>
        <v>16.144161656973953</v>
      </c>
    </row>
    <row r="11" spans="1:9">
      <c r="A11" s="8">
        <v>9</v>
      </c>
      <c r="B11" s="9">
        <v>100</v>
      </c>
      <c r="C11" s="9">
        <v>353</v>
      </c>
      <c r="D11" s="47">
        <f t="shared" si="2"/>
        <v>419.3860606060606</v>
      </c>
      <c r="E11" s="47">
        <f t="shared" si="0"/>
        <v>-66.386060606060596</v>
      </c>
      <c r="F11" s="48">
        <f t="shared" si="1"/>
        <v>4407.1090427915506</v>
      </c>
    </row>
    <row r="12" spans="1:9">
      <c r="A12" s="8">
        <v>10</v>
      </c>
      <c r="B12" s="9">
        <v>50</v>
      </c>
      <c r="C12" s="9">
        <v>157</v>
      </c>
      <c r="D12" s="47">
        <f t="shared" si="2"/>
        <v>240.87595959595959</v>
      </c>
      <c r="E12" s="47">
        <f t="shared" si="0"/>
        <v>-83.875959595959586</v>
      </c>
      <c r="F12" s="48">
        <f t="shared" si="1"/>
        <v>7035.1765981430453</v>
      </c>
    </row>
    <row r="13" spans="1:9">
      <c r="A13" s="8">
        <v>11</v>
      </c>
      <c r="B13" s="9">
        <v>40</v>
      </c>
      <c r="C13" s="9">
        <v>160</v>
      </c>
      <c r="D13" s="47">
        <f t="shared" si="2"/>
        <v>205.17393939393938</v>
      </c>
      <c r="E13" s="47">
        <f t="shared" si="0"/>
        <v>-45.173939393939378</v>
      </c>
      <c r="F13" s="48">
        <f t="shared" si="1"/>
        <v>2040.6848003673081</v>
      </c>
    </row>
    <row r="14" spans="1:9">
      <c r="A14" s="8">
        <v>12</v>
      </c>
      <c r="B14" s="9">
        <v>70</v>
      </c>
      <c r="C14" s="9">
        <v>252</v>
      </c>
      <c r="D14" s="47">
        <f t="shared" si="2"/>
        <v>312.27999999999997</v>
      </c>
      <c r="E14" s="47">
        <f t="shared" si="0"/>
        <v>-60.279999999999973</v>
      </c>
      <c r="F14" s="48">
        <f t="shared" si="1"/>
        <v>3633.6783999999966</v>
      </c>
    </row>
    <row r="15" spans="1:9">
      <c r="A15" s="8">
        <v>13</v>
      </c>
      <c r="B15" s="9">
        <v>90</v>
      </c>
      <c r="C15" s="9">
        <v>389</v>
      </c>
      <c r="D15" s="47">
        <f t="shared" si="2"/>
        <v>383.68404040404039</v>
      </c>
      <c r="E15" s="47">
        <f t="shared" si="0"/>
        <v>5.3159595959596118</v>
      </c>
      <c r="F15" s="48">
        <f t="shared" si="1"/>
        <v>28.25942642587508</v>
      </c>
    </row>
    <row r="16" spans="1:9">
      <c r="A16" s="8">
        <v>14</v>
      </c>
      <c r="B16" s="9">
        <v>20</v>
      </c>
      <c r="C16" s="9">
        <v>113</v>
      </c>
      <c r="D16" s="47">
        <f>$I$3+$I$2*B16</f>
        <v>133.76989898989899</v>
      </c>
      <c r="E16" s="47">
        <f t="shared" si="0"/>
        <v>-20.769898989898991</v>
      </c>
      <c r="F16" s="48">
        <f t="shared" si="1"/>
        <v>431.38870405060709</v>
      </c>
    </row>
    <row r="17" spans="1:6">
      <c r="A17" s="8">
        <v>15</v>
      </c>
      <c r="B17" s="9">
        <v>110</v>
      </c>
      <c r="C17" s="9">
        <v>435</v>
      </c>
      <c r="D17" s="47">
        <f t="shared" si="2"/>
        <v>455.0880808080808</v>
      </c>
      <c r="E17" s="47">
        <f t="shared" si="0"/>
        <v>-20.088080808080804</v>
      </c>
      <c r="F17" s="48">
        <f t="shared" si="1"/>
        <v>403.5309905519843</v>
      </c>
    </row>
    <row r="18" spans="1:6">
      <c r="A18" s="8">
        <v>16</v>
      </c>
      <c r="B18" s="9">
        <v>100</v>
      </c>
      <c r="C18" s="9">
        <v>420</v>
      </c>
      <c r="D18" s="47">
        <f t="shared" si="2"/>
        <v>419.3860606060606</v>
      </c>
      <c r="E18" s="47">
        <f t="shared" si="0"/>
        <v>0.613939393939404</v>
      </c>
      <c r="F18" s="48">
        <f t="shared" si="1"/>
        <v>0.37692157943068272</v>
      </c>
    </row>
    <row r="19" spans="1:6">
      <c r="A19" s="8">
        <v>17</v>
      </c>
      <c r="B19" s="9">
        <v>30</v>
      </c>
      <c r="C19" s="9">
        <v>212</v>
      </c>
      <c r="D19" s="47">
        <f t="shared" si="2"/>
        <v>169.4719191919192</v>
      </c>
      <c r="E19" s="47">
        <f t="shared" si="0"/>
        <v>42.528080808080801</v>
      </c>
      <c r="F19" s="48">
        <f t="shared" si="1"/>
        <v>1808.6376572186507</v>
      </c>
    </row>
    <row r="20" spans="1:6">
      <c r="A20" s="8">
        <v>18</v>
      </c>
      <c r="B20" s="9">
        <v>50</v>
      </c>
      <c r="C20" s="9">
        <v>268</v>
      </c>
      <c r="D20" s="47">
        <f t="shared" si="2"/>
        <v>240.87595959595959</v>
      </c>
      <c r="E20" s="47">
        <f t="shared" si="0"/>
        <v>27.124040404040414</v>
      </c>
      <c r="F20" s="48">
        <f t="shared" si="1"/>
        <v>735.71356784001694</v>
      </c>
    </row>
    <row r="21" spans="1:6">
      <c r="A21" s="8">
        <v>19</v>
      </c>
      <c r="B21" s="9">
        <v>90</v>
      </c>
      <c r="C21" s="9">
        <v>377</v>
      </c>
      <c r="D21" s="47">
        <f t="shared" si="2"/>
        <v>383.68404040404039</v>
      </c>
      <c r="E21" s="47">
        <f t="shared" si="0"/>
        <v>-6.6840404040403882</v>
      </c>
      <c r="F21" s="48">
        <f t="shared" si="1"/>
        <v>44.676396122844395</v>
      </c>
    </row>
    <row r="22" spans="1:6">
      <c r="A22" s="8">
        <v>20</v>
      </c>
      <c r="B22" s="9">
        <v>110</v>
      </c>
      <c r="C22" s="9">
        <v>421</v>
      </c>
      <c r="D22" s="47">
        <f t="shared" si="2"/>
        <v>455.0880808080808</v>
      </c>
      <c r="E22" s="47">
        <f t="shared" si="0"/>
        <v>-34.088080808080804</v>
      </c>
      <c r="F22" s="48">
        <f t="shared" si="1"/>
        <v>1161.9972531782469</v>
      </c>
    </row>
    <row r="23" spans="1:6">
      <c r="A23" s="8">
        <v>21</v>
      </c>
      <c r="B23" s="9">
        <v>30</v>
      </c>
      <c r="C23" s="9">
        <v>273</v>
      </c>
      <c r="D23" s="47">
        <f t="shared" si="2"/>
        <v>169.4719191919192</v>
      </c>
      <c r="E23" s="47">
        <f t="shared" si="0"/>
        <v>103.5280808080808</v>
      </c>
      <c r="F23" s="48">
        <f t="shared" si="1"/>
        <v>10718.063515804508</v>
      </c>
    </row>
    <row r="24" spans="1:6">
      <c r="A24" s="8">
        <v>22</v>
      </c>
      <c r="B24" s="9">
        <v>90</v>
      </c>
      <c r="C24" s="9">
        <v>468</v>
      </c>
      <c r="D24" s="47">
        <f t="shared" si="2"/>
        <v>383.68404040404039</v>
      </c>
      <c r="E24" s="47">
        <f t="shared" si="0"/>
        <v>84.315959595959612</v>
      </c>
      <c r="F24" s="48">
        <f t="shared" si="1"/>
        <v>7109.1810425874937</v>
      </c>
    </row>
    <row r="25" spans="1:6">
      <c r="A25" s="8">
        <v>23</v>
      </c>
      <c r="B25" s="9">
        <v>40</v>
      </c>
      <c r="C25" s="9">
        <v>244</v>
      </c>
      <c r="D25" s="47">
        <f t="shared" si="2"/>
        <v>205.17393939393938</v>
      </c>
      <c r="E25" s="47">
        <f t="shared" si="0"/>
        <v>38.826060606060622</v>
      </c>
      <c r="F25" s="48">
        <f t="shared" si="1"/>
        <v>1507.4629821854926</v>
      </c>
    </row>
    <row r="26" spans="1:6">
      <c r="A26" s="8">
        <v>24</v>
      </c>
      <c r="B26" s="9">
        <v>80</v>
      </c>
      <c r="C26" s="9">
        <v>342</v>
      </c>
      <c r="D26" s="47">
        <f t="shared" si="2"/>
        <v>347.98202020202018</v>
      </c>
      <c r="E26" s="47">
        <f t="shared" si="0"/>
        <v>-5.9820202020201805</v>
      </c>
      <c r="F26" s="48">
        <f t="shared" si="1"/>
        <v>35.784565697377559</v>
      </c>
    </row>
    <row r="27" spans="1:6" ht="17" thickBot="1">
      <c r="A27" s="12">
        <v>25</v>
      </c>
      <c r="B27" s="13">
        <v>70</v>
      </c>
      <c r="C27" s="13">
        <v>323</v>
      </c>
      <c r="D27" s="49">
        <f t="shared" si="2"/>
        <v>312.27999999999997</v>
      </c>
      <c r="E27" s="49">
        <f t="shared" si="0"/>
        <v>10.720000000000027</v>
      </c>
      <c r="F27" s="33">
        <f t="shared" si="1"/>
        <v>114.91840000000059</v>
      </c>
    </row>
    <row r="28" spans="1:6">
      <c r="A28" t="s">
        <v>24</v>
      </c>
      <c r="B28">
        <f>SUM(B3:B27)</f>
        <v>1750</v>
      </c>
      <c r="C28">
        <f>SUM(C3:C27)</f>
        <v>7807</v>
      </c>
      <c r="D28">
        <f>SUM(D3:D27)</f>
        <v>7807.0000000000009</v>
      </c>
      <c r="E28">
        <f>SUM(E3:E27)</f>
        <v>2.8421709430404007E-13</v>
      </c>
      <c r="F28" s="1">
        <f>SUM(F3:F27)</f>
        <v>54825.459191919188</v>
      </c>
    </row>
    <row r="29" spans="1:6" ht="68">
      <c r="C29" s="59" t="s">
        <v>47</v>
      </c>
      <c r="E29" s="59" t="s">
        <v>48</v>
      </c>
      <c r="F29" s="59" t="s">
        <v>49</v>
      </c>
    </row>
    <row r="31" spans="1:6">
      <c r="A31" t="s">
        <v>30</v>
      </c>
      <c r="D31" t="s">
        <v>50</v>
      </c>
    </row>
    <row r="32" spans="1:6">
      <c r="A32" t="s">
        <v>32</v>
      </c>
      <c r="C32" s="1">
        <f>F28</f>
        <v>54825.459191919188</v>
      </c>
    </row>
    <row r="33" spans="1:3">
      <c r="A33" t="s">
        <v>31</v>
      </c>
      <c r="C33" s="3">
        <f>F28/(COUNT(B3:B27)-2)</f>
        <v>2383.7156170399649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TolucaData</vt:lpstr>
      <vt:lpstr>Table 1.1</vt:lpstr>
      <vt:lpstr>Table 1.2.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Intrevado</cp:lastModifiedBy>
  <dcterms:modified xsi:type="dcterms:W3CDTF">2020-06-05T18:53:41Z</dcterms:modified>
</cp:coreProperties>
</file>