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merus\Documents\ИнтерСтрой !!!\Ульяновск\"/>
    </mc:Choice>
  </mc:AlternateContent>
  <bookViews>
    <workbookView xWindow="0" yWindow="0" windowWidth="19392" windowHeight="8256" tabRatio="753"/>
  </bookViews>
  <sheets>
    <sheet name="Себест43 факт" sheetId="38" r:id="rId1"/>
  </sheets>
  <calcPr calcId="162913"/>
</workbook>
</file>

<file path=xl/calcChain.xml><?xml version="1.0" encoding="utf-8"?>
<calcChain xmlns="http://schemas.openxmlformats.org/spreadsheetml/2006/main">
  <c r="F817" i="38" l="1"/>
  <c r="H817" i="38" s="1"/>
  <c r="E817" i="38"/>
  <c r="G817" i="38" s="1"/>
  <c r="I817" i="38" s="1"/>
  <c r="F779" i="38"/>
  <c r="H779" i="38" s="1"/>
  <c r="E779" i="38"/>
  <c r="G779" i="38" s="1"/>
  <c r="I779" i="38" s="1"/>
  <c r="F658" i="38"/>
  <c r="H658" i="38" s="1"/>
  <c r="E658" i="38"/>
  <c r="G658" i="38" s="1"/>
  <c r="I658" i="38" s="1"/>
  <c r="G628" i="38"/>
  <c r="F628" i="38"/>
  <c r="H628" i="38" s="1"/>
  <c r="E628" i="38"/>
  <c r="F606" i="38"/>
  <c r="H606" i="38" s="1"/>
  <c r="E606" i="38"/>
  <c r="G606" i="38" s="1"/>
  <c r="I606" i="38" s="1"/>
  <c r="G821" i="38"/>
  <c r="B13" i="38"/>
  <c r="C13" i="38" s="1"/>
  <c r="D13" i="38" s="1"/>
  <c r="E13" i="38" s="1"/>
  <c r="F13" i="38" s="1"/>
  <c r="G13" i="38" s="1"/>
  <c r="H13" i="38" s="1"/>
  <c r="I13" i="38" s="1"/>
  <c r="J13" i="38" s="1"/>
  <c r="K13" i="38" s="1"/>
  <c r="L13" i="38" s="1"/>
  <c r="M13" i="38" s="1"/>
  <c r="N13" i="38" s="1"/>
  <c r="I628" i="38" l="1"/>
  <c r="I829" i="38" l="1"/>
  <c r="I828" i="38"/>
  <c r="I827" i="38"/>
  <c r="I826" i="38"/>
  <c r="I825" i="38"/>
  <c r="I824" i="38"/>
  <c r="G823" i="38"/>
  <c r="I823" i="38"/>
  <c r="G822" i="38"/>
  <c r="I822" i="38"/>
  <c r="I819" i="38"/>
  <c r="D815" i="38"/>
  <c r="H815" i="38"/>
  <c r="I815" i="38"/>
  <c r="D814" i="38"/>
  <c r="H814" i="38"/>
  <c r="I814" i="38"/>
  <c r="I812" i="38"/>
  <c r="H812" i="38"/>
  <c r="H811" i="38"/>
  <c r="I811" i="38"/>
  <c r="H810" i="38"/>
  <c r="I810" i="38"/>
  <c r="H809" i="38"/>
  <c r="I809" i="38"/>
  <c r="I808" i="38"/>
  <c r="H808" i="38"/>
  <c r="H807" i="38"/>
  <c r="I807" i="38"/>
  <c r="H806" i="38"/>
  <c r="I806" i="38"/>
  <c r="H805" i="38"/>
  <c r="I805" i="38"/>
  <c r="I804" i="38"/>
  <c r="H804" i="38"/>
  <c r="H803" i="38"/>
  <c r="I803" i="38"/>
  <c r="H802" i="38"/>
  <c r="I802" i="38"/>
  <c r="H801" i="38"/>
  <c r="I801" i="38"/>
  <c r="I800" i="38"/>
  <c r="D800" i="38"/>
  <c r="H799" i="38"/>
  <c r="I799" i="38"/>
  <c r="H798" i="38"/>
  <c r="I798" i="38"/>
  <c r="H797" i="38"/>
  <c r="I797" i="38"/>
  <c r="I796" i="38"/>
  <c r="H796" i="38"/>
  <c r="F795" i="38"/>
  <c r="H795" i="38"/>
  <c r="I795" i="38"/>
  <c r="F794" i="38"/>
  <c r="H794" i="38"/>
  <c r="I794" i="38"/>
  <c r="I793" i="38"/>
  <c r="H793" i="38"/>
  <c r="H792" i="38"/>
  <c r="I792" i="38"/>
  <c r="H791" i="38"/>
  <c r="I791" i="38"/>
  <c r="D791" i="38"/>
  <c r="D816" i="38"/>
  <c r="F790" i="38"/>
  <c r="D790" i="38"/>
  <c r="H790" i="38"/>
  <c r="I790" i="38"/>
  <c r="I789" i="38"/>
  <c r="H788" i="38"/>
  <c r="I788" i="38"/>
  <c r="H787" i="38"/>
  <c r="I787" i="38"/>
  <c r="I786" i="38"/>
  <c r="H785" i="38"/>
  <c r="I785" i="38"/>
  <c r="I784" i="38"/>
  <c r="E783" i="38"/>
  <c r="G783" i="38"/>
  <c r="I783" i="38"/>
  <c r="I781" i="38"/>
  <c r="K780" i="38"/>
  <c r="I780" i="38"/>
  <c r="L780" i="38"/>
  <c r="I778" i="38"/>
  <c r="H778" i="38"/>
  <c r="H777" i="38"/>
  <c r="I777" i="38"/>
  <c r="I776" i="38"/>
  <c r="H776" i="38"/>
  <c r="F775" i="38"/>
  <c r="H775" i="38"/>
  <c r="I775" i="38"/>
  <c r="H774" i="38"/>
  <c r="I774" i="38"/>
  <c r="H773" i="38"/>
  <c r="I773" i="38"/>
  <c r="D772" i="38"/>
  <c r="G772" i="38"/>
  <c r="I772" i="38"/>
  <c r="I771" i="38"/>
  <c r="H770" i="38"/>
  <c r="I770" i="38"/>
  <c r="H769" i="38"/>
  <c r="I769" i="38"/>
  <c r="F768" i="38"/>
  <c r="H768" i="38"/>
  <c r="I768" i="38"/>
  <c r="I767" i="38"/>
  <c r="H767" i="38"/>
  <c r="H766" i="38"/>
  <c r="I766" i="38"/>
  <c r="I765" i="38"/>
  <c r="H765" i="38"/>
  <c r="H764" i="38"/>
  <c r="I764" i="38"/>
  <c r="D763" i="38"/>
  <c r="G763" i="38"/>
  <c r="I763" i="38"/>
  <c r="I762" i="38"/>
  <c r="I761" i="38"/>
  <c r="H761" i="38"/>
  <c r="H760" i="38"/>
  <c r="I760" i="38"/>
  <c r="I759" i="38"/>
  <c r="H759" i="38"/>
  <c r="H758" i="38"/>
  <c r="I758" i="38"/>
  <c r="D757" i="38"/>
  <c r="H757" i="38"/>
  <c r="I756" i="38"/>
  <c r="G754" i="38"/>
  <c r="I754" i="38"/>
  <c r="D754" i="38"/>
  <c r="D755" i="38"/>
  <c r="H755" i="38"/>
  <c r="I755" i="38"/>
  <c r="D753" i="38"/>
  <c r="H753" i="38"/>
  <c r="I753" i="38"/>
  <c r="I752" i="38"/>
  <c r="H752" i="38"/>
  <c r="D751" i="38"/>
  <c r="G751" i="38"/>
  <c r="I751" i="38"/>
  <c r="H750" i="38"/>
  <c r="I750" i="38"/>
  <c r="G749" i="38"/>
  <c r="I749" i="38"/>
  <c r="D749" i="38"/>
  <c r="H748" i="38"/>
  <c r="I748" i="38"/>
  <c r="H747" i="38"/>
  <c r="I747" i="38"/>
  <c r="H746" i="38"/>
  <c r="I746" i="38"/>
  <c r="I745" i="38"/>
  <c r="H745" i="38"/>
  <c r="H744" i="38"/>
  <c r="I744" i="38"/>
  <c r="H743" i="38"/>
  <c r="I743" i="38"/>
  <c r="H742" i="38"/>
  <c r="I742" i="38"/>
  <c r="I741" i="38"/>
  <c r="H741" i="38"/>
  <c r="G740" i="38"/>
  <c r="I740" i="38"/>
  <c r="D740" i="38"/>
  <c r="H739" i="38"/>
  <c r="I739" i="38"/>
  <c r="G738" i="38"/>
  <c r="I738" i="38"/>
  <c r="I737" i="38"/>
  <c r="H736" i="38"/>
  <c r="I736" i="38"/>
  <c r="H735" i="38"/>
  <c r="I735" i="38"/>
  <c r="I734" i="38"/>
  <c r="H733" i="38"/>
  <c r="I733" i="38"/>
  <c r="F733" i="38"/>
  <c r="G732" i="38"/>
  <c r="I732" i="38"/>
  <c r="D732" i="38"/>
  <c r="F731" i="38"/>
  <c r="H731" i="38"/>
  <c r="I731" i="38"/>
  <c r="D730" i="38"/>
  <c r="G730" i="38"/>
  <c r="I730" i="38"/>
  <c r="F729" i="38"/>
  <c r="I727" i="38"/>
  <c r="D726" i="38"/>
  <c r="H723" i="38"/>
  <c r="I723" i="38"/>
  <c r="I722" i="38"/>
  <c r="H722" i="38"/>
  <c r="H721" i="38"/>
  <c r="I721" i="38"/>
  <c r="D720" i="38"/>
  <c r="H720" i="38"/>
  <c r="I720" i="38"/>
  <c r="H719" i="38"/>
  <c r="I719" i="38"/>
  <c r="H718" i="38"/>
  <c r="I718" i="38"/>
  <c r="I717" i="38"/>
  <c r="H717" i="38"/>
  <c r="H716" i="38"/>
  <c r="I716" i="38"/>
  <c r="H715" i="38"/>
  <c r="I715" i="38"/>
  <c r="H714" i="38"/>
  <c r="I714" i="38"/>
  <c r="H713" i="38"/>
  <c r="I713" i="38"/>
  <c r="D712" i="38"/>
  <c r="G712" i="38"/>
  <c r="I712" i="38"/>
  <c r="I711" i="38"/>
  <c r="H710" i="38"/>
  <c r="I710" i="38"/>
  <c r="I709" i="38"/>
  <c r="H709" i="38"/>
  <c r="D708" i="38"/>
  <c r="G708" i="38"/>
  <c r="I708" i="38"/>
  <c r="I707" i="38"/>
  <c r="H707" i="38"/>
  <c r="H706" i="38"/>
  <c r="I706" i="38"/>
  <c r="I705" i="38"/>
  <c r="H704" i="38"/>
  <c r="I704" i="38"/>
  <c r="H702" i="38"/>
  <c r="I702" i="38"/>
  <c r="F701" i="38"/>
  <c r="H701" i="38"/>
  <c r="I701" i="38"/>
  <c r="G700" i="38"/>
  <c r="I700" i="38"/>
  <c r="D700" i="38"/>
  <c r="I699" i="38"/>
  <c r="H699" i="38"/>
  <c r="H698" i="38"/>
  <c r="I698" i="38"/>
  <c r="I697" i="38"/>
  <c r="H697" i="38"/>
  <c r="F696" i="38"/>
  <c r="H696" i="38"/>
  <c r="I696" i="38"/>
  <c r="D695" i="38"/>
  <c r="D703" i="38"/>
  <c r="G703" i="38"/>
  <c r="I703" i="38"/>
  <c r="I694" i="38"/>
  <c r="F693" i="38"/>
  <c r="H693" i="38"/>
  <c r="I693" i="38"/>
  <c r="I692" i="38"/>
  <c r="H692" i="38"/>
  <c r="H691" i="38"/>
  <c r="I691" i="38"/>
  <c r="I690" i="38"/>
  <c r="H690" i="38"/>
  <c r="H689" i="38"/>
  <c r="I689" i="38"/>
  <c r="I688" i="38"/>
  <c r="H688" i="38"/>
  <c r="H687" i="38"/>
  <c r="I687" i="38"/>
  <c r="I686" i="38"/>
  <c r="H686" i="38"/>
  <c r="H685" i="38"/>
  <c r="I685" i="38"/>
  <c r="I684" i="38"/>
  <c r="H684" i="38"/>
  <c r="H683" i="38"/>
  <c r="I683" i="38"/>
  <c r="I682" i="38"/>
  <c r="G682" i="38"/>
  <c r="I681" i="38"/>
  <c r="H680" i="38"/>
  <c r="I680" i="38"/>
  <c r="F680" i="38"/>
  <c r="H679" i="38"/>
  <c r="I679" i="38"/>
  <c r="I678" i="38"/>
  <c r="G678" i="38"/>
  <c r="H677" i="38"/>
  <c r="I677" i="38"/>
  <c r="H675" i="38"/>
  <c r="I675" i="38"/>
  <c r="H674" i="38"/>
  <c r="I674" i="38"/>
  <c r="H672" i="38"/>
  <c r="I672" i="38"/>
  <c r="H671" i="38"/>
  <c r="I671" i="38"/>
  <c r="H670" i="38"/>
  <c r="I670" i="38"/>
  <c r="H669" i="38"/>
  <c r="I669" i="38"/>
  <c r="H668" i="38"/>
  <c r="I668" i="38"/>
  <c r="I667" i="38"/>
  <c r="H667" i="38"/>
  <c r="H666" i="38"/>
  <c r="I666" i="38"/>
  <c r="H665" i="38"/>
  <c r="I665" i="38"/>
  <c r="H664" i="38"/>
  <c r="I664" i="38"/>
  <c r="D663" i="38"/>
  <c r="D676" i="38"/>
  <c r="G676" i="38"/>
  <c r="I676" i="38"/>
  <c r="I659" i="38"/>
  <c r="H657" i="38"/>
  <c r="I657" i="38"/>
  <c r="H656" i="38"/>
  <c r="I656" i="38"/>
  <c r="D655" i="38"/>
  <c r="G655" i="38"/>
  <c r="I655" i="38"/>
  <c r="I654" i="38"/>
  <c r="H654" i="38"/>
  <c r="H653" i="38"/>
  <c r="I653" i="38"/>
  <c r="H652" i="38"/>
  <c r="I652" i="38"/>
  <c r="H651" i="38"/>
  <c r="I651" i="38"/>
  <c r="I650" i="38"/>
  <c r="H650" i="38"/>
  <c r="H649" i="38"/>
  <c r="I649" i="38"/>
  <c r="H648" i="38"/>
  <c r="I648" i="38"/>
  <c r="H647" i="38"/>
  <c r="I647" i="38"/>
  <c r="I646" i="38"/>
  <c r="H646" i="38"/>
  <c r="G645" i="38"/>
  <c r="I645" i="38"/>
  <c r="H644" i="38"/>
  <c r="I644" i="38"/>
  <c r="H643" i="38"/>
  <c r="I643" i="38"/>
  <c r="I642" i="38"/>
  <c r="H642" i="38"/>
  <c r="H641" i="38"/>
  <c r="I641" i="38"/>
  <c r="H640" i="38"/>
  <c r="I640" i="38"/>
  <c r="H639" i="38"/>
  <c r="I639" i="38"/>
  <c r="I638" i="38"/>
  <c r="H638" i="38"/>
  <c r="H637" i="38"/>
  <c r="I637" i="38"/>
  <c r="D636" i="38"/>
  <c r="G636" i="38"/>
  <c r="I636" i="38"/>
  <c r="H635" i="38"/>
  <c r="I635" i="38"/>
  <c r="F635" i="38"/>
  <c r="H634" i="38"/>
  <c r="I634" i="38"/>
  <c r="F634" i="38"/>
  <c r="F633" i="38"/>
  <c r="H633" i="38"/>
  <c r="I633" i="38"/>
  <c r="D632" i="38"/>
  <c r="G632" i="38"/>
  <c r="I632" i="38"/>
  <c r="K629" i="38"/>
  <c r="I629" i="38"/>
  <c r="I630" i="38"/>
  <c r="F627" i="38"/>
  <c r="H627" i="38"/>
  <c r="I627" i="38"/>
  <c r="D626" i="38"/>
  <c r="G626" i="38"/>
  <c r="I626" i="38"/>
  <c r="H625" i="38"/>
  <c r="I625" i="38"/>
  <c r="H624" i="38"/>
  <c r="I624" i="38"/>
  <c r="H623" i="38"/>
  <c r="I623" i="38"/>
  <c r="H622" i="38"/>
  <c r="I622" i="38"/>
  <c r="H621" i="38"/>
  <c r="I621" i="38"/>
  <c r="H620" i="38"/>
  <c r="I620" i="38"/>
  <c r="H619" i="38"/>
  <c r="I619" i="38"/>
  <c r="H618" i="38"/>
  <c r="I618" i="38"/>
  <c r="H617" i="38"/>
  <c r="I617" i="38"/>
  <c r="G616" i="38"/>
  <c r="I616" i="38"/>
  <c r="H615" i="38"/>
  <c r="I615" i="38"/>
  <c r="G614" i="38"/>
  <c r="I614" i="38"/>
  <c r="H613" i="38"/>
  <c r="I613" i="38"/>
  <c r="G612" i="38"/>
  <c r="I612" i="38"/>
  <c r="H611" i="38"/>
  <c r="I611" i="38"/>
  <c r="G610" i="38"/>
  <c r="I610" i="38"/>
  <c r="L607" i="38"/>
  <c r="K607" i="38"/>
  <c r="I607" i="38"/>
  <c r="I608" i="38"/>
  <c r="H605" i="38"/>
  <c r="G605" i="38"/>
  <c r="I605" i="38"/>
  <c r="H603" i="38"/>
  <c r="I603" i="38"/>
  <c r="I602" i="38"/>
  <c r="H602" i="38"/>
  <c r="I601" i="38"/>
  <c r="H601" i="38"/>
  <c r="I600" i="38"/>
  <c r="H600" i="38"/>
  <c r="H599" i="38"/>
  <c r="I599" i="38"/>
  <c r="I598" i="38"/>
  <c r="H598" i="38"/>
  <c r="I597" i="38"/>
  <c r="H597" i="38"/>
  <c r="I596" i="38"/>
  <c r="H596" i="38"/>
  <c r="H595" i="38"/>
  <c r="I595" i="38"/>
  <c r="I594" i="38"/>
  <c r="H594" i="38"/>
  <c r="I593" i="38"/>
  <c r="H593" i="38"/>
  <c r="I592" i="38"/>
  <c r="H592" i="38"/>
  <c r="H591" i="38"/>
  <c r="I591" i="38"/>
  <c r="I590" i="38"/>
  <c r="H590" i="38"/>
  <c r="I589" i="38"/>
  <c r="H589" i="38"/>
  <c r="F588" i="38"/>
  <c r="H588" i="38"/>
  <c r="I588" i="38"/>
  <c r="H587" i="38"/>
  <c r="I587" i="38"/>
  <c r="F587" i="38"/>
  <c r="F586" i="38"/>
  <c r="H586" i="38"/>
  <c r="I586" i="38"/>
  <c r="F585" i="38"/>
  <c r="H585" i="38"/>
  <c r="I585" i="38"/>
  <c r="F584" i="38"/>
  <c r="H584" i="38"/>
  <c r="I584" i="38"/>
  <c r="H583" i="38"/>
  <c r="I583" i="38"/>
  <c r="F583" i="38"/>
  <c r="F582" i="38"/>
  <c r="H582" i="38"/>
  <c r="I582" i="38"/>
  <c r="G581" i="38"/>
  <c r="I581" i="38"/>
  <c r="H580" i="38"/>
  <c r="I580" i="38"/>
  <c r="F580" i="38"/>
  <c r="H579" i="38"/>
  <c r="I579" i="38"/>
  <c r="I578" i="38"/>
  <c r="H578" i="38"/>
  <c r="I577" i="38"/>
  <c r="H577" i="38"/>
  <c r="I576" i="38"/>
  <c r="H576" i="38"/>
  <c r="G575" i="38"/>
  <c r="I575" i="38"/>
  <c r="I574" i="38"/>
  <c r="H574" i="38"/>
  <c r="I573" i="38"/>
  <c r="H573" i="38"/>
  <c r="I572" i="38"/>
  <c r="H572" i="38"/>
  <c r="H571" i="38"/>
  <c r="I571" i="38"/>
  <c r="I570" i="38"/>
  <c r="H570" i="38"/>
  <c r="I569" i="38"/>
  <c r="H569" i="38"/>
  <c r="I568" i="38"/>
  <c r="H568" i="38"/>
  <c r="H567" i="38"/>
  <c r="I567" i="38"/>
  <c r="I566" i="38"/>
  <c r="H566" i="38"/>
  <c r="I565" i="38"/>
  <c r="H565" i="38"/>
  <c r="I564" i="38"/>
  <c r="H564" i="38"/>
  <c r="F563" i="38"/>
  <c r="H563" i="38"/>
  <c r="I563" i="38"/>
  <c r="F562" i="38"/>
  <c r="H562" i="38"/>
  <c r="I562" i="38"/>
  <c r="I561" i="38"/>
  <c r="H561" i="38"/>
  <c r="F560" i="38"/>
  <c r="H560" i="38"/>
  <c r="I560" i="38"/>
  <c r="I559" i="38"/>
  <c r="F559" i="38"/>
  <c r="H559" i="38"/>
  <c r="F558" i="38"/>
  <c r="H558" i="38"/>
  <c r="I558" i="38"/>
  <c r="H557" i="38"/>
  <c r="I557" i="38"/>
  <c r="F557" i="38"/>
  <c r="F556" i="38"/>
  <c r="H556" i="38"/>
  <c r="I556" i="38"/>
  <c r="H555" i="38"/>
  <c r="I555" i="38"/>
  <c r="H554" i="38"/>
  <c r="I554" i="38"/>
  <c r="G554" i="38"/>
  <c r="H553" i="38"/>
  <c r="I553" i="38"/>
  <c r="I552" i="38"/>
  <c r="H552" i="38"/>
  <c r="H551" i="38"/>
  <c r="I551" i="38"/>
  <c r="I550" i="38"/>
  <c r="H550" i="38"/>
  <c r="H549" i="38"/>
  <c r="I549" i="38"/>
  <c r="I548" i="38"/>
  <c r="H548" i="38"/>
  <c r="H547" i="38"/>
  <c r="I547" i="38"/>
  <c r="I546" i="38"/>
  <c r="H546" i="38"/>
  <c r="H545" i="38"/>
  <c r="I545" i="38"/>
  <c r="I544" i="38"/>
  <c r="H544" i="38"/>
  <c r="F543" i="38"/>
  <c r="H543" i="38"/>
  <c r="I543" i="38"/>
  <c r="H542" i="38"/>
  <c r="I542" i="38"/>
  <c r="H541" i="38"/>
  <c r="I541" i="38"/>
  <c r="H540" i="38"/>
  <c r="I540" i="38"/>
  <c r="H539" i="38"/>
  <c r="I539" i="38"/>
  <c r="H538" i="38"/>
  <c r="G538" i="38"/>
  <c r="I538" i="38"/>
  <c r="L629" i="38"/>
  <c r="G663" i="38"/>
  <c r="I663" i="38"/>
  <c r="G695" i="38"/>
  <c r="I695" i="38"/>
  <c r="G757" i="38"/>
  <c r="I757" i="38"/>
  <c r="I660" i="38"/>
  <c r="L659" i="38"/>
  <c r="H830" i="38" l="1"/>
  <c r="H832" i="38" s="1"/>
  <c r="I821" i="38"/>
  <c r="G830" i="38" l="1"/>
  <c r="G832" i="38" s="1"/>
  <c r="I830" i="38" l="1"/>
  <c r="I831" i="38" l="1"/>
  <c r="I10" i="38"/>
  <c r="I9" i="38" s="1"/>
  <c r="I832" i="38"/>
</calcChain>
</file>

<file path=xl/sharedStrings.xml><?xml version="1.0" encoding="utf-8"?>
<sst xmlns="http://schemas.openxmlformats.org/spreadsheetml/2006/main" count="1689" uniqueCount="828">
  <si>
    <t>№ п/п</t>
  </si>
  <si>
    <t>Наименование работ</t>
  </si>
  <si>
    <t>ед. изм.</t>
  </si>
  <si>
    <t>кол-во</t>
  </si>
  <si>
    <t>стоимость ед. (руб.)</t>
  </si>
  <si>
    <t>Итого (руб.)</t>
  </si>
  <si>
    <t>Всего (руб.)</t>
  </si>
  <si>
    <t>работа</t>
  </si>
  <si>
    <t>м3</t>
  </si>
  <si>
    <t>т</t>
  </si>
  <si>
    <t>Пиломатериал</t>
  </si>
  <si>
    <t>шт</t>
  </si>
  <si>
    <t>м2</t>
  </si>
  <si>
    <t>кг</t>
  </si>
  <si>
    <t>Монтаж перемычек</t>
  </si>
  <si>
    <t>Сметная стоимость</t>
  </si>
  <si>
    <t>ВСЕГО ПО СМЕТЕ</t>
  </si>
  <si>
    <t>в т.ч. НДС18%</t>
  </si>
  <si>
    <t>Утепление наружных стен подвала</t>
  </si>
  <si>
    <t>Экструзионный пенополистирол Технониколь XPS т.100 мм</t>
  </si>
  <si>
    <t>м</t>
  </si>
  <si>
    <t>л</t>
  </si>
  <si>
    <t>Керамзитовый гравий Y=600кг/м3</t>
  </si>
  <si>
    <t>мп</t>
  </si>
  <si>
    <t>Установка дверей:</t>
  </si>
  <si>
    <t>Установка дверей противопожарных:</t>
  </si>
  <si>
    <t>Грунтовка</t>
  </si>
  <si>
    <t>Раствор цементно-песчаный М150</t>
  </si>
  <si>
    <t xml:space="preserve">Клей для плитки </t>
  </si>
  <si>
    <t>ИТОГО по разделу "Устройство кровли":</t>
  </si>
  <si>
    <t>ИТОГО по разделу "Внутренние отделочные работы":</t>
  </si>
  <si>
    <t>ИТОГО по разделу "Отделка фасада":</t>
  </si>
  <si>
    <t>ИТОГО по разделу "Двери и люки":</t>
  </si>
  <si>
    <t>ИТОГО по разделу "Окна и витражи":</t>
  </si>
  <si>
    <t>ИТОГО по разделу "Устройство отмостки":</t>
  </si>
  <si>
    <t>ИТОГО по разделу "Электрооборудование и электроосвещение":</t>
  </si>
  <si>
    <t>ИТОГО по разделу "Внутренние В и К":</t>
  </si>
  <si>
    <t>ИТОГО по разделу "Газоснабжение":</t>
  </si>
  <si>
    <t>Мастика битумная (2,5кг/м2)</t>
  </si>
  <si>
    <t>4.4</t>
  </si>
  <si>
    <t>Праймер битумный (0,35кг/м2)</t>
  </si>
  <si>
    <t>Устройство бетонной отмостки по засыпанному местному грунту</t>
  </si>
  <si>
    <t>Бетон В 7,5 т. 100 мм</t>
  </si>
  <si>
    <t>ИТОГО по разделу "Внутренняя отделка МОП":</t>
  </si>
  <si>
    <t>Раствор М100 с доставкой</t>
  </si>
  <si>
    <t>Установка ящиков почтовых</t>
  </si>
  <si>
    <t xml:space="preserve">ящики почтовые </t>
  </si>
  <si>
    <t>16.1</t>
  </si>
  <si>
    <t>Установка газовых котлов с пусконаладкой</t>
  </si>
  <si>
    <t>16.2</t>
  </si>
  <si>
    <t>Установка радиаторов</t>
  </si>
  <si>
    <t>секц</t>
  </si>
  <si>
    <t>Радиаторы биметаллические FERT-500</t>
  </si>
  <si>
    <t>16.3</t>
  </si>
  <si>
    <t>Установка полотенцесушителей</t>
  </si>
  <si>
    <t>16.4</t>
  </si>
  <si>
    <t>Монтаж трубопроводов отопления из полипропиленовых труб</t>
  </si>
  <si>
    <t>Шаровый кран ф15</t>
  </si>
  <si>
    <t>воздухоотводчик автоматический</t>
  </si>
  <si>
    <t>неподвижные опоры</t>
  </si>
  <si>
    <t>Установка решеток жалюзийных</t>
  </si>
  <si>
    <t>труба ПВХ ф25</t>
  </si>
  <si>
    <t>металлоконструкции</t>
  </si>
  <si>
    <t>СИСТЕМА В1 ВЫШЕ ОТМ. 0.000</t>
  </si>
  <si>
    <t>Прокладка трубопроводов из оцинкованных труб</t>
  </si>
  <si>
    <t>труба  ВГП оцинкованная ф15</t>
  </si>
  <si>
    <t>Прокладка трубопроводов из полипропиленовых труб</t>
  </si>
  <si>
    <t>труба полипропиленовая ф20х1,9</t>
  </si>
  <si>
    <t>труба полипропиленовая ф25х2,3</t>
  </si>
  <si>
    <t>труба полипропиленовая ф32х2,9</t>
  </si>
  <si>
    <t>кран шаровый полипропиленовый ф25</t>
  </si>
  <si>
    <t>кран шаровый полипропиленовый ф20</t>
  </si>
  <si>
    <t>Изоляция трубопроводов</t>
  </si>
  <si>
    <t>Установка счетчиков с фильтрами</t>
  </si>
  <si>
    <t>счетчик СХВ-15</t>
  </si>
  <si>
    <t>фильтр ФММ-15</t>
  </si>
  <si>
    <t>Установка кранов пожарных</t>
  </si>
  <si>
    <t>устройство внутриквартирного пожаротушения "Роса"</t>
  </si>
  <si>
    <t>фасонные части (углы, тройники, отводы, муфты, клипсы)</t>
  </si>
  <si>
    <t>СИСТЕМА Т3 ВЫШЕ ОТМ. 0.000</t>
  </si>
  <si>
    <t>труба полипропиленовая армированная ф20х3,4</t>
  </si>
  <si>
    <t>Прокладка трубопроводов из полипропиленовых армированных труб</t>
  </si>
  <si>
    <t>СИСТЕМА К1 ВЫШЕ ОТМ. 0.000</t>
  </si>
  <si>
    <t>Прокладка трубопроводов из пластмассовых труб</t>
  </si>
  <si>
    <t>труба пластмассовая канализационная ф50</t>
  </si>
  <si>
    <t>труба пластмассовая канализационная ф100</t>
  </si>
  <si>
    <t>ревизия ф100</t>
  </si>
  <si>
    <t>муфта противопожарная ф100</t>
  </si>
  <si>
    <t>СИСТЕМА К2 ВЫШЕ ОТМ. 0.000</t>
  </si>
  <si>
    <t>воронка водосточная ф100</t>
  </si>
  <si>
    <t>труба полипропиленовая ф63х5,8</t>
  </si>
  <si>
    <t>СИСТЕМА В1 НИЖЕ ОТМ. 0.000</t>
  </si>
  <si>
    <t>кран шаровый муфтовый ф15</t>
  </si>
  <si>
    <t>трубка "ТИЛИТ" Супер</t>
  </si>
  <si>
    <t>Установка кранов поливочных</t>
  </si>
  <si>
    <t>вентиль запорный муфтовый латунный ф15</t>
  </si>
  <si>
    <t>рукав резинотканевый 20м</t>
  </si>
  <si>
    <t>ВОДОМЕРНЫЙ УЗЕЛ</t>
  </si>
  <si>
    <t>Водомерный узел</t>
  </si>
  <si>
    <t>фильтр ФМФ-50</t>
  </si>
  <si>
    <t>Задвижка чугунная фланцевая ф50мм</t>
  </si>
  <si>
    <t>кран трехходовой ф15мм</t>
  </si>
  <si>
    <t>манометр МП4-10</t>
  </si>
  <si>
    <t>фланец стальной ф50мм</t>
  </si>
  <si>
    <t>счетчик ВСХ-32</t>
  </si>
  <si>
    <t>СИСТЕМА К1 НИЖЕ ОТМ. 0.000</t>
  </si>
  <si>
    <t>прочистка ф100</t>
  </si>
  <si>
    <t>Прокладка трубопроводов из ВГП труб</t>
  </si>
  <si>
    <t>трубка "ТИЛИТ" Супер ф110</t>
  </si>
  <si>
    <t>Установка насоса</t>
  </si>
  <si>
    <t>СИСТЕМА К2 НИЖЕ ОТМ. 0.000</t>
  </si>
  <si>
    <t>Установка гидрозатвора</t>
  </si>
  <si>
    <t>гидрозатвор</t>
  </si>
  <si>
    <t>фланец стальной приварной ф100мм</t>
  </si>
  <si>
    <t>ОБОРУДОВАНИЕ НИЖЕ ОТМ. 0.000</t>
  </si>
  <si>
    <t>Прокладка электрических нагревательных кабелей</t>
  </si>
  <si>
    <t>кабель Elektra FreezeTec 12/42 42м, 504Вт</t>
  </si>
  <si>
    <t>самоклеящаяся алюминиевая лента</t>
  </si>
  <si>
    <t>ХОЗ.ПИТЬЕВОЙ ВОДОПРОВОД (НАРУЖНЫЕ СЕТИ)</t>
  </si>
  <si>
    <t>Установка затвора дискового</t>
  </si>
  <si>
    <t>дисковый поворотный затвор ф50 межфланцевый с ручкой</t>
  </si>
  <si>
    <t>Установка футляров</t>
  </si>
  <si>
    <t>Прокладка трубопроводов из полиэтиленовых труб</t>
  </si>
  <si>
    <t>Установка фасонных частей стальных</t>
  </si>
  <si>
    <t>15.1</t>
  </si>
  <si>
    <t>Монтаж шкафов</t>
  </si>
  <si>
    <t>Монтаж щитов</t>
  </si>
  <si>
    <t>15.2</t>
  </si>
  <si>
    <t>15.3</t>
  </si>
  <si>
    <t>Монтаж световых указателей</t>
  </si>
  <si>
    <t>Световой указатель номера дома</t>
  </si>
  <si>
    <t>Монтаж светильников</t>
  </si>
  <si>
    <t>Светильник ЛБА 3924А</t>
  </si>
  <si>
    <t>Монтаж внутреннего оборудования квартир</t>
  </si>
  <si>
    <t>Розетка потолочная + крюк для подвески светильника</t>
  </si>
  <si>
    <t>Звонок электрический с кнопкой</t>
  </si>
  <si>
    <t>Кабель ВВГнг-LS 3х2,5мм2</t>
  </si>
  <si>
    <t>Колодки клеммные</t>
  </si>
  <si>
    <t>Кабель ВВГнг-LS 3х6мм2</t>
  </si>
  <si>
    <t>компл</t>
  </si>
  <si>
    <t>трубка "ТИЛИТ" Супер ф110 2м</t>
  </si>
  <si>
    <t xml:space="preserve">трубка "ТИЛИТ" </t>
  </si>
  <si>
    <t>комплект для установки ВРУ</t>
  </si>
  <si>
    <t>ВНУТРИДОМОВОЙ ГАЗОПРОВОД</t>
  </si>
  <si>
    <t>Установка газовых счетчиков</t>
  </si>
  <si>
    <t>Установка СИКЗ</t>
  </si>
  <si>
    <t>СИКЗ-25</t>
  </si>
  <si>
    <t xml:space="preserve">Настенный газовый двухконтурный котел </t>
  </si>
  <si>
    <t>Устройство примыканий кровли из наплавляемых материалов</t>
  </si>
  <si>
    <t>Электроды</t>
  </si>
  <si>
    <t>4.1</t>
  </si>
  <si>
    <t>4.2</t>
  </si>
  <si>
    <t>4.3</t>
  </si>
  <si>
    <t>Гидроизол. боковая обмазочная в 2слоя цокольных панелей под засыпку</t>
  </si>
  <si>
    <t>3.2</t>
  </si>
  <si>
    <t>3.3</t>
  </si>
  <si>
    <t>3.4</t>
  </si>
  <si>
    <t>3.5</t>
  </si>
  <si>
    <t>5.1</t>
  </si>
  <si>
    <t>6.1</t>
  </si>
  <si>
    <t>6.2</t>
  </si>
  <si>
    <t>Двери входные в квартиру девянные ДУ21-10</t>
  </si>
  <si>
    <t>Общая продаваемая площадь (м2)</t>
  </si>
  <si>
    <t>Дюбель (12 шт/м2)</t>
  </si>
  <si>
    <t>10.1</t>
  </si>
  <si>
    <t>Песок</t>
  </si>
  <si>
    <t>трубы метал. Водопроводные(гильзы) ф40</t>
  </si>
  <si>
    <t>Труба защитная гофрированная (пешель) синяя д. 20 мм</t>
  </si>
  <si>
    <t>счетчик СГБ-2,5</t>
  </si>
  <si>
    <t>Клапан термозапорный КТЗ 001-25</t>
  </si>
  <si>
    <t>Газопровод  стальной</t>
  </si>
  <si>
    <t>стальная труба ф 32</t>
  </si>
  <si>
    <t>стальная труба ф 25</t>
  </si>
  <si>
    <t>стальная труба ф 20</t>
  </si>
  <si>
    <t>стальная труба ф 15</t>
  </si>
  <si>
    <t>Арматура</t>
  </si>
  <si>
    <t>кран шаровый  ф 25мм КШ 25р</t>
  </si>
  <si>
    <t>кран шаровый  ф 20мм КШ 20р</t>
  </si>
  <si>
    <t>кран шаровый  ф 15мм КШ 15р</t>
  </si>
  <si>
    <t>стальная труба ф 40 мм футляр</t>
  </si>
  <si>
    <t>отвод стальной 90гр ф 32 мм</t>
  </si>
  <si>
    <t>отвод стальной 90гр ф 25 мм</t>
  </si>
  <si>
    <t>Переход ф 25-15 мм</t>
  </si>
  <si>
    <t>Переход ф 32-25 мм</t>
  </si>
  <si>
    <t>Окраска газопровода</t>
  </si>
  <si>
    <t>Грунтовка ГФ-021</t>
  </si>
  <si>
    <t>Эмаль ПФ-115 (желтая)</t>
  </si>
  <si>
    <t>Монтаж коаксиального дымохода/воздуховода ф 60/100</t>
  </si>
  <si>
    <t>Вентиль термостатический RA-N-П ф 15 (данфосс)</t>
  </si>
  <si>
    <t>Вентиль термостатический RA-NСХ-П для полотенцесушителей ф 15 (данфосс)</t>
  </si>
  <si>
    <t>Термостатический элемент RA2940со встроенным датчиком (данфосс)</t>
  </si>
  <si>
    <t>Полотенцесушители из нержавеющей стали ф 25 мм</t>
  </si>
  <si>
    <t>Монтаж электроконвекторов на лестничной клетке и ниже 0,00</t>
  </si>
  <si>
    <t>Установка воздуховодов из оцинкованной листовой стали.</t>
  </si>
  <si>
    <t>Воздуховоды из оцинкованной листовой стали 150х150х0,5</t>
  </si>
  <si>
    <t>решетка вентиляционная ВР-ГН 200х150h</t>
  </si>
  <si>
    <t>клапан приточный стеновой КПВ125</t>
  </si>
  <si>
    <t>Изоляция воздуховодов</t>
  </si>
  <si>
    <t>ВРУ1-22-53УХЛ4</t>
  </si>
  <si>
    <t>автомат 380В,50А</t>
  </si>
  <si>
    <t>Монтаж счетчиков</t>
  </si>
  <si>
    <t>счетчик 380/220В,60А, кл.1,0 (СЕ301)</t>
  </si>
  <si>
    <t>Ящик с понижающим трансформатором ЯТП-0,25 220/12-0-36 УХЛ4</t>
  </si>
  <si>
    <t>Патроны подвесные Е27Н12П-02</t>
  </si>
  <si>
    <t>Выключатель одноклавишный скрытый С16-053</t>
  </si>
  <si>
    <t>Выключатель двухклавишный скрытый С56-038</t>
  </si>
  <si>
    <t>Выключатель трехклавишный скрытый С0510-488</t>
  </si>
  <si>
    <t>Выключатель одноклавишный брызгозащищенный А14-100</t>
  </si>
  <si>
    <t>Розетка одноместная с з/к скрытая 10А/220В с защитной шторкой (РС10/16-514 УХЛ4)</t>
  </si>
  <si>
    <t>Розетка двухместная с з/к скрытая 10А/220В с защитной шторкой (2РС10/16-514 УХЛ4)</t>
  </si>
  <si>
    <t>Розетка одноместная с з/к скрытая 10А/250В с защитной шторкой (РА10-655)</t>
  </si>
  <si>
    <t>Кабель ВВГнг-LS 2х2,5мм2</t>
  </si>
  <si>
    <t>Провод ПВ1-1х2,5 мм2</t>
  </si>
  <si>
    <t>Провод ПВ1-1х6 мм2</t>
  </si>
  <si>
    <t>Провод ПВ1-1х4 мм2</t>
  </si>
  <si>
    <t>труба стальная ф. 25</t>
  </si>
  <si>
    <t>Светильник переносной 42В РВО-42У2</t>
  </si>
  <si>
    <t>полоса стальная 5х30 мм</t>
  </si>
  <si>
    <t>Средства защиты</t>
  </si>
  <si>
    <t>Боты диэлектрические</t>
  </si>
  <si>
    <t>ковер диэлектрический 75х76</t>
  </si>
  <si>
    <t>перчатки  диэлектрический латексные</t>
  </si>
  <si>
    <t>огнетушитель ОСП-1</t>
  </si>
  <si>
    <t>Светильник НББ 64-60-047УХЛ4</t>
  </si>
  <si>
    <t>Комплектующие</t>
  </si>
  <si>
    <t>Кабель ВВГнг-LS 5х25мм2</t>
  </si>
  <si>
    <t>8.1</t>
  </si>
  <si>
    <t>8.2</t>
  </si>
  <si>
    <t>9.1</t>
  </si>
  <si>
    <t>11.1</t>
  </si>
  <si>
    <t>12.1</t>
  </si>
  <si>
    <t>12.2</t>
  </si>
  <si>
    <t>13.1</t>
  </si>
  <si>
    <t>13.2</t>
  </si>
  <si>
    <t>13.3</t>
  </si>
  <si>
    <t>13.4</t>
  </si>
  <si>
    <t>13.5</t>
  </si>
  <si>
    <t>13.6</t>
  </si>
  <si>
    <t>14.1</t>
  </si>
  <si>
    <t>14.2</t>
  </si>
  <si>
    <t>14.3</t>
  </si>
  <si>
    <t>ИТОГО по разделу "Вентиляция":</t>
  </si>
  <si>
    <t>сифон-ревизия ф100</t>
  </si>
  <si>
    <t>16.5</t>
  </si>
  <si>
    <t>17.1</t>
  </si>
  <si>
    <t>материалы</t>
  </si>
  <si>
    <t>Стоимость 1 м2</t>
  </si>
  <si>
    <t>квартир=</t>
  </si>
  <si>
    <t>Светильник ЛПО 3018</t>
  </si>
  <si>
    <t>Светильник НББ 02-60-184</t>
  </si>
  <si>
    <t>8.3</t>
  </si>
  <si>
    <t>4.5</t>
  </si>
  <si>
    <t xml:space="preserve"> Коаксиальный дымоход/воздуховод</t>
  </si>
  <si>
    <t>Каркасы арматурные, закладные детали</t>
  </si>
  <si>
    <t>1ПБ13-1</t>
  </si>
  <si>
    <t xml:space="preserve">каркас плоский </t>
  </si>
  <si>
    <t>Кирпичная кладка выхода на кровлю</t>
  </si>
  <si>
    <t>Закладные детали</t>
  </si>
  <si>
    <t>Монтаж конструкций козырька входа</t>
  </si>
  <si>
    <t>угол 63*6</t>
  </si>
  <si>
    <t>угол 50*6</t>
  </si>
  <si>
    <t>Сайдинг</t>
  </si>
  <si>
    <t>Монтаж лестничных ступеней</t>
  </si>
  <si>
    <t>Устройство ограждения кровли</t>
  </si>
  <si>
    <t>Нижний слой "Биполь"</t>
  </si>
  <si>
    <t>Верхний слой "Биполь"</t>
  </si>
  <si>
    <t>Устройство  полов из керамогранита с керамогранитным плинтусом</t>
  </si>
  <si>
    <t>Трубы полипропиленовые армированные PN25 ф20*3,4</t>
  </si>
  <si>
    <t>Электроконвектор Aeroheat EC</t>
  </si>
  <si>
    <t>решетка вентиляционная регулируемая Р-150</t>
  </si>
  <si>
    <t>URSA GEO M-11 толщ.50мм</t>
  </si>
  <si>
    <t>труба полипропиленовая ф40х3,7</t>
  </si>
  <si>
    <t>трубы полипропиленовые ф50х4,6</t>
  </si>
  <si>
    <t>кран шаровый муфтовый ф25</t>
  </si>
  <si>
    <t>Приварка фланцев</t>
  </si>
  <si>
    <t>труба черная ВГП ф32</t>
  </si>
  <si>
    <t>заглушка</t>
  </si>
  <si>
    <t>Прокладка трубопроводов из пластмассовых труб ( выпуск)</t>
  </si>
  <si>
    <t>втулка под фланец удлиненная ф63</t>
  </si>
  <si>
    <t>фланец 1-50-10</t>
  </si>
  <si>
    <t>труба напорная из полиэтилена ф63*3,8</t>
  </si>
  <si>
    <t>Труба защитная гофрированная (пешель) красная д. 20 мм</t>
  </si>
  <si>
    <t>труба пластмассовая канализационная ф40</t>
  </si>
  <si>
    <t>воронка капельная с гидрозатвором</t>
  </si>
  <si>
    <t xml:space="preserve">Розетка двухместная с з/к герметичная  16А/220В </t>
  </si>
  <si>
    <t>полоса стальная 4х25 мм</t>
  </si>
  <si>
    <t>Сталь круглая ф 8,18мм</t>
  </si>
  <si>
    <t xml:space="preserve">лоток проволочный </t>
  </si>
  <si>
    <t>Автоматический выключатель ВА 47-29 2Р 40А</t>
  </si>
  <si>
    <t>автоматические выключатели АВДТ 32 С25</t>
  </si>
  <si>
    <t>счетчик однофазный СЕ102М R5 145 кл 1,0</t>
  </si>
  <si>
    <t>счетчик 380/220В,5А, кл.0,5 (СЕ301)</t>
  </si>
  <si>
    <t>трансформатор тока 100/5А</t>
  </si>
  <si>
    <t>Щит распределительный ЩРн-3/12эю-1 36</t>
  </si>
  <si>
    <t>Выключатель диффепенциальный ВД 1-63 2Р 16А 30мА</t>
  </si>
  <si>
    <t>Автоматический выключатель АП 50Б -2МТ У2</t>
  </si>
  <si>
    <t>Кабель ВВГнг-FRLS 3х1,5мм2</t>
  </si>
  <si>
    <t>Кабель ВВГнг-LS 5х10мм2</t>
  </si>
  <si>
    <t>кран шаровый  ф 32мм КШ 32р</t>
  </si>
  <si>
    <t>стальная труба ф 57</t>
  </si>
  <si>
    <t>отвод стальной 90гр ф 57 мм</t>
  </si>
  <si>
    <t>Переход ф 57-32 мм</t>
  </si>
  <si>
    <t>крепление к стене</t>
  </si>
  <si>
    <t>Пневматическое испытание газопровода</t>
  </si>
  <si>
    <t>стальная труба ф57 мм футляр</t>
  </si>
  <si>
    <t>втулка под фланец ф63</t>
  </si>
  <si>
    <t>11.2</t>
  </si>
  <si>
    <t>Устройство наружного пандуса</t>
  </si>
  <si>
    <t>Бетон В-15 F150</t>
  </si>
  <si>
    <t>Устройство кровли</t>
  </si>
  <si>
    <t xml:space="preserve">материалы </t>
  </si>
  <si>
    <t>Монтажные соединительные элементы</t>
  </si>
  <si>
    <t>Бетон В 15 с доставкой</t>
  </si>
  <si>
    <t>Бетон В7,5 с доставкой</t>
  </si>
  <si>
    <t>Изолирующие соединения ф 15мм СИ 15</t>
  </si>
  <si>
    <t>Изолирующие соединения ф20 мм СИ 20</t>
  </si>
  <si>
    <t xml:space="preserve">Прокладка проводов и кабелей </t>
  </si>
  <si>
    <t>3.6</t>
  </si>
  <si>
    <t>Раздел 4. Строительные работы техподполья</t>
  </si>
  <si>
    <t>4.6</t>
  </si>
  <si>
    <t>4.7</t>
  </si>
  <si>
    <t>5.2</t>
  </si>
  <si>
    <t>5.3</t>
  </si>
  <si>
    <t>5.4</t>
  </si>
  <si>
    <t>5.5</t>
  </si>
  <si>
    <t>5.6</t>
  </si>
  <si>
    <t>5.7</t>
  </si>
  <si>
    <t>5.12</t>
  </si>
  <si>
    <t>9.2</t>
  </si>
  <si>
    <t>9.3</t>
  </si>
  <si>
    <t>11.3</t>
  </si>
  <si>
    <t>11.4</t>
  </si>
  <si>
    <t>13.7</t>
  </si>
  <si>
    <t>13.8</t>
  </si>
  <si>
    <t>13.9</t>
  </si>
  <si>
    <t>14.4</t>
  </si>
  <si>
    <t>14.5</t>
  </si>
  <si>
    <t>14.6</t>
  </si>
  <si>
    <t>ИТОГО по разделу  "Отопление"</t>
  </si>
  <si>
    <t>16.1.1</t>
  </si>
  <si>
    <t>16.1.2</t>
  </si>
  <si>
    <t>16.1.3</t>
  </si>
  <si>
    <t>16.1.4</t>
  </si>
  <si>
    <t>16.2.1</t>
  </si>
  <si>
    <t>16.3.1</t>
  </si>
  <si>
    <t>16.3.2</t>
  </si>
  <si>
    <t>16.3.3</t>
  </si>
  <si>
    <t>16.3.4</t>
  </si>
  <si>
    <t>16.3.5</t>
  </si>
  <si>
    <t>16.4.1</t>
  </si>
  <si>
    <t>16.5.1</t>
  </si>
  <si>
    <t>16.5.2</t>
  </si>
  <si>
    <t>16.5.3</t>
  </si>
  <si>
    <t>16.6</t>
  </si>
  <si>
    <t>16.6.1</t>
  </si>
  <si>
    <t>16.6.2</t>
  </si>
  <si>
    <t>16.6.3</t>
  </si>
  <si>
    <t>16.6.4</t>
  </si>
  <si>
    <t>16.6.5</t>
  </si>
  <si>
    <t>16.7</t>
  </si>
  <si>
    <t>16.7.1</t>
  </si>
  <si>
    <t>16.8</t>
  </si>
  <si>
    <t>16.8.1</t>
  </si>
  <si>
    <t>17.2</t>
  </si>
  <si>
    <t>17.3</t>
  </si>
  <si>
    <t>17.4</t>
  </si>
  <si>
    <t>17.5</t>
  </si>
  <si>
    <t>17.6</t>
  </si>
  <si>
    <t>17.7</t>
  </si>
  <si>
    <t>Итого по разделу " Строительные работы техподполья"</t>
  </si>
  <si>
    <t>18.1</t>
  </si>
  <si>
    <t>Телевидение</t>
  </si>
  <si>
    <t>Антена телевизионная с1 по 5 канал</t>
  </si>
  <si>
    <t>Антена телевизионная с 6 по 12 канал</t>
  </si>
  <si>
    <t>Антена телевизионная с 21 по 61 канал</t>
  </si>
  <si>
    <t>Мачта</t>
  </si>
  <si>
    <t>Коробка антенная</t>
  </si>
  <si>
    <t>Усилитель 3 вх-1 вх</t>
  </si>
  <si>
    <t>Усилитель 1 вх-1 вх</t>
  </si>
  <si>
    <t>Ответвитель магистральный</t>
  </si>
  <si>
    <t>Фильтр режекторный</t>
  </si>
  <si>
    <t>Разъем F-RG-6</t>
  </si>
  <si>
    <t>Разъем F-RG-11</t>
  </si>
  <si>
    <t>Ответвитель абонентный</t>
  </si>
  <si>
    <t>Разветвитель 2 тВ</t>
  </si>
  <si>
    <t>резистр</t>
  </si>
  <si>
    <t>коробка -переходник</t>
  </si>
  <si>
    <t>розетка абонентная телев</t>
  </si>
  <si>
    <t>кабель  РК 75-4,8-319 нг(S-HF)</t>
  </si>
  <si>
    <t>кабель  РК 75-4-319 нг(S-HF)</t>
  </si>
  <si>
    <t>Пожарная сигнализация</t>
  </si>
  <si>
    <t>Извещатель пожарный ИП 212-112</t>
  </si>
  <si>
    <t>13.10</t>
  </si>
  <si>
    <t>13.11</t>
  </si>
  <si>
    <t>4.8</t>
  </si>
  <si>
    <t>в т.ч. НДС 18%</t>
  </si>
  <si>
    <t>СОГЛАСОВАНО:</t>
  </si>
  <si>
    <t>УТВЕРЖДАЮ:</t>
  </si>
  <si>
    <t>Зам.директора по строительству ООО "Запад"</t>
  </si>
  <si>
    <t>_______________Любушкин Р.В.</t>
  </si>
  <si>
    <t>по дов. № 93 от 30.10.2014</t>
  </si>
  <si>
    <t xml:space="preserve">Смета </t>
  </si>
  <si>
    <t>подвес прямой</t>
  </si>
  <si>
    <t>пакет</t>
  </si>
  <si>
    <t>дюбель-анкер потайной пласт.6/80 мм 100 шт.</t>
  </si>
  <si>
    <t>Устройство внутренних перегородок из пазогребневых плит</t>
  </si>
  <si>
    <t>Устройство внутренних перегородок санузлов</t>
  </si>
  <si>
    <t>ПГП 667х500х80 влогостойкие пазогребневые</t>
  </si>
  <si>
    <t>Устройство люков противопожарных:</t>
  </si>
  <si>
    <t>Устройство люков индивидуальных:</t>
  </si>
  <si>
    <r>
      <t xml:space="preserve">Сетка арматурная 4С 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6АIII-100 118*280</t>
    </r>
  </si>
  <si>
    <t>Выключатель одноклавишный проходной IP55</t>
  </si>
  <si>
    <t>труба ПВХ ф32 гофрированная</t>
  </si>
  <si>
    <t>Светильник НСП02*100</t>
  </si>
  <si>
    <t>греющий кабель SelfTec Elektra</t>
  </si>
  <si>
    <t>труба ПВХ ф50 гофрированная</t>
  </si>
  <si>
    <t>Выключатель одноклавишный открытый А 16-050</t>
  </si>
  <si>
    <t>УЭРМ-3-2700 УХЛ3</t>
  </si>
  <si>
    <t>УЭРМ-5-2700 УХЛ3</t>
  </si>
  <si>
    <t>труба ПВХ ф25 гофрированная</t>
  </si>
  <si>
    <t>коробка ответвительная У 994 У2</t>
  </si>
  <si>
    <t>ШДУП</t>
  </si>
  <si>
    <t>лампа энергосберегающая 9 Вт 4U 9W 2700K E27</t>
  </si>
  <si>
    <t>лампа энергосбер. 20 Вт 4U 20W 2700K E27</t>
  </si>
  <si>
    <t>защитный гофрированный кожух для труб 20 мм</t>
  </si>
  <si>
    <t>фильтр магнитно-механич.муфтовый латун. 15 мм</t>
  </si>
  <si>
    <t>Воздуховоды из оцинкованной листовой стали 200х200х0,5</t>
  </si>
  <si>
    <r>
      <t xml:space="preserve">Воздуховоды из оцинкованной листовой стали 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100</t>
    </r>
  </si>
  <si>
    <t>решетка вентиляционная ВР-К 150х200h</t>
  </si>
  <si>
    <t>решетка вентиляционная ВР-К 180х250h</t>
  </si>
  <si>
    <t>решетка вентиляционная ВР-ГН 300х200h</t>
  </si>
  <si>
    <t>турбина вентиляционная TD 350</t>
  </si>
  <si>
    <t>турбина вентиляционная TD 200</t>
  </si>
  <si>
    <t>покрытие огнезащитное для воздуховодов "ОГНЕМАТ Вент"</t>
  </si>
  <si>
    <t>Установка вентиляторов и зонтов</t>
  </si>
  <si>
    <r>
      <t xml:space="preserve">вентилятор бытовой 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125 N=10 Вт</t>
    </r>
  </si>
  <si>
    <r>
      <t xml:space="preserve">заглушка с сеткой 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100</t>
    </r>
  </si>
  <si>
    <r>
      <t>переход прямоугольный на круглое сечение 600*840-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200</t>
    </r>
  </si>
  <si>
    <r>
      <t xml:space="preserve">Зонт вентиляционный круглый 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100</t>
    </r>
  </si>
  <si>
    <r>
      <t>переход прямоугольный на круглое сечение 880*640-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200</t>
    </r>
  </si>
  <si>
    <r>
      <t>переход прямоугольный на круглое сечение 900*510-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200</t>
    </r>
  </si>
  <si>
    <r>
      <t>переход прямоугольный на круглое сечение 1180*640-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350</t>
    </r>
  </si>
  <si>
    <r>
      <t>переход прямоугольный на круглое сечение 760*840-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350</t>
    </r>
  </si>
  <si>
    <r>
      <t>переход прямоугольный на круглое сечение 1040*640-</t>
    </r>
    <r>
      <rPr>
        <sz val="12"/>
        <color indexed="25"/>
        <rFont val="Calibri"/>
        <family val="2"/>
        <charset val="204"/>
      </rPr>
      <t>Ø</t>
    </r>
    <r>
      <rPr>
        <sz val="10.199999999999999"/>
        <color indexed="25"/>
        <rFont val="Times New Roman"/>
        <family val="1"/>
        <charset val="204"/>
      </rPr>
      <t>350</t>
    </r>
  </si>
  <si>
    <t>труба стальная эл.сварная Д=219х6мм</t>
  </si>
  <si>
    <t>Фланец ф63</t>
  </si>
  <si>
    <t>фольга алюминиевая для технич.целей</t>
  </si>
  <si>
    <t>втулка под фланец полипропиленовая д63</t>
  </si>
  <si>
    <t>кран шаровый ф20 мм</t>
  </si>
  <si>
    <t>муфта переходная из полипропилена ф63*32</t>
  </si>
  <si>
    <t xml:space="preserve">муфта комбинированная ВР из полипропилена ф32*1 </t>
  </si>
  <si>
    <t>кран шаровый латунный 32</t>
  </si>
  <si>
    <t>насос погружной N=0,2 кВт</t>
  </si>
  <si>
    <t>сифон-ревизия чугунный ф110</t>
  </si>
  <si>
    <t>труба пластмассовая напорная ф110</t>
  </si>
  <si>
    <t>втулка под фланец полипропиленовая д110</t>
  </si>
  <si>
    <t>заглушка стальная фланцевая 100</t>
  </si>
  <si>
    <t>компенсационный патрубок</t>
  </si>
  <si>
    <t>шпаклевка</t>
  </si>
  <si>
    <t>розетка сдвоенная открытая</t>
  </si>
  <si>
    <t>коробка под усилитель</t>
  </si>
  <si>
    <t>Бетон В20F100W6 с доставкой</t>
  </si>
  <si>
    <t>Монтаж фундаментных блоков</t>
  </si>
  <si>
    <t xml:space="preserve">ФБС24.4.6-т </t>
  </si>
  <si>
    <t xml:space="preserve">ФБС12.4.6-т </t>
  </si>
  <si>
    <t xml:space="preserve">ФБС12.4.3-т </t>
  </si>
  <si>
    <t xml:space="preserve">ФБС9.4.6-т </t>
  </si>
  <si>
    <t>бетон В15 П3 F75 W6</t>
  </si>
  <si>
    <t>сетки 2С 12АIII, закладные детали</t>
  </si>
  <si>
    <t>Бетон В15 F100 W4 с доставкой</t>
  </si>
  <si>
    <t>Итого по разделу " Устройство монолитного ленточного фундамента ФЛм1"</t>
  </si>
  <si>
    <t>Монтаж плит перекрытия</t>
  </si>
  <si>
    <t>ПК 66.15</t>
  </si>
  <si>
    <t>ПБ 66.12</t>
  </si>
  <si>
    <t>ПБ 60.12</t>
  </si>
  <si>
    <t>ПК 60.15</t>
  </si>
  <si>
    <t>ПБ 30.15</t>
  </si>
  <si>
    <t>ПБ 30.12</t>
  </si>
  <si>
    <t>ПБ 35.9</t>
  </si>
  <si>
    <t>ПБ 28.9</t>
  </si>
  <si>
    <t>ПБ 31.9</t>
  </si>
  <si>
    <t>ПБ 33.9</t>
  </si>
  <si>
    <t>ПБ 72.12</t>
  </si>
  <si>
    <t>ПБ 72.15</t>
  </si>
  <si>
    <t>8ПБ13-1</t>
  </si>
  <si>
    <t>Кирпичная кладка перегородок</t>
  </si>
  <si>
    <t>Раствор М75 Пк2 с доставкой</t>
  </si>
  <si>
    <t>ограждение</t>
  </si>
  <si>
    <t>Кирпич керамический размером 250х120х88 1,4НФ/100/1,4/50</t>
  </si>
  <si>
    <t>швеллер 16</t>
  </si>
  <si>
    <t>швеллер 22</t>
  </si>
  <si>
    <t>угол 70х5</t>
  </si>
  <si>
    <t>угол 160х10</t>
  </si>
  <si>
    <t>S10</t>
  </si>
  <si>
    <t>S14</t>
  </si>
  <si>
    <t>Устройство железобетонных лестниц</t>
  </si>
  <si>
    <t>ступень основная ЛС 11</t>
  </si>
  <si>
    <t>ступень основная ЛС 15</t>
  </si>
  <si>
    <t>Устройство монолитных площадок</t>
  </si>
  <si>
    <t>Устройство монолитных участков</t>
  </si>
  <si>
    <t>Раздел 5. Каркас здания</t>
  </si>
  <si>
    <t>Силикатные блоки СБ М125/F50/1.8</t>
  </si>
  <si>
    <t>Раствор М100 Пк2 с доставкой</t>
  </si>
  <si>
    <t>Кирпич керамический одинарный размером 250х120х65/1НФ/125/2.0/50</t>
  </si>
  <si>
    <t>Минераловатные плиты ИЗОЛ ФШ 150</t>
  </si>
  <si>
    <t>Кладка парапетов</t>
  </si>
  <si>
    <t>Кирпич силикатный СУР-200/50</t>
  </si>
  <si>
    <t>Раствор М100 Пк3 с доставкой</t>
  </si>
  <si>
    <t>Кладка вентканалов выше уровня кровли</t>
  </si>
  <si>
    <t>Кирпич керамический одинарный размером 250х120х65/1НФ/100/2.0/100</t>
  </si>
  <si>
    <t>Раствор М75 Пк3 с доставкой</t>
  </si>
  <si>
    <t>ИТОГО по разделу "Каркас здания"</t>
  </si>
  <si>
    <t>Раздел 6. Монтаж плит перекрытия</t>
  </si>
  <si>
    <t>ИТОГО по разделу "Монтаж плит перекрытия":</t>
  </si>
  <si>
    <t>Бетон В15</t>
  </si>
  <si>
    <t>Устройство ограждений лестниц</t>
  </si>
  <si>
    <t>Ограждение ОМВ 14-1</t>
  </si>
  <si>
    <t>Антикоррозийная защита</t>
  </si>
  <si>
    <t>Краска Пф 115</t>
  </si>
  <si>
    <t>Грунтовка Гф 021</t>
  </si>
  <si>
    <t>Раздел 7. Лестницы</t>
  </si>
  <si>
    <t>ИТОГО по разделу "Лестницы":</t>
  </si>
  <si>
    <t>Раздел 8. Балконы</t>
  </si>
  <si>
    <t>Балк. Плиты</t>
  </si>
  <si>
    <t>Устройство крепления балконных плит</t>
  </si>
  <si>
    <t>Бетон В15П2F100W4</t>
  </si>
  <si>
    <t>Арматура АIII 12мм</t>
  </si>
  <si>
    <t>Арматура АIII 10мм</t>
  </si>
  <si>
    <t>Арматура АIII 8мм</t>
  </si>
  <si>
    <t>Устройство ограждений балконов</t>
  </si>
  <si>
    <t>Труба проф. 40х4</t>
  </si>
  <si>
    <t>Труба проф. 80*40*4</t>
  </si>
  <si>
    <t>Профлист С10-1000-0,6</t>
  </si>
  <si>
    <t>Козырек балкона</t>
  </si>
  <si>
    <t>Монтаж металлоконструкций</t>
  </si>
  <si>
    <t>Труба проф. 30х4</t>
  </si>
  <si>
    <t>Труба проф. 60*4</t>
  </si>
  <si>
    <t>Уголок 50*4</t>
  </si>
  <si>
    <t>Полоса 6*70*80</t>
  </si>
  <si>
    <t>Профлист С18-1000-0,6</t>
  </si>
  <si>
    <t>Профлист НС35-1000-0,6</t>
  </si>
  <si>
    <t>Снегозадержатель трубчатый 150*3000</t>
  </si>
  <si>
    <t>Оцинкованный лист 0,6</t>
  </si>
  <si>
    <t>Входа  1 (4шт)</t>
  </si>
  <si>
    <t>Труба 100*100*6</t>
  </si>
  <si>
    <t>Лист 10</t>
  </si>
  <si>
    <t>Лист 8</t>
  </si>
  <si>
    <t>Зд2</t>
  </si>
  <si>
    <t>Швеллер 12П</t>
  </si>
  <si>
    <t>Труба 80*40</t>
  </si>
  <si>
    <t>Труба 40*4</t>
  </si>
  <si>
    <t>Труба 40*20</t>
  </si>
  <si>
    <t>Уголок 50*5</t>
  </si>
  <si>
    <t>Арматураф10</t>
  </si>
  <si>
    <t>лист 6</t>
  </si>
  <si>
    <t>профлист Н35</t>
  </si>
  <si>
    <t>профлист С10</t>
  </si>
  <si>
    <t>Водосточная система</t>
  </si>
  <si>
    <t>Устройство площадки</t>
  </si>
  <si>
    <t>Бетон В25 W4 F150</t>
  </si>
  <si>
    <t>Бетон В7,5</t>
  </si>
  <si>
    <t>Сетка  арматурная 4С 5Вр 150*150</t>
  </si>
  <si>
    <t>МН 121-4</t>
  </si>
  <si>
    <t>тн</t>
  </si>
  <si>
    <t>ИТОГО по разделу "Балконы":</t>
  </si>
  <si>
    <t>8ПП21-71</t>
  </si>
  <si>
    <t>8ПП16-71</t>
  </si>
  <si>
    <t>8ПП18-71</t>
  </si>
  <si>
    <t>8ПП14-71</t>
  </si>
  <si>
    <t>ПРГ 32-1.4-4АIII</t>
  </si>
  <si>
    <t>сетки кладочные</t>
  </si>
  <si>
    <t>10-А-III (А240)</t>
  </si>
  <si>
    <t>сетка кладочная 4С 4 Вр1 40х40</t>
  </si>
  <si>
    <t>сетка кладочная 4С 4 Вр1 40х52</t>
  </si>
  <si>
    <t>8ПП27-71</t>
  </si>
  <si>
    <t>9ПБ16-37</t>
  </si>
  <si>
    <t>8ПБ16-1</t>
  </si>
  <si>
    <t>уголок 75х5</t>
  </si>
  <si>
    <t>9ПБ18-37</t>
  </si>
  <si>
    <t>9ПБ13-37</t>
  </si>
  <si>
    <t>ОП 4.4-АIII</t>
  </si>
  <si>
    <t>ПК 72.15</t>
  </si>
  <si>
    <t>ПК 60.10</t>
  </si>
  <si>
    <t>ПК 60.12</t>
  </si>
  <si>
    <t>ПК 31.12</t>
  </si>
  <si>
    <t>ПК 66.10</t>
  </si>
  <si>
    <t>ПК 31.10</t>
  </si>
  <si>
    <t>полоса 8х40</t>
  </si>
  <si>
    <t>Закладные детали, анкера</t>
  </si>
  <si>
    <t>Монтаж лестничных балок</t>
  </si>
  <si>
    <t>Ограждение ЛО13</t>
  </si>
  <si>
    <t>Краска огнезащитная</t>
  </si>
  <si>
    <t>Кладка дымоходов из керамического кирпича</t>
  </si>
  <si>
    <t>Кладка дымоходов из силикатного кирпича</t>
  </si>
  <si>
    <t>Кладка перегородок из блоков ТЕПЛОН</t>
  </si>
  <si>
    <t>Блоки Теплон</t>
  </si>
  <si>
    <t>клей "Волма-Монтаж"</t>
  </si>
  <si>
    <t>ПГП 667х500х80 пустотелые пазогребневые "Волма-плит"</t>
  </si>
  <si>
    <t>5.8</t>
  </si>
  <si>
    <t>7.1</t>
  </si>
  <si>
    <t>7.2</t>
  </si>
  <si>
    <t>7.3</t>
  </si>
  <si>
    <t>7.4</t>
  </si>
  <si>
    <t>7.5</t>
  </si>
  <si>
    <t>Бетон В25 F50</t>
  </si>
  <si>
    <t>сетки, закладные изделия</t>
  </si>
  <si>
    <t>Наружная отделка  стен (с утеплением)</t>
  </si>
  <si>
    <t>Установка оконных блоков и дверей балконных</t>
  </si>
  <si>
    <t>Установка подоконных досок</t>
  </si>
  <si>
    <t>слой "Биполь"</t>
  </si>
  <si>
    <t>Сетка арматурная 3С Вр 200х200</t>
  </si>
  <si>
    <t>Устройство стяжки армированной  толщ. 40 мм</t>
  </si>
  <si>
    <t>Гидроизоляция полов</t>
  </si>
  <si>
    <t xml:space="preserve">Теплоизоляция полов </t>
  </si>
  <si>
    <t>Водно-дисперсионная грунтовка Ceresit</t>
  </si>
  <si>
    <t>Керамогранит c рифленой поверхностью</t>
  </si>
  <si>
    <t>бетон БСТ В7,5 F150 W4 100 мм</t>
  </si>
  <si>
    <t>гидроизоляция "Техноэласт ЭПП"</t>
  </si>
  <si>
    <t>Гидроизоляция в 2 слоя</t>
  </si>
  <si>
    <t>В15 F150</t>
  </si>
  <si>
    <t>пароизоляция слой "Биполь"</t>
  </si>
  <si>
    <t>сборная хризотилцементная стяжка ЛПП 3000х1500х10 в 2 слоя</t>
  </si>
  <si>
    <t>Устройство полов будки выхода на кровлю</t>
  </si>
  <si>
    <t>экструзион.пенополистирол"Технониколь XPS"</t>
  </si>
  <si>
    <t>в/э краска</t>
  </si>
  <si>
    <t>Сухая штукатурная смесь 20 мм</t>
  </si>
  <si>
    <t>Внутренняя отделка жилых помещений</t>
  </si>
  <si>
    <t>Устройство полов 1-3 этажа (в т.ч.МОП)</t>
  </si>
  <si>
    <t>Затирка гипсовыми смесями потолков</t>
  </si>
  <si>
    <t>Затирка гипсовыми смесями, окраска в/э краской потолков</t>
  </si>
  <si>
    <t>грунтовка</t>
  </si>
  <si>
    <t>ИТОГО по разделу "Внутренние отделочные работы электрощитовой, водомерного узла и выхода на кровлю":</t>
  </si>
  <si>
    <t>Пароизоляция слой "Биполь ТПП"</t>
  </si>
  <si>
    <t>экструзионный пенополистирол "ТЕХНОНИКОЛЬ XPS " 150мм</t>
  </si>
  <si>
    <t>Праймер битумный (в 2 слоя)</t>
  </si>
  <si>
    <t>"Метал профиль" снегозадержатель СЗТh150х3000</t>
  </si>
  <si>
    <t>Оцинкованная сталь 0,6</t>
  </si>
  <si>
    <t>Н1 Alucobond</t>
  </si>
  <si>
    <t>Бетон В15F150 W4</t>
  </si>
  <si>
    <t>Раздел 9. Устройство кровли</t>
  </si>
  <si>
    <t>лист ЦСП-1 t8</t>
  </si>
  <si>
    <t>Грунтовка Гф-021</t>
  </si>
  <si>
    <t>Ограждение балконов</t>
  </si>
  <si>
    <t>Эмаль ПФ-115</t>
  </si>
  <si>
    <t>Устройство монолитного фундамента</t>
  </si>
  <si>
    <t>ø10 А400</t>
  </si>
  <si>
    <t>ø5 ВрI</t>
  </si>
  <si>
    <t>Устройство входов</t>
  </si>
  <si>
    <t>ø12 А400</t>
  </si>
  <si>
    <t>Устройство козырьков балконов</t>
  </si>
  <si>
    <t>Устройство козырьков входов</t>
  </si>
  <si>
    <t>□Гн100х6 С245</t>
  </si>
  <si>
    <t>□Гн80х40х5 С245</t>
  </si>
  <si>
    <t>□Гн40х4 С245</t>
  </si>
  <si>
    <t>□Гн40х20х4 С245</t>
  </si>
  <si>
    <t>L50х5 С245</t>
  </si>
  <si>
    <t>ø10 А240</t>
  </si>
  <si>
    <t>сталь листовая t6</t>
  </si>
  <si>
    <t>сталь листовая t10</t>
  </si>
  <si>
    <t>Профнастил НС35-1000-0.6</t>
  </si>
  <si>
    <t>[12 С245</t>
  </si>
  <si>
    <t>9.4</t>
  </si>
  <si>
    <t>9.5</t>
  </si>
  <si>
    <t>9.6</t>
  </si>
  <si>
    <t>9.7</t>
  </si>
  <si>
    <t>9.8</t>
  </si>
  <si>
    <t>9.9</t>
  </si>
  <si>
    <t>Раздел 10. Окна и витражи</t>
  </si>
  <si>
    <t>10.2</t>
  </si>
  <si>
    <t>Раздел 11. Двери и люки</t>
  </si>
  <si>
    <t>Раздел 12. Отделка фасада</t>
  </si>
  <si>
    <t>Раздел 13. Внутренние отделочные работы</t>
  </si>
  <si>
    <t>Раздел 15. Внутренняя отделка мест общего пользования</t>
  </si>
  <si>
    <t>15.4</t>
  </si>
  <si>
    <t>Раздел 17. Электрооборудование и электроосвещение</t>
  </si>
  <si>
    <t xml:space="preserve">Раздел 18. Отопление </t>
  </si>
  <si>
    <t>Раздел 19. Вентиляция</t>
  </si>
  <si>
    <t>Раздел 20. Внутренние В и К</t>
  </si>
  <si>
    <t>Раздел 21. Газоснабжение</t>
  </si>
  <si>
    <t>Двери противопожарные  ДПМ16-9 (электрощитовая)</t>
  </si>
  <si>
    <t>Двери противопожарные  ДПН (EI 30) 21-9 (вход в тех.подполье)</t>
  </si>
  <si>
    <t>Двери входные наружные утепленные с армированным стеклом ДАН 21-14.4</t>
  </si>
  <si>
    <t>Двери внутренние ДСВ ППН М3 16-9 (водомерный узел)</t>
  </si>
  <si>
    <t>люк ДГ 400х400</t>
  </si>
  <si>
    <t>решетка антивандальная металлическая 380-380</t>
  </si>
  <si>
    <t>□Гн25х25х2,5 С245</t>
  </si>
  <si>
    <t>Устройство будки выхода на кровлю</t>
  </si>
  <si>
    <t>плита покрытия лотковая П17-д3</t>
  </si>
  <si>
    <t>Устройство парапетных свесов</t>
  </si>
  <si>
    <t>Устройство монолитного участка для выхода на кровлю</t>
  </si>
  <si>
    <t>швеллер 24П С245</t>
  </si>
  <si>
    <t xml:space="preserve">ø3 ВрI </t>
  </si>
  <si>
    <t>9.10</t>
  </si>
  <si>
    <t>9.11</t>
  </si>
  <si>
    <t>9.12</t>
  </si>
  <si>
    <t>Раздел 16. Устройство отмостки</t>
  </si>
  <si>
    <t>ЦП раствор М200 с доставкой</t>
  </si>
  <si>
    <t>Монолитные заделки между бетонными блоками</t>
  </si>
  <si>
    <t>3.7</t>
  </si>
  <si>
    <t>3.8</t>
  </si>
  <si>
    <t>Кладка несущих стен (наружных и внутренних 380 мм) из силикатных блоков</t>
  </si>
  <si>
    <t>Кладка несущих стен и тамбуров входов из силикатного кирпича</t>
  </si>
  <si>
    <t xml:space="preserve">На строительство жилого дома № 43 в 10-м квартале Заволжского района г.Ульяновска
</t>
  </si>
  <si>
    <t xml:space="preserve">ФБС9.6.6-т </t>
  </si>
  <si>
    <t>Устройство приямков</t>
  </si>
  <si>
    <t>ПК 30.15</t>
  </si>
  <si>
    <t>ПБ 3.9</t>
  </si>
  <si>
    <t>грунтовка битумная (2,5кг/м2)</t>
  </si>
  <si>
    <t>горячий битум БНИ-Y (0,35кг/м2)</t>
  </si>
  <si>
    <t xml:space="preserve">ФБС12.6.6-т </t>
  </si>
  <si>
    <t>Устройство монолитного пояса Пм1</t>
  </si>
  <si>
    <t>"Унифлекс ТПП" в 2 слоя</t>
  </si>
  <si>
    <t>ПБ 2.9</t>
  </si>
  <si>
    <t>ПБ 4.9</t>
  </si>
  <si>
    <t>Установка витража</t>
  </si>
  <si>
    <t>пог.м</t>
  </si>
  <si>
    <t>ступень верхняя ЛСВ 11</t>
  </si>
  <si>
    <t>ступень верхняя ЛСВ 15</t>
  </si>
  <si>
    <t>Бетон БСТ В22,5 П1 F150 70 мм</t>
  </si>
  <si>
    <t>угол 125х8</t>
  </si>
  <si>
    <t>ПК 30.10</t>
  </si>
  <si>
    <t>ПБ 1.9</t>
  </si>
  <si>
    <t>Устройство монолитных балок над продухами</t>
  </si>
  <si>
    <t>8ПП17-5</t>
  </si>
  <si>
    <t>ПК 31.15</t>
  </si>
  <si>
    <t>Лестничные ступени ЛС 14-1</t>
  </si>
  <si>
    <t>сетки, закладные изделия,косоуры</t>
  </si>
  <si>
    <t>Ограждение ЛО14</t>
  </si>
  <si>
    <t>Костыли К-1 620 шт.</t>
  </si>
  <si>
    <t>плиты парапетные ПТ12,5-8-6</t>
  </si>
  <si>
    <t>сендвич панель ПТСМА 50</t>
  </si>
  <si>
    <t>Кровельная оцинкованная сталь 0,8</t>
  </si>
  <si>
    <t>4С Ф4Вр-1</t>
  </si>
  <si>
    <t>Устройство пожарных лестниц ПЛ-2</t>
  </si>
  <si>
    <t>экструдированный пенополистирол "Технониколь XPS" 120 мм</t>
  </si>
  <si>
    <t>Утепление парапета 120 мм</t>
  </si>
  <si>
    <t>8ПБ10-1</t>
  </si>
  <si>
    <t>5ПБ18-27</t>
  </si>
  <si>
    <t>9ПБ30-40</t>
  </si>
  <si>
    <t>Устройство стремянок СГ-28</t>
  </si>
  <si>
    <t>Монтаж балок перекрытия табура входа</t>
  </si>
  <si>
    <t>Бт1, Бт2</t>
  </si>
  <si>
    <t>ПБ 3</t>
  </si>
  <si>
    <t>7.6</t>
  </si>
  <si>
    <t>7.7</t>
  </si>
  <si>
    <t>Раздел 14. Внутренние отделочные работы технического подполья, электрощитовой, водомерного узла и выхода на кровлю</t>
  </si>
  <si>
    <t>Устройство основания в техпомещении</t>
  </si>
  <si>
    <t>втрамбованный щебень 70-100 мм</t>
  </si>
  <si>
    <t xml:space="preserve">Устройство стяжки армированной толщ.40 мм </t>
  </si>
  <si>
    <t>Устройство бетонной подготовки в водомерном узле и эл/щитовой</t>
  </si>
  <si>
    <t>щебень пропитанный битумом 50 мм</t>
  </si>
  <si>
    <t>"ПЕНОПЛЕКС 35"</t>
  </si>
  <si>
    <t>полиэтиленовая пленка</t>
  </si>
  <si>
    <t>Устройство стяжки армированной  толщ. 60-80 мм</t>
  </si>
  <si>
    <t>Улучшенная штукатурка кирпичных стен</t>
  </si>
  <si>
    <t>акриловая краска</t>
  </si>
  <si>
    <t>Затирка гипсовыми смесями, окраска акриловой краской стен из панелей</t>
  </si>
  <si>
    <t>Двери входные наружные утепленные с армированным стеклом ДАВ 21-14.4</t>
  </si>
  <si>
    <t>профиль металлический</t>
  </si>
  <si>
    <t>Устройство обшивки козырьков балконов</t>
  </si>
  <si>
    <t>Профлист</t>
  </si>
  <si>
    <t>8.4</t>
  </si>
  <si>
    <t>водосточная система</t>
  </si>
  <si>
    <t>Двери наружные ДПН 21-14,4</t>
  </si>
  <si>
    <t xml:space="preserve">Двери противопожарные  ДСВ 21-9 </t>
  </si>
  <si>
    <t>Люк ДПН (EI 30) 12-10</t>
  </si>
  <si>
    <t>Люк ЛПМ (EI 30) 11-6</t>
  </si>
  <si>
    <t>Люк ЛПМ (EI 30) 6-8</t>
  </si>
  <si>
    <t>Двери входные в коридор ДО 21-13.5</t>
  </si>
  <si>
    <t>Устройство фундаментов</t>
  </si>
  <si>
    <t>Газоснабжение</t>
  </si>
  <si>
    <t>3.9</t>
  </si>
  <si>
    <t>3.10</t>
  </si>
  <si>
    <t>3.11</t>
  </si>
  <si>
    <t>Устройство монолитных плит приямков</t>
  </si>
  <si>
    <t>Раздел 3. Устройство фундаментов</t>
  </si>
  <si>
    <t>Устройство бетонной подготовки</t>
  </si>
  <si>
    <t>Гидроизоляция боковая обмазочная фундаментов в 2слоя</t>
  </si>
  <si>
    <t>Горизонтальная гидроизоляция фундаментов</t>
  </si>
  <si>
    <t>Гидроизоляция боковая обмазочная монолитных поясов и ФБС  в 2слоя</t>
  </si>
  <si>
    <t>Горизонтальная гидроизоляция монолитных поясов</t>
  </si>
  <si>
    <t>ступень нижняя ЛСН 15</t>
  </si>
  <si>
    <t>ПБ 30.10</t>
  </si>
  <si>
    <t>Анкеры</t>
  </si>
  <si>
    <t>БМ1, БМ3, БМ4</t>
  </si>
  <si>
    <t>Монтаж плит ПВ</t>
  </si>
  <si>
    <r>
      <t xml:space="preserve">сетки - арматура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8 мм А1</t>
    </r>
  </si>
  <si>
    <r>
      <t xml:space="preserve">сетки - арматура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6 мм А1, А3</t>
    </r>
  </si>
  <si>
    <r>
      <t xml:space="preserve">арматура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6 мм А240 </t>
    </r>
  </si>
  <si>
    <r>
      <t xml:space="preserve">4С </t>
    </r>
    <r>
      <rPr>
        <sz val="11"/>
        <rFont val="Arial"/>
        <family val="2"/>
        <charset val="204"/>
      </rPr>
      <t>ø5ВрI</t>
    </r>
  </si>
  <si>
    <t>Итого работа</t>
  </si>
  <si>
    <t>Накладные расходы</t>
  </si>
  <si>
    <t>Сметная прибыль</t>
  </si>
  <si>
    <t>Итого материал</t>
  </si>
  <si>
    <t>Работа Крана</t>
  </si>
  <si>
    <t>маш/час</t>
  </si>
  <si>
    <t>Штукатурка кирпичных стен</t>
  </si>
  <si>
    <t>Штукатурка стен</t>
  </si>
  <si>
    <t>Покраска ограждения</t>
  </si>
  <si>
    <t>Стяжка кровли</t>
  </si>
  <si>
    <t>З/п ИТР</t>
  </si>
  <si>
    <t>з/п Рабочие</t>
  </si>
  <si>
    <t>Доп. Работы</t>
  </si>
  <si>
    <t>Электроэнергия</t>
  </si>
  <si>
    <t>Техника аренда</t>
  </si>
  <si>
    <t>Лизинги</t>
  </si>
  <si>
    <t>Налоги</t>
  </si>
  <si>
    <t>пенополистерол</t>
  </si>
  <si>
    <t>м.п</t>
  </si>
  <si>
    <t>Доп 8% на з.п.</t>
  </si>
  <si>
    <t>Раздел 100. Организация работ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</si>
  <si>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</si>
  <si>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</si>
  <si>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</si>
  <si>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</si>
  <si>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</si>
  <si>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</si>
  <si>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</si>
  <si>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</si>
  <si>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</si>
  <si>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Электрооборудование и электроосвещение</t>
  </si>
  <si>
    <t xml:space="preserve">Отопление </t>
  </si>
  <si>
    <t>19.1</t>
  </si>
  <si>
    <t>Вентиляция</t>
  </si>
  <si>
    <t>20.1</t>
  </si>
  <si>
    <t>Внутренние В и К</t>
  </si>
  <si>
    <t>21.1</t>
  </si>
  <si>
    <t>Реализованно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</si>
</sst>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#,##0.00_р_."/>
    <numFmt numFmtId="167" formatCode="#,##0.00&quot;р.&quot;"/>
    <numFmt numFmtId="168" formatCode="#,##0.0_р_."/>
    <numFmt numFmtId="169" formatCode="0.0"/>
  </numFmts>
  <fonts count="48" x14ac:knownFonts="1">
    <font>
      <sz val="11"/>
      <color rgb="FF000000"/>
      <name val="SimSun"/>
      <family val="2"/>
      <charset val="204"/>
    </font>
    <font>
      <sz val="9"/>
      <name val="Arial Cyr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Arial"/>
      <family val="2"/>
      <charset val="204"/>
    </font>
    <font>
      <sz val="12"/>
      <color indexed="25"/>
      <name val="Calibri"/>
      <family val="2"/>
      <charset val="204"/>
    </font>
    <font>
      <sz val="10.199999999999999"/>
      <color indexed="25"/>
      <name val="Times New Roman"/>
      <family val="1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u/>
      <sz val="11"/>
      <name val="Calibri"/>
      <family val="2"/>
      <charset val="204"/>
    </font>
    <font>
      <sz val="12"/>
      <name val="Calibri"/>
      <family val="2"/>
      <charset val="204"/>
    </font>
    <font>
      <sz val="11"/>
      <color rgb="FF000000"/>
      <name val="SimSun"/>
      <family val="2"/>
      <charset val="204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3366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2"/>
      <color rgb="FFD60093"/>
      <name val="Times New Roman"/>
      <family val="1"/>
      <charset val="204"/>
    </font>
    <font>
      <sz val="12"/>
      <color rgb="FFD60093"/>
      <name val="Times New Roman"/>
      <family val="1"/>
      <charset val="204"/>
    </font>
    <font>
      <b/>
      <sz val="11"/>
      <color rgb="FFD60093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00B0F0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b/>
      <sz val="12"/>
      <color rgb="FFFFC000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7E4BD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8" fillId="0" borderId="0"/>
    <xf numFmtId="0" fontId="19" fillId="0" borderId="0"/>
    <xf numFmtId="0" fontId="18" fillId="0" borderId="0"/>
  </cellStyleXfs>
  <cellXfs count="322">
    <xf numFmtId="0" fontId="0" fillId="0" borderId="0" xfId="0" applyFont="1"/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2" fillId="0" borderId="0" xfId="0" applyNumberFormat="1" applyFont="1" applyFill="1" applyAlignment="1">
      <alignment horizontal="center" vertical="center" wrapText="1"/>
    </xf>
    <xf numFmtId="166" fontId="20" fillId="0" borderId="0" xfId="0" applyNumberFormat="1" applyFont="1" applyFill="1" applyAlignment="1">
      <alignment vertical="center" wrapText="1"/>
    </xf>
    <xf numFmtId="166" fontId="21" fillId="0" borderId="0" xfId="0" applyNumberFormat="1" applyFont="1" applyAlignment="1">
      <alignment vertical="center" wrapText="1"/>
    </xf>
    <xf numFmtId="166" fontId="22" fillId="0" borderId="0" xfId="0" applyNumberFormat="1" applyFont="1" applyAlignment="1">
      <alignment vertical="center" wrapText="1"/>
    </xf>
    <xf numFmtId="167" fontId="22" fillId="0" borderId="0" xfId="0" applyNumberFormat="1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166" fontId="21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right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vertical="center" wrapText="1"/>
    </xf>
    <xf numFmtId="166" fontId="3" fillId="0" borderId="0" xfId="0" applyNumberFormat="1" applyFont="1" applyFill="1" applyAlignment="1">
      <alignment vertical="center" wrapText="1"/>
    </xf>
    <xf numFmtId="166" fontId="2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166" fontId="20" fillId="0" borderId="0" xfId="0" applyNumberFormat="1" applyFont="1" applyAlignment="1">
      <alignment vertical="center" wrapText="1"/>
    </xf>
    <xf numFmtId="166" fontId="20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right" vertical="center" wrapText="1"/>
    </xf>
    <xf numFmtId="166" fontId="2" fillId="0" borderId="1" xfId="0" quotePrefix="1" applyNumberFormat="1" applyFont="1" applyFill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3" fillId="0" borderId="1" xfId="0" quotePrefix="1" applyNumberFormat="1" applyFont="1" applyFill="1" applyBorder="1" applyAlignment="1">
      <alignment horizontal="right" vertical="center" wrapText="1"/>
    </xf>
    <xf numFmtId="166" fontId="21" fillId="0" borderId="0" xfId="0" applyNumberFormat="1" applyFont="1" applyFill="1" applyAlignment="1">
      <alignment vertical="center" wrapText="1"/>
    </xf>
    <xf numFmtId="0" fontId="6" fillId="0" borderId="0" xfId="0" applyFont="1"/>
    <xf numFmtId="0" fontId="25" fillId="0" borderId="0" xfId="0" applyFont="1"/>
    <xf numFmtId="0" fontId="3" fillId="0" borderId="1" xfId="3" applyFont="1" applyFill="1" applyBorder="1" applyAlignment="1">
      <alignment horizontal="center" vertical="center" wrapText="1"/>
    </xf>
    <xf numFmtId="4" fontId="3" fillId="0" borderId="1" xfId="3" applyNumberFormat="1" applyFont="1" applyFill="1" applyBorder="1" applyAlignment="1">
      <alignment horizontal="center" vertical="center" wrapText="1"/>
    </xf>
    <xf numFmtId="4" fontId="3" fillId="0" borderId="1" xfId="3" applyNumberFormat="1" applyFont="1" applyFill="1" applyBorder="1" applyAlignment="1">
      <alignment horizontal="right" vertical="center" wrapText="1"/>
    </xf>
    <xf numFmtId="0" fontId="2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right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3" fillId="0" borderId="1" xfId="3" quotePrefix="1" applyFont="1" applyFill="1" applyBorder="1" applyAlignment="1">
      <alignment horizontal="right" vertical="center" wrapText="1"/>
    </xf>
    <xf numFmtId="0" fontId="2" fillId="0" borderId="1" xfId="3" quotePrefix="1" applyFont="1" applyFill="1" applyBorder="1" applyAlignment="1">
      <alignment horizontal="left" vertical="center" wrapText="1"/>
    </xf>
    <xf numFmtId="0" fontId="2" fillId="0" borderId="1" xfId="3" applyFont="1" applyFill="1" applyBorder="1" applyAlignment="1">
      <alignment horizontal="left" vertical="center" wrapText="1"/>
    </xf>
    <xf numFmtId="4" fontId="2" fillId="0" borderId="1" xfId="3" applyNumberFormat="1" applyFont="1" applyFill="1" applyBorder="1" applyAlignment="1">
      <alignment horizontal="center" vertical="center" wrapText="1"/>
    </xf>
    <xf numFmtId="4" fontId="20" fillId="0" borderId="1" xfId="0" applyNumberFormat="1" applyFont="1" applyFill="1" applyBorder="1" applyAlignment="1">
      <alignment horizontal="center" vertical="center" wrapText="1"/>
    </xf>
    <xf numFmtId="166" fontId="2" fillId="0" borderId="1" xfId="0" quotePrefix="1" applyNumberFormat="1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4" fontId="21" fillId="0" borderId="1" xfId="0" applyNumberFormat="1" applyFont="1" applyFill="1" applyBorder="1" applyAlignment="1">
      <alignment horizontal="center" vertical="center" wrapText="1"/>
    </xf>
    <xf numFmtId="0" fontId="27" fillId="0" borderId="1" xfId="3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right" vertical="center" wrapText="1"/>
    </xf>
    <xf numFmtId="166" fontId="21" fillId="0" borderId="1" xfId="0" applyNumberFormat="1" applyFont="1" applyFill="1" applyBorder="1" applyAlignment="1">
      <alignment horizontal="right" vertical="center" wrapText="1"/>
    </xf>
    <xf numFmtId="166" fontId="2" fillId="0" borderId="1" xfId="0" quotePrefix="1" applyNumberFormat="1" applyFont="1" applyFill="1" applyBorder="1" applyAlignment="1">
      <alignment horizontal="right" vertical="center" wrapText="1"/>
    </xf>
    <xf numFmtId="166" fontId="4" fillId="0" borderId="2" xfId="0" quotePrefix="1" applyNumberFormat="1" applyFont="1" applyBorder="1" applyAlignment="1">
      <alignment horizontal="right" vertical="center" wrapText="1"/>
    </xf>
    <xf numFmtId="166" fontId="20" fillId="0" borderId="1" xfId="0" applyNumberFormat="1" applyFont="1" applyFill="1" applyBorder="1" applyAlignment="1">
      <alignment horizontal="right" vertical="center" wrapText="1"/>
    </xf>
    <xf numFmtId="166" fontId="21" fillId="0" borderId="1" xfId="0" quotePrefix="1" applyNumberFormat="1" applyFont="1" applyFill="1" applyBorder="1" applyAlignment="1">
      <alignment horizontal="left" vertical="center" wrapText="1"/>
    </xf>
    <xf numFmtId="166" fontId="21" fillId="0" borderId="1" xfId="0" applyNumberFormat="1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vertical="center" wrapText="1"/>
    </xf>
    <xf numFmtId="166" fontId="2" fillId="0" borderId="3" xfId="0" applyNumberFormat="1" applyFont="1" applyFill="1" applyBorder="1" applyAlignment="1">
      <alignment horizontal="center" vertical="center" wrapText="1"/>
    </xf>
    <xf numFmtId="166" fontId="20" fillId="0" borderId="3" xfId="0" applyNumberFormat="1" applyFont="1" applyFill="1" applyBorder="1" applyAlignment="1">
      <alignment horizontal="center" vertical="center" wrapText="1"/>
    </xf>
    <xf numFmtId="166" fontId="20" fillId="0" borderId="1" xfId="0" quotePrefix="1" applyNumberFormat="1" applyFont="1" applyFill="1" applyBorder="1" applyAlignment="1">
      <alignment horizontal="right" vertical="center" wrapText="1"/>
    </xf>
    <xf numFmtId="166" fontId="21" fillId="0" borderId="1" xfId="0" quotePrefix="1" applyNumberFormat="1" applyFont="1" applyFill="1" applyBorder="1" applyAlignment="1">
      <alignment horizontal="center" vertical="center" wrapText="1"/>
    </xf>
    <xf numFmtId="166" fontId="29" fillId="0" borderId="1" xfId="0" applyNumberFormat="1" applyFont="1" applyFill="1" applyBorder="1" applyAlignment="1">
      <alignment horizontal="center" vertical="center" wrapText="1"/>
    </xf>
    <xf numFmtId="166" fontId="25" fillId="0" borderId="1" xfId="0" applyNumberFormat="1" applyFont="1" applyFill="1" applyBorder="1" applyAlignment="1">
      <alignment horizontal="center" vertical="center" wrapText="1"/>
    </xf>
    <xf numFmtId="166" fontId="8" fillId="0" borderId="1" xfId="0" quotePrefix="1" applyNumberFormat="1" applyFont="1" applyFill="1" applyBorder="1" applyAlignment="1">
      <alignment horizontal="left" vertical="center" wrapText="1"/>
    </xf>
    <xf numFmtId="49" fontId="2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 wrapText="1"/>
    </xf>
    <xf numFmtId="49" fontId="29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29" fillId="0" borderId="1" xfId="0" quotePrefix="1" applyNumberFormat="1" applyFont="1" applyFill="1" applyBorder="1" applyAlignment="1">
      <alignment horizontal="center" vertical="center" wrapText="1"/>
    </xf>
    <xf numFmtId="49" fontId="29" fillId="0" borderId="1" xfId="0" quotePrefix="1" applyNumberFormat="1" applyFont="1" applyBorder="1" applyAlignment="1">
      <alignment horizontal="center" vertical="center" wrapText="1"/>
    </xf>
    <xf numFmtId="49" fontId="29" fillId="0" borderId="5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49" fontId="29" fillId="0" borderId="6" xfId="0" applyNumberFormat="1" applyFont="1" applyFill="1" applyBorder="1" applyAlignment="1">
      <alignment horizontal="center" vertical="center" wrapText="1"/>
    </xf>
    <xf numFmtId="49" fontId="29" fillId="0" borderId="3" xfId="0" applyNumberFormat="1" applyFont="1" applyFill="1" applyBorder="1" applyAlignment="1">
      <alignment horizontal="center" vertical="center" wrapText="1"/>
    </xf>
    <xf numFmtId="167" fontId="4" fillId="0" borderId="0" xfId="0" applyNumberFormat="1" applyFont="1" applyFill="1" applyAlignment="1">
      <alignment horizontal="center" vertical="center" wrapText="1"/>
    </xf>
    <xf numFmtId="49" fontId="29" fillId="4" borderId="1" xfId="0" applyNumberFormat="1" applyFont="1" applyFill="1" applyBorder="1" applyAlignment="1">
      <alignment horizontal="center" vertical="center" wrapText="1"/>
    </xf>
    <xf numFmtId="166" fontId="26" fillId="4" borderId="1" xfId="0" applyNumberFormat="1" applyFont="1" applyFill="1" applyBorder="1" applyAlignment="1">
      <alignment horizontal="right" vertical="center" wrapText="1"/>
    </xf>
    <xf numFmtId="166" fontId="26" fillId="4" borderId="1" xfId="0" applyNumberFormat="1" applyFont="1" applyFill="1" applyBorder="1" applyAlignment="1">
      <alignment horizontal="center" vertical="center" wrapText="1"/>
    </xf>
    <xf numFmtId="166" fontId="31" fillId="0" borderId="0" xfId="0" applyNumberFormat="1" applyFont="1" applyFill="1" applyAlignment="1">
      <alignment vertical="center" wrapText="1"/>
    </xf>
    <xf numFmtId="166" fontId="21" fillId="5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 wrapText="1"/>
    </xf>
    <xf numFmtId="166" fontId="10" fillId="5" borderId="5" xfId="0" quotePrefix="1" applyNumberFormat="1" applyFont="1" applyFill="1" applyBorder="1" applyAlignment="1">
      <alignment horizontal="left" vertical="center" wrapText="1"/>
    </xf>
    <xf numFmtId="166" fontId="5" fillId="5" borderId="7" xfId="0" applyNumberFormat="1" applyFont="1" applyFill="1" applyBorder="1" applyAlignment="1">
      <alignment vertical="center" wrapText="1"/>
    </xf>
    <xf numFmtId="166" fontId="5" fillId="5" borderId="8" xfId="0" applyNumberFormat="1" applyFont="1" applyFill="1" applyBorder="1" applyAlignment="1">
      <alignment vertical="center" wrapText="1"/>
    </xf>
    <xf numFmtId="49" fontId="29" fillId="5" borderId="1" xfId="0" applyNumberFormat="1" applyFont="1" applyFill="1" applyBorder="1" applyAlignment="1">
      <alignment horizontal="center" vertical="center" wrapText="1"/>
    </xf>
    <xf numFmtId="166" fontId="10" fillId="5" borderId="5" xfId="0" quotePrefix="1" applyNumberFormat="1" applyFont="1" applyFill="1" applyBorder="1" applyAlignment="1">
      <alignment vertical="center" wrapText="1"/>
    </xf>
    <xf numFmtId="166" fontId="10" fillId="5" borderId="5" xfId="0" applyNumberFormat="1" applyFont="1" applyFill="1" applyBorder="1" applyAlignment="1">
      <alignment vertical="center" wrapText="1"/>
    </xf>
    <xf numFmtId="166" fontId="20" fillId="5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right"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166" fontId="26" fillId="5" borderId="1" xfId="0" applyNumberFormat="1" applyFont="1" applyFill="1" applyBorder="1" applyAlignment="1">
      <alignment horizontal="center" vertical="center" wrapText="1"/>
    </xf>
    <xf numFmtId="166" fontId="25" fillId="5" borderId="1" xfId="0" applyNumberFormat="1" applyFont="1" applyFill="1" applyBorder="1" applyAlignment="1">
      <alignment horizontal="center" vertical="center" wrapText="1"/>
    </xf>
    <xf numFmtId="166" fontId="4" fillId="0" borderId="2" xfId="0" applyNumberFormat="1" applyFont="1" applyFill="1" applyBorder="1" applyAlignment="1">
      <alignment horizontal="center" vertical="center" wrapText="1"/>
    </xf>
    <xf numFmtId="166" fontId="22" fillId="0" borderId="0" xfId="0" applyNumberFormat="1" applyFont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vertical="center" wrapText="1"/>
    </xf>
    <xf numFmtId="166" fontId="20" fillId="0" borderId="0" xfId="0" applyNumberFormat="1" applyFont="1" applyFill="1" applyBorder="1" applyAlignment="1">
      <alignment vertical="center" wrapText="1"/>
    </xf>
    <xf numFmtId="166" fontId="26" fillId="0" borderId="1" xfId="0" applyNumberFormat="1" applyFont="1" applyFill="1" applyBorder="1" applyAlignment="1">
      <alignment horizontal="center" vertical="center" wrapText="1"/>
    </xf>
    <xf numFmtId="4" fontId="3" fillId="0" borderId="0" xfId="3" applyNumberFormat="1" applyFont="1" applyFill="1" applyBorder="1" applyAlignment="1">
      <alignment horizontal="center" vertical="center" wrapText="1"/>
    </xf>
    <xf numFmtId="166" fontId="20" fillId="0" borderId="0" xfId="0" applyNumberFormat="1" applyFont="1" applyBorder="1" applyAlignment="1">
      <alignment vertical="center" wrapText="1"/>
    </xf>
    <xf numFmtId="166" fontId="2" fillId="0" borderId="0" xfId="0" applyNumberFormat="1" applyFont="1" applyFill="1" applyAlignment="1">
      <alignment horizontal="right" vertical="center" wrapText="1"/>
    </xf>
    <xf numFmtId="166" fontId="21" fillId="0" borderId="1" xfId="0" quotePrefix="1" applyNumberFormat="1" applyFont="1" applyBorder="1" applyAlignment="1">
      <alignment horizontal="right" vertical="center" wrapText="1"/>
    </xf>
    <xf numFmtId="166" fontId="20" fillId="0" borderId="1" xfId="0" applyNumberFormat="1" applyFont="1" applyBorder="1" applyAlignment="1">
      <alignment horizontal="right" vertical="center" wrapText="1"/>
    </xf>
    <xf numFmtId="166" fontId="5" fillId="5" borderId="7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4" fontId="20" fillId="0" borderId="1" xfId="0" applyNumberFormat="1" applyFont="1" applyFill="1" applyBorder="1" applyAlignment="1">
      <alignment horizontal="right" vertical="center" wrapText="1"/>
    </xf>
    <xf numFmtId="4" fontId="21" fillId="0" borderId="1" xfId="0" applyNumberFormat="1" applyFont="1" applyFill="1" applyBorder="1" applyAlignment="1">
      <alignment horizontal="right" vertical="center" wrapText="1"/>
    </xf>
    <xf numFmtId="4" fontId="27" fillId="0" borderId="1" xfId="3" applyNumberFormat="1" applyFont="1" applyFill="1" applyBorder="1" applyAlignment="1">
      <alignment horizontal="right" vertical="center" wrapText="1"/>
    </xf>
    <xf numFmtId="166" fontId="3" fillId="5" borderId="1" xfId="0" applyNumberFormat="1" applyFont="1" applyFill="1" applyBorder="1" applyAlignment="1">
      <alignment horizontal="right" vertical="center" wrapText="1"/>
    </xf>
    <xf numFmtId="166" fontId="20" fillId="0" borderId="3" xfId="0" applyNumberFormat="1" applyFont="1" applyFill="1" applyBorder="1" applyAlignment="1">
      <alignment horizontal="right" vertical="center" wrapText="1"/>
    </xf>
    <xf numFmtId="166" fontId="3" fillId="2" borderId="1" xfId="0" applyNumberFormat="1" applyFont="1" applyFill="1" applyBorder="1" applyAlignment="1">
      <alignment horizontal="right" vertical="center" wrapText="1"/>
    </xf>
    <xf numFmtId="166" fontId="20" fillId="0" borderId="0" xfId="0" applyNumberFormat="1" applyFont="1" applyAlignment="1">
      <alignment horizontal="right" vertical="center" wrapText="1"/>
    </xf>
    <xf numFmtId="166" fontId="20" fillId="6" borderId="1" xfId="0" applyNumberFormat="1" applyFont="1" applyFill="1" applyBorder="1" applyAlignment="1">
      <alignment horizontal="center" vertical="center" wrapText="1"/>
    </xf>
    <xf numFmtId="166" fontId="3" fillId="6" borderId="1" xfId="0" applyNumberFormat="1" applyFont="1" applyFill="1" applyBorder="1" applyAlignment="1">
      <alignment horizontal="center" vertical="center" wrapText="1"/>
    </xf>
    <xf numFmtId="166" fontId="3" fillId="6" borderId="1" xfId="0" applyNumberFormat="1" applyFont="1" applyFill="1" applyBorder="1" applyAlignment="1">
      <alignment horizontal="right" vertical="center" wrapText="1"/>
    </xf>
    <xf numFmtId="166" fontId="20" fillId="6" borderId="1" xfId="0" quotePrefix="1" applyNumberFormat="1" applyFont="1" applyFill="1" applyBorder="1" applyAlignment="1">
      <alignment horizontal="left" vertical="center" wrapText="1"/>
    </xf>
    <xf numFmtId="166" fontId="3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166" fontId="32" fillId="0" borderId="1" xfId="0" applyNumberFormat="1" applyFont="1" applyFill="1" applyBorder="1" applyAlignment="1">
      <alignment horizontal="right" vertical="center" wrapText="1"/>
    </xf>
    <xf numFmtId="166" fontId="33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right" vertical="center" wrapText="1"/>
    </xf>
    <xf numFmtId="166" fontId="2" fillId="2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6" fontId="33" fillId="0" borderId="1" xfId="0" quotePrefix="1" applyNumberFormat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2" fontId="3" fillId="0" borderId="3" xfId="0" quotePrefix="1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66" fontId="21" fillId="0" borderId="3" xfId="0" applyNumberFormat="1" applyFont="1" applyFill="1" applyBorder="1" applyAlignment="1">
      <alignment horizontal="center" vertical="center" wrapText="1"/>
    </xf>
    <xf numFmtId="166" fontId="2" fillId="0" borderId="1" xfId="0" quotePrefix="1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21" fillId="0" borderId="0" xfId="0" applyNumberFormat="1" applyFont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left" vertical="center" wrapText="1"/>
    </xf>
    <xf numFmtId="166" fontId="2" fillId="7" borderId="1" xfId="0" applyNumberFormat="1" applyFont="1" applyFill="1" applyBorder="1" applyAlignment="1">
      <alignment horizontal="right" vertical="center" wrapText="1"/>
    </xf>
    <xf numFmtId="49" fontId="29" fillId="8" borderId="6" xfId="0" applyNumberFormat="1" applyFont="1" applyFill="1" applyBorder="1" applyAlignment="1">
      <alignment horizontal="center" vertical="center" wrapText="1"/>
    </xf>
    <xf numFmtId="166" fontId="2" fillId="8" borderId="6" xfId="0" quotePrefix="1" applyNumberFormat="1" applyFont="1" applyFill="1" applyBorder="1" applyAlignment="1">
      <alignment horizontal="right" vertical="center" wrapText="1"/>
    </xf>
    <xf numFmtId="166" fontId="2" fillId="8" borderId="6" xfId="0" applyNumberFormat="1" applyFont="1" applyFill="1" applyBorder="1" applyAlignment="1">
      <alignment horizontal="center" vertical="center" wrapText="1"/>
    </xf>
    <xf numFmtId="166" fontId="21" fillId="8" borderId="6" xfId="0" applyNumberFormat="1" applyFont="1" applyFill="1" applyBorder="1" applyAlignment="1">
      <alignment horizontal="center" vertical="center" wrapText="1"/>
    </xf>
    <xf numFmtId="166" fontId="21" fillId="8" borderId="6" xfId="0" applyNumberFormat="1" applyFont="1" applyFill="1" applyBorder="1" applyAlignment="1">
      <alignment horizontal="right" vertical="center" wrapText="1"/>
    </xf>
    <xf numFmtId="166" fontId="28" fillId="8" borderId="6" xfId="0" applyNumberFormat="1" applyFont="1" applyFill="1" applyBorder="1" applyAlignment="1">
      <alignment horizontal="center" vertical="center" wrapText="1"/>
    </xf>
    <xf numFmtId="49" fontId="29" fillId="8" borderId="1" xfId="0" applyNumberFormat="1" applyFont="1" applyFill="1" applyBorder="1" applyAlignment="1">
      <alignment horizontal="center" vertical="center" wrapText="1"/>
    </xf>
    <xf numFmtId="166" fontId="2" fillId="9" borderId="1" xfId="0" quotePrefix="1" applyNumberFormat="1" applyFont="1" applyFill="1" applyBorder="1" applyAlignment="1">
      <alignment horizontal="right" vertical="center" wrapText="1"/>
    </xf>
    <xf numFmtId="166" fontId="28" fillId="9" borderId="1" xfId="0" applyNumberFormat="1" applyFont="1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 vertical="center" wrapText="1"/>
    </xf>
    <xf numFmtId="166" fontId="21" fillId="9" borderId="1" xfId="0" applyNumberFormat="1" applyFont="1" applyFill="1" applyBorder="1" applyAlignment="1">
      <alignment horizontal="center" vertical="center" wrapText="1"/>
    </xf>
    <xf numFmtId="166" fontId="21" fillId="9" borderId="1" xfId="0" applyNumberFormat="1" applyFont="1" applyFill="1" applyBorder="1" applyAlignment="1">
      <alignment horizontal="right" vertical="center" wrapText="1"/>
    </xf>
    <xf numFmtId="4" fontId="21" fillId="9" borderId="1" xfId="0" applyNumberFormat="1" applyFont="1" applyFill="1" applyBorder="1" applyAlignment="1">
      <alignment horizontal="center" vertical="center" wrapText="1"/>
    </xf>
    <xf numFmtId="166" fontId="8" fillId="9" borderId="1" xfId="0" applyNumberFormat="1" applyFont="1" applyFill="1" applyBorder="1" applyAlignment="1">
      <alignment horizontal="right" vertical="center" wrapText="1"/>
    </xf>
    <xf numFmtId="166" fontId="2" fillId="9" borderId="1" xfId="0" applyNumberFormat="1" applyFont="1" applyFill="1" applyBorder="1" applyAlignment="1">
      <alignment horizontal="right" vertical="center" wrapText="1"/>
    </xf>
    <xf numFmtId="166" fontId="2" fillId="8" borderId="1" xfId="0" applyNumberFormat="1" applyFont="1" applyFill="1" applyBorder="1" applyAlignment="1">
      <alignment horizontal="right" vertical="center" wrapText="1"/>
    </xf>
    <xf numFmtId="166" fontId="28" fillId="8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166" fontId="21" fillId="8" borderId="1" xfId="0" applyNumberFormat="1" applyFont="1" applyFill="1" applyBorder="1" applyAlignment="1">
      <alignment horizontal="center" vertical="center" wrapText="1"/>
    </xf>
    <xf numFmtId="166" fontId="21" fillId="8" borderId="1" xfId="0" applyNumberFormat="1" applyFont="1" applyFill="1" applyBorder="1" applyAlignment="1">
      <alignment horizontal="right" vertical="center" wrapText="1"/>
    </xf>
    <xf numFmtId="166" fontId="2" fillId="8" borderId="1" xfId="0" quotePrefix="1" applyNumberFormat="1" applyFont="1" applyFill="1" applyBorder="1" applyAlignment="1">
      <alignment horizontal="right" vertical="center" wrapText="1"/>
    </xf>
    <xf numFmtId="4" fontId="2" fillId="9" borderId="1" xfId="0" applyNumberFormat="1" applyFont="1" applyFill="1" applyBorder="1" applyAlignment="1">
      <alignment horizontal="center" vertical="center" wrapText="1"/>
    </xf>
    <xf numFmtId="4" fontId="21" fillId="9" borderId="1" xfId="0" applyNumberFormat="1" applyFont="1" applyFill="1" applyBorder="1" applyAlignment="1">
      <alignment horizontal="right" vertical="center" wrapText="1"/>
    </xf>
    <xf numFmtId="49" fontId="29" fillId="10" borderId="1" xfId="0" applyNumberFormat="1" applyFont="1" applyFill="1" applyBorder="1" applyAlignment="1">
      <alignment horizontal="center" vertical="center" wrapText="1"/>
    </xf>
    <xf numFmtId="166" fontId="26" fillId="10" borderId="1" xfId="0" applyNumberFormat="1" applyFont="1" applyFill="1" applyBorder="1" applyAlignment="1">
      <alignment horizontal="right" vertical="center" wrapText="1"/>
    </xf>
    <xf numFmtId="166" fontId="26" fillId="10" borderId="1" xfId="0" applyNumberFormat="1" applyFont="1" applyFill="1" applyBorder="1" applyAlignment="1">
      <alignment horizontal="center" vertical="center" wrapText="1"/>
    </xf>
    <xf numFmtId="0" fontId="26" fillId="10" borderId="1" xfId="0" applyNumberFormat="1" applyFont="1" applyFill="1" applyBorder="1" applyAlignment="1">
      <alignment horizontal="center" vertical="center" wrapText="1"/>
    </xf>
    <xf numFmtId="49" fontId="34" fillId="10" borderId="1" xfId="0" applyNumberFormat="1" applyFont="1" applyFill="1" applyBorder="1" applyAlignment="1">
      <alignment horizontal="center" vertical="center" wrapText="1"/>
    </xf>
    <xf numFmtId="166" fontId="34" fillId="10" borderId="1" xfId="0" applyNumberFormat="1" applyFont="1" applyFill="1" applyBorder="1" applyAlignment="1">
      <alignment horizontal="right" vertical="center" wrapText="1"/>
    </xf>
    <xf numFmtId="166" fontId="34" fillId="10" borderId="1" xfId="0" applyNumberFormat="1" applyFont="1" applyFill="1" applyBorder="1" applyAlignment="1">
      <alignment horizontal="center" vertical="center" wrapText="1"/>
    </xf>
    <xf numFmtId="166" fontId="32" fillId="0" borderId="0" xfId="0" applyNumberFormat="1" applyFont="1" applyFill="1" applyAlignment="1">
      <alignment vertical="center" wrapText="1"/>
    </xf>
    <xf numFmtId="0" fontId="6" fillId="0" borderId="0" xfId="0" applyFont="1" applyFill="1"/>
    <xf numFmtId="4" fontId="6" fillId="0" borderId="0" xfId="0" applyNumberFormat="1" applyFont="1" applyFill="1" applyAlignment="1">
      <alignment horizontal="right"/>
    </xf>
    <xf numFmtId="0" fontId="0" fillId="0" borderId="0" xfId="0" applyFont="1" applyFill="1"/>
    <xf numFmtId="0" fontId="8" fillId="0" borderId="0" xfId="0" applyFont="1" applyFill="1" applyAlignment="1">
      <alignment horizontal="center"/>
    </xf>
    <xf numFmtId="4" fontId="8" fillId="0" borderId="0" xfId="0" applyNumberFormat="1" applyFont="1" applyFill="1" applyAlignment="1">
      <alignment horizontal="right"/>
    </xf>
    <xf numFmtId="0" fontId="6" fillId="0" borderId="0" xfId="0" quotePrefix="1" applyFont="1" applyFill="1" applyAlignment="1">
      <alignment horizontal="left"/>
    </xf>
    <xf numFmtId="0" fontId="30" fillId="0" borderId="0" xfId="0" applyFont="1" applyFill="1"/>
    <xf numFmtId="166" fontId="35" fillId="0" borderId="1" xfId="0" applyNumberFormat="1" applyFont="1" applyFill="1" applyBorder="1" applyAlignment="1">
      <alignment horizontal="center" vertical="center" wrapText="1"/>
    </xf>
    <xf numFmtId="166" fontId="35" fillId="0" borderId="0" xfId="0" applyNumberFormat="1" applyFont="1" applyFill="1" applyBorder="1" applyAlignment="1">
      <alignment horizontal="center" vertical="center" wrapText="1"/>
    </xf>
    <xf numFmtId="49" fontId="29" fillId="5" borderId="1" xfId="0" quotePrefix="1" applyNumberFormat="1" applyFont="1" applyFill="1" applyBorder="1" applyAlignment="1">
      <alignment horizontal="center" vertical="center" wrapText="1"/>
    </xf>
    <xf numFmtId="4" fontId="35" fillId="0" borderId="1" xfId="0" applyNumberFormat="1" applyFont="1" applyFill="1" applyBorder="1" applyAlignment="1">
      <alignment horizontal="center" vertical="center" wrapText="1"/>
    </xf>
    <xf numFmtId="166" fontId="29" fillId="5" borderId="1" xfId="0" applyNumberFormat="1" applyFont="1" applyFill="1" applyBorder="1" applyAlignment="1">
      <alignment horizontal="center" vertical="center" wrapText="1"/>
    </xf>
    <xf numFmtId="49" fontId="10" fillId="5" borderId="1" xfId="0" quotePrefix="1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" fontId="35" fillId="0" borderId="1" xfId="3" applyNumberFormat="1" applyFont="1" applyFill="1" applyBorder="1" applyAlignment="1">
      <alignment horizontal="center" vertical="center" wrapText="1"/>
    </xf>
    <xf numFmtId="166" fontId="21" fillId="0" borderId="0" xfId="0" applyNumberFormat="1" applyFont="1" applyBorder="1" applyAlignment="1">
      <alignment vertical="center" wrapText="1"/>
    </xf>
    <xf numFmtId="166" fontId="36" fillId="0" borderId="1" xfId="0" applyNumberFormat="1" applyFont="1" applyFill="1" applyBorder="1" applyAlignment="1">
      <alignment horizontal="center" vertical="center" wrapText="1"/>
    </xf>
    <xf numFmtId="166" fontId="37" fillId="0" borderId="1" xfId="0" applyNumberFormat="1" applyFont="1" applyFill="1" applyBorder="1" applyAlignment="1">
      <alignment horizontal="center" vertical="center" wrapText="1"/>
    </xf>
    <xf numFmtId="166" fontId="37" fillId="0" borderId="1" xfId="0" quotePrefix="1" applyNumberFormat="1" applyFont="1" applyFill="1" applyBorder="1" applyAlignment="1">
      <alignment horizontal="left" vertical="center" wrapText="1"/>
    </xf>
    <xf numFmtId="166" fontId="38" fillId="0" borderId="1" xfId="0" quotePrefix="1" applyNumberFormat="1" applyFont="1" applyFill="1" applyBorder="1" applyAlignment="1">
      <alignment horizontal="right" vertical="center" wrapText="1"/>
    </xf>
    <xf numFmtId="166" fontId="38" fillId="0" borderId="1" xfId="0" applyNumberFormat="1" applyFont="1" applyFill="1" applyBorder="1" applyAlignment="1">
      <alignment horizontal="right" vertical="center" wrapText="1"/>
    </xf>
    <xf numFmtId="166" fontId="37" fillId="0" borderId="1" xfId="0" applyNumberFormat="1" applyFont="1" applyFill="1" applyBorder="1" applyAlignment="1">
      <alignment horizontal="left" vertical="center" wrapText="1"/>
    </xf>
    <xf numFmtId="4" fontId="38" fillId="0" borderId="1" xfId="3" applyNumberFormat="1" applyFont="1" applyFill="1" applyBorder="1" applyAlignment="1">
      <alignment horizontal="center" vertical="center" wrapText="1"/>
    </xf>
    <xf numFmtId="166" fontId="4" fillId="0" borderId="2" xfId="0" quotePrefix="1" applyNumberFormat="1" applyFont="1" applyFill="1" applyBorder="1" applyAlignment="1">
      <alignment horizontal="right" vertical="center" wrapText="1"/>
    </xf>
    <xf numFmtId="4" fontId="32" fillId="0" borderId="1" xfId="0" applyNumberFormat="1" applyFont="1" applyFill="1" applyBorder="1" applyAlignment="1">
      <alignment horizontal="right" vertical="center" wrapText="1"/>
    </xf>
    <xf numFmtId="0" fontId="38" fillId="0" borderId="1" xfId="0" quotePrefix="1" applyFont="1" applyFill="1" applyBorder="1" applyAlignment="1">
      <alignment horizontal="right" vertical="center" wrapText="1"/>
    </xf>
    <xf numFmtId="0" fontId="37" fillId="0" borderId="1" xfId="3" applyFont="1" applyFill="1" applyBorder="1" applyAlignment="1">
      <alignment horizontal="left" vertical="center" wrapText="1"/>
    </xf>
    <xf numFmtId="0" fontId="38" fillId="0" borderId="1" xfId="3" quotePrefix="1" applyFont="1" applyFill="1" applyBorder="1" applyAlignment="1">
      <alignment horizontal="right" vertical="center" wrapText="1"/>
    </xf>
    <xf numFmtId="0" fontId="38" fillId="0" borderId="1" xfId="3" applyFont="1" applyFill="1" applyBorder="1" applyAlignment="1">
      <alignment horizontal="right" vertical="center" wrapText="1"/>
    </xf>
    <xf numFmtId="4" fontId="37" fillId="0" borderId="1" xfId="3" applyNumberFormat="1" applyFont="1" applyFill="1" applyBorder="1" applyAlignment="1">
      <alignment horizontal="center" vertical="center" wrapText="1"/>
    </xf>
    <xf numFmtId="166" fontId="38" fillId="0" borderId="1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right" vertical="center" wrapText="1"/>
    </xf>
    <xf numFmtId="166" fontId="39" fillId="0" borderId="1" xfId="0" quotePrefix="1" applyNumberFormat="1" applyFont="1" applyFill="1" applyBorder="1" applyAlignment="1">
      <alignment horizontal="left" vertical="center" wrapText="1"/>
    </xf>
    <xf numFmtId="166" fontId="40" fillId="0" borderId="1" xfId="0" applyNumberFormat="1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166" fontId="35" fillId="0" borderId="3" xfId="0" applyNumberFormat="1" applyFont="1" applyFill="1" applyBorder="1" applyAlignment="1">
      <alignment horizontal="center" vertical="center" wrapText="1"/>
    </xf>
    <xf numFmtId="166" fontId="37" fillId="0" borderId="3" xfId="0" applyNumberFormat="1" applyFont="1" applyFill="1" applyBorder="1" applyAlignment="1">
      <alignment horizontal="center" vertical="center" wrapText="1"/>
    </xf>
    <xf numFmtId="166" fontId="37" fillId="0" borderId="3" xfId="0" applyNumberFormat="1" applyFont="1" applyFill="1" applyBorder="1" applyAlignment="1">
      <alignment vertical="center" wrapText="1"/>
    </xf>
    <xf numFmtId="0" fontId="37" fillId="0" borderId="1" xfId="0" quotePrefix="1" applyFont="1" applyFill="1" applyBorder="1" applyAlignment="1">
      <alignment horizontal="left" vertical="center" wrapText="1"/>
    </xf>
    <xf numFmtId="166" fontId="20" fillId="0" borderId="0" xfId="0" applyNumberFormat="1" applyFont="1" applyBorder="1" applyAlignment="1">
      <alignment horizontal="center" vertical="center" wrapText="1"/>
    </xf>
    <xf numFmtId="166" fontId="38" fillId="0" borderId="0" xfId="0" applyNumberFormat="1" applyFont="1" applyAlignment="1">
      <alignment horizontal="center" vertical="center" wrapText="1"/>
    </xf>
    <xf numFmtId="166" fontId="36" fillId="0" borderId="1" xfId="0" applyNumberFormat="1" applyFont="1" applyFill="1" applyBorder="1" applyAlignment="1">
      <alignment horizontal="right" vertical="center" wrapText="1"/>
    </xf>
    <xf numFmtId="4" fontId="36" fillId="0" borderId="1" xfId="0" applyNumberFormat="1" applyFont="1" applyFill="1" applyBorder="1" applyAlignment="1" applyProtection="1">
      <alignment horizontal="right" vertical="center" wrapText="1"/>
      <protection locked="0"/>
    </xf>
    <xf numFmtId="4" fontId="32" fillId="0" borderId="1" xfId="0" applyNumberFormat="1" applyFont="1" applyFill="1" applyBorder="1" applyAlignment="1" applyProtection="1">
      <alignment horizontal="right" vertical="center" wrapText="1"/>
      <protection locked="0"/>
    </xf>
    <xf numFmtId="4" fontId="36" fillId="0" borderId="1" xfId="3" applyNumberFormat="1" applyFont="1" applyFill="1" applyBorder="1" applyAlignment="1">
      <alignment horizontal="right" vertical="center" wrapText="1"/>
    </xf>
    <xf numFmtId="4" fontId="36" fillId="0" borderId="1" xfId="0" applyNumberFormat="1" applyFont="1" applyFill="1" applyBorder="1" applyAlignment="1">
      <alignment horizontal="right" vertical="center" wrapText="1"/>
    </xf>
    <xf numFmtId="4" fontId="32" fillId="0" borderId="1" xfId="3" applyNumberFormat="1" applyFont="1" applyFill="1" applyBorder="1" applyAlignment="1">
      <alignment horizontal="right" vertical="center" wrapText="1"/>
    </xf>
    <xf numFmtId="166" fontId="41" fillId="0" borderId="1" xfId="0" applyNumberFormat="1" applyFont="1" applyFill="1" applyBorder="1" applyAlignment="1">
      <alignment horizontal="right" vertical="center" wrapText="1"/>
    </xf>
    <xf numFmtId="166" fontId="6" fillId="0" borderId="1" xfId="0" applyNumberFormat="1" applyFont="1" applyFill="1" applyBorder="1" applyAlignment="1">
      <alignment horizontal="right" vertical="center" wrapText="1"/>
    </xf>
    <xf numFmtId="4" fontId="33" fillId="0" borderId="1" xfId="3" applyNumberFormat="1" applyFont="1" applyFill="1" applyBorder="1" applyAlignment="1">
      <alignment horizontal="center" vertical="center" wrapText="1"/>
    </xf>
    <xf numFmtId="166" fontId="40" fillId="0" borderId="1" xfId="0" quotePrefix="1" applyNumberFormat="1" applyFont="1" applyFill="1" applyBorder="1" applyAlignment="1">
      <alignment horizontal="left" vertical="center" wrapText="1"/>
    </xf>
    <xf numFmtId="0" fontId="41" fillId="0" borderId="1" xfId="3" quotePrefix="1" applyFont="1" applyFill="1" applyBorder="1" applyAlignment="1">
      <alignment horizontal="right" vertical="center" wrapText="1"/>
    </xf>
    <xf numFmtId="0" fontId="40" fillId="0" borderId="1" xfId="3" applyFont="1" applyFill="1" applyBorder="1" applyAlignment="1">
      <alignment horizontal="left" vertical="center" wrapText="1"/>
    </xf>
    <xf numFmtId="166" fontId="33" fillId="3" borderId="1" xfId="0" applyNumberFormat="1" applyFont="1" applyFill="1" applyBorder="1" applyAlignment="1">
      <alignment horizontal="center" vertical="center" wrapText="1"/>
    </xf>
    <xf numFmtId="49" fontId="29" fillId="2" borderId="5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5" fillId="0" borderId="1" xfId="0" quotePrefix="1" applyFont="1" applyFill="1" applyBorder="1" applyAlignment="1">
      <alignment horizontal="right" wrapText="1"/>
    </xf>
    <xf numFmtId="0" fontId="15" fillId="0" borderId="1" xfId="0" applyFont="1" applyFill="1" applyBorder="1" applyAlignment="1">
      <alignment horizontal="right"/>
    </xf>
    <xf numFmtId="0" fontId="15" fillId="0" borderId="5" xfId="0" quotePrefix="1" applyFont="1" applyFill="1" applyBorder="1" applyAlignment="1">
      <alignment horizontal="right"/>
    </xf>
    <xf numFmtId="0" fontId="15" fillId="0" borderId="5" xfId="0" applyFont="1" applyFill="1" applyBorder="1" applyAlignment="1">
      <alignment horizontal="right"/>
    </xf>
    <xf numFmtId="0" fontId="16" fillId="0" borderId="1" xfId="0" applyFont="1" applyFill="1" applyBorder="1" applyAlignment="1">
      <alignment horizontal="center" wrapText="1"/>
    </xf>
    <xf numFmtId="0" fontId="16" fillId="0" borderId="1" xfId="0" quotePrefix="1" applyFont="1" applyFill="1" applyBorder="1" applyAlignment="1">
      <alignment horizontal="center" wrapText="1"/>
    </xf>
    <xf numFmtId="0" fontId="42" fillId="0" borderId="1" xfId="0" quotePrefix="1" applyFont="1" applyFill="1" applyBorder="1" applyAlignment="1">
      <alignment horizontal="right" wrapText="1"/>
    </xf>
    <xf numFmtId="0" fontId="42" fillId="0" borderId="1" xfId="0" applyFont="1" applyFill="1" applyBorder="1" applyAlignment="1">
      <alignment horizontal="right" wrapText="1"/>
    </xf>
    <xf numFmtId="166" fontId="41" fillId="0" borderId="1" xfId="0" applyNumberFormat="1" applyFont="1" applyFill="1" applyBorder="1" applyAlignment="1">
      <alignment horizontal="center" vertical="center" wrapText="1"/>
    </xf>
    <xf numFmtId="2" fontId="41" fillId="0" borderId="1" xfId="0" applyNumberFormat="1" applyFont="1" applyFill="1" applyBorder="1" applyAlignment="1">
      <alignment horizontal="center" vertical="center" wrapText="1"/>
    </xf>
    <xf numFmtId="166" fontId="40" fillId="0" borderId="0" xfId="0" applyNumberFormat="1" applyFont="1" applyFill="1" applyBorder="1" applyAlignment="1">
      <alignment horizontal="center" vertical="center" wrapText="1"/>
    </xf>
    <xf numFmtId="166" fontId="41" fillId="0" borderId="0" xfId="0" applyNumberFormat="1" applyFont="1" applyFill="1" applyBorder="1" applyAlignment="1">
      <alignment horizontal="center" vertical="center" wrapText="1"/>
    </xf>
    <xf numFmtId="166" fontId="32" fillId="0" borderId="0" xfId="0" applyNumberFormat="1" applyFont="1" applyAlignment="1">
      <alignment vertical="center" wrapText="1"/>
    </xf>
    <xf numFmtId="166" fontId="2" fillId="0" borderId="6" xfId="0" quotePrefix="1" applyNumberFormat="1" applyFont="1" applyFill="1" applyBorder="1" applyAlignment="1">
      <alignment horizontal="right" vertical="center" wrapText="1"/>
    </xf>
    <xf numFmtId="166" fontId="2" fillId="0" borderId="6" xfId="0" applyNumberFormat="1" applyFont="1" applyFill="1" applyBorder="1" applyAlignment="1">
      <alignment vertical="center" wrapText="1"/>
    </xf>
    <xf numFmtId="166" fontId="2" fillId="0" borderId="6" xfId="0" applyNumberFormat="1" applyFont="1" applyFill="1" applyBorder="1" applyAlignment="1">
      <alignment horizontal="center" vertical="center" wrapText="1"/>
    </xf>
    <xf numFmtId="166" fontId="21" fillId="0" borderId="6" xfId="0" applyNumberFormat="1" applyFont="1" applyFill="1" applyBorder="1" applyAlignment="1">
      <alignment horizontal="center" vertical="center" wrapText="1"/>
    </xf>
    <xf numFmtId="166" fontId="21" fillId="0" borderId="6" xfId="0" applyNumberFormat="1" applyFont="1" applyFill="1" applyBorder="1" applyAlignment="1">
      <alignment horizontal="right" vertical="center" wrapText="1"/>
    </xf>
    <xf numFmtId="166" fontId="3" fillId="0" borderId="3" xfId="0" applyNumberFormat="1" applyFont="1" applyFill="1" applyBorder="1" applyAlignment="1">
      <alignment horizontal="center" vertical="center" wrapText="1"/>
    </xf>
    <xf numFmtId="166" fontId="7" fillId="5" borderId="7" xfId="0" applyNumberFormat="1" applyFont="1" applyFill="1" applyBorder="1" applyAlignment="1">
      <alignment vertical="center" wrapText="1"/>
    </xf>
    <xf numFmtId="166" fontId="6" fillId="5" borderId="7" xfId="0" applyNumberFormat="1" applyFont="1" applyFill="1" applyBorder="1" applyAlignment="1">
      <alignment horizontal="center" vertical="center" wrapText="1"/>
    </xf>
    <xf numFmtId="166" fontId="3" fillId="5" borderId="7" xfId="0" applyNumberFormat="1" applyFont="1" applyFill="1" applyBorder="1" applyAlignment="1">
      <alignment horizontal="right" vertical="center" wrapText="1"/>
    </xf>
    <xf numFmtId="166" fontId="20" fillId="5" borderId="7" xfId="0" applyNumberFormat="1" applyFont="1" applyFill="1" applyBorder="1" applyAlignment="1">
      <alignment horizontal="center" vertical="center" wrapText="1"/>
    </xf>
    <xf numFmtId="166" fontId="23" fillId="0" borderId="3" xfId="0" applyNumberFormat="1" applyFont="1" applyFill="1" applyBorder="1" applyAlignment="1">
      <alignment horizontal="center" vertical="center" wrapText="1"/>
    </xf>
    <xf numFmtId="166" fontId="24" fillId="0" borderId="3" xfId="0" applyNumberFormat="1" applyFont="1" applyFill="1" applyBorder="1" applyAlignment="1">
      <alignment horizontal="center" vertical="center" wrapText="1"/>
    </xf>
    <xf numFmtId="166" fontId="20" fillId="5" borderId="8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wrapText="1"/>
    </xf>
    <xf numFmtId="166" fontId="35" fillId="0" borderId="1" xfId="0" applyNumberFormat="1" applyFont="1" applyFill="1" applyBorder="1" applyAlignment="1">
      <alignment horizontal="right" vertical="center" wrapText="1"/>
    </xf>
    <xf numFmtId="166" fontId="25" fillId="0" borderId="3" xfId="0" applyNumberFormat="1" applyFont="1" applyFill="1" applyBorder="1" applyAlignment="1">
      <alignment horizontal="center" vertical="center" wrapText="1"/>
    </xf>
    <xf numFmtId="166" fontId="25" fillId="0" borderId="3" xfId="0" applyNumberFormat="1" applyFont="1" applyFill="1" applyBorder="1" applyAlignment="1">
      <alignment horizontal="right" vertical="center" wrapText="1"/>
    </xf>
    <xf numFmtId="166" fontId="26" fillId="5" borderId="8" xfId="0" applyNumberFormat="1" applyFont="1" applyFill="1" applyBorder="1" applyAlignment="1">
      <alignment horizontal="center" vertical="center" wrapText="1"/>
    </xf>
    <xf numFmtId="166" fontId="2" fillId="5" borderId="5" xfId="0" applyNumberFormat="1" applyFont="1" applyFill="1" applyBorder="1" applyAlignment="1">
      <alignment vertical="center" wrapText="1"/>
    </xf>
    <xf numFmtId="166" fontId="2" fillId="5" borderId="8" xfId="0" applyNumberFormat="1" applyFont="1" applyFill="1" applyBorder="1" applyAlignment="1">
      <alignment vertical="center" wrapText="1"/>
    </xf>
    <xf numFmtId="49" fontId="29" fillId="5" borderId="5" xfId="0" applyNumberFormat="1" applyFont="1" applyFill="1" applyBorder="1" applyAlignment="1">
      <alignment horizontal="center" vertical="center" wrapText="1"/>
    </xf>
    <xf numFmtId="166" fontId="2" fillId="5" borderId="8" xfId="0" applyNumberFormat="1" applyFont="1" applyFill="1" applyBorder="1" applyAlignment="1">
      <alignment horizontal="center" vertical="center" wrapText="1"/>
    </xf>
    <xf numFmtId="166" fontId="2" fillId="0" borderId="3" xfId="0" quotePrefix="1" applyNumberFormat="1" applyFont="1" applyFill="1" applyBorder="1" applyAlignment="1">
      <alignment horizontal="left" vertical="center" wrapText="1"/>
    </xf>
    <xf numFmtId="166" fontId="21" fillId="0" borderId="3" xfId="0" quotePrefix="1" applyNumberFormat="1" applyFont="1" applyFill="1" applyBorder="1" applyAlignment="1">
      <alignment horizontal="center" vertical="center" wrapText="1"/>
    </xf>
    <xf numFmtId="166" fontId="26" fillId="0" borderId="3" xfId="0" quotePrefix="1" applyNumberFormat="1" applyFont="1" applyFill="1" applyBorder="1" applyAlignment="1">
      <alignment horizontal="center" vertical="center" wrapText="1"/>
    </xf>
    <xf numFmtId="166" fontId="33" fillId="0" borderId="0" xfId="0" applyNumberFormat="1" applyFont="1" applyAlignment="1">
      <alignment vertical="center" wrapText="1"/>
    </xf>
    <xf numFmtId="166" fontId="10" fillId="0" borderId="6" xfId="0" applyNumberFormat="1" applyFont="1" applyFill="1" applyBorder="1" applyAlignment="1">
      <alignment horizontal="center" vertical="center" wrapText="1"/>
    </xf>
    <xf numFmtId="4" fontId="41" fillId="0" borderId="0" xfId="3" applyNumberFormat="1" applyFont="1" applyFill="1" applyBorder="1" applyAlignment="1">
      <alignment horizontal="center" vertical="center" wrapText="1"/>
    </xf>
    <xf numFmtId="166" fontId="20" fillId="0" borderId="1" xfId="0" applyNumberFormat="1" applyFont="1" applyFill="1" applyBorder="1" applyAlignment="1">
      <alignment vertical="center" wrapText="1"/>
    </xf>
    <xf numFmtId="166" fontId="43" fillId="0" borderId="1" xfId="0" applyNumberFormat="1" applyFont="1" applyFill="1" applyBorder="1" applyAlignment="1">
      <alignment horizontal="right" vertical="center" wrapText="1"/>
    </xf>
    <xf numFmtId="166" fontId="44" fillId="0" borderId="1" xfId="0" applyNumberFormat="1" applyFont="1" applyFill="1" applyBorder="1" applyAlignment="1">
      <alignment horizontal="right" vertical="center" wrapText="1"/>
    </xf>
    <xf numFmtId="4" fontId="43" fillId="0" borderId="1" xfId="0" applyNumberFormat="1" applyFont="1" applyFill="1" applyBorder="1" applyAlignment="1" applyProtection="1">
      <alignment horizontal="right" vertical="center" wrapText="1"/>
      <protection locked="0"/>
    </xf>
    <xf numFmtId="4" fontId="43" fillId="0" borderId="1" xfId="3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166" fontId="45" fillId="0" borderId="0" xfId="0" applyNumberFormat="1" applyFont="1" applyFill="1" applyAlignment="1">
      <alignment vertical="center" wrapText="1"/>
    </xf>
    <xf numFmtId="166" fontId="45" fillId="0" borderId="0" xfId="0" applyNumberFormat="1" applyFont="1" applyAlignment="1">
      <alignment vertical="center" wrapText="1"/>
    </xf>
    <xf numFmtId="166" fontId="3" fillId="0" borderId="0" xfId="0" applyNumberFormat="1" applyFont="1" applyFill="1" applyAlignment="1">
      <alignment horizontal="center" vertical="center" wrapText="1"/>
    </xf>
    <xf numFmtId="166" fontId="8" fillId="0" borderId="3" xfId="0" applyNumberFormat="1" applyFont="1" applyFill="1" applyBorder="1" applyAlignment="1">
      <alignment vertical="center" wrapText="1"/>
    </xf>
    <xf numFmtId="169" fontId="2" fillId="0" borderId="1" xfId="0" applyNumberFormat="1" applyFont="1" applyFill="1" applyBorder="1" applyAlignment="1">
      <alignment horizontal="center" vertical="center" wrapText="1"/>
    </xf>
    <xf numFmtId="0" fontId="6" fillId="0" borderId="1" xfId="3" quotePrefix="1" applyFont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3" xfId="0" quotePrefix="1" applyNumberFormat="1" applyFont="1" applyBorder="1" applyAlignment="1">
      <alignment horizontal="left" vertical="center" wrapText="1"/>
    </xf>
    <xf numFmtId="0" fontId="11" fillId="0" borderId="1" xfId="3" quotePrefix="1" applyFont="1" applyFill="1" applyBorder="1" applyAlignment="1">
      <alignment horizontal="right" vertical="center" wrapText="1"/>
    </xf>
    <xf numFmtId="0" fontId="11" fillId="0" borderId="1" xfId="3" applyFont="1" applyFill="1" applyBorder="1" applyAlignment="1">
      <alignment horizontal="right" vertical="center" wrapText="1"/>
    </xf>
    <xf numFmtId="2" fontId="2" fillId="0" borderId="1" xfId="3" applyNumberFormat="1" applyFont="1" applyFill="1" applyBorder="1" applyAlignment="1">
      <alignment horizontal="center" vertical="center" wrapText="1"/>
    </xf>
    <xf numFmtId="166" fontId="32" fillId="0" borderId="0" xfId="0" applyNumberFormat="1" applyFont="1" applyAlignment="1">
      <alignment horizontal="right" vertical="center" wrapText="1"/>
    </xf>
    <xf numFmtId="169" fontId="40" fillId="0" borderId="0" xfId="0" applyNumberFormat="1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4" fontId="3" fillId="0" borderId="6" xfId="3" applyNumberFormat="1" applyFont="1" applyFill="1" applyBorder="1" applyAlignment="1">
      <alignment horizontal="center" vertical="center" wrapText="1"/>
    </xf>
    <xf numFmtId="166" fontId="3" fillId="0" borderId="6" xfId="0" applyNumberFormat="1" applyFont="1" applyFill="1" applyBorder="1" applyAlignment="1">
      <alignment horizontal="center" vertical="center" wrapText="1"/>
    </xf>
    <xf numFmtId="4" fontId="36" fillId="0" borderId="6" xfId="3" applyNumberFormat="1" applyFont="1" applyFill="1" applyBorder="1" applyAlignment="1">
      <alignment horizontal="right" vertical="center" wrapText="1"/>
    </xf>
    <xf numFmtId="166" fontId="2" fillId="0" borderId="6" xfId="0" applyNumberFormat="1" applyFont="1" applyFill="1" applyBorder="1" applyAlignment="1">
      <alignment horizontal="left" vertical="center" wrapText="1"/>
    </xf>
    <xf numFmtId="166" fontId="2" fillId="0" borderId="6" xfId="0" applyNumberFormat="1" applyFont="1" applyFill="1" applyBorder="1" applyAlignment="1">
      <alignment horizontal="right" vertical="center" wrapText="1"/>
    </xf>
    <xf numFmtId="166" fontId="3" fillId="0" borderId="6" xfId="0" applyNumberFormat="1" applyFont="1" applyFill="1" applyBorder="1" applyAlignment="1">
      <alignment horizontal="left" vertical="center" wrapText="1"/>
    </xf>
    <xf numFmtId="166" fontId="2" fillId="5" borderId="7" xfId="0" quotePrefix="1" applyNumberFormat="1" applyFont="1" applyFill="1" applyBorder="1" applyAlignment="1">
      <alignment horizontal="left" vertical="center" wrapText="1"/>
    </xf>
    <xf numFmtId="166" fontId="22" fillId="0" borderId="2" xfId="0" applyNumberFormat="1" applyFont="1" applyBorder="1" applyAlignment="1">
      <alignment horizontal="right" vertical="center" wrapText="1"/>
    </xf>
    <xf numFmtId="166" fontId="20" fillId="0" borderId="0" xfId="0" applyNumberFormat="1" applyFont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 wrapText="1"/>
    </xf>
    <xf numFmtId="166" fontId="2" fillId="5" borderId="7" xfId="0" quotePrefix="1" applyNumberFormat="1" applyFont="1" applyFill="1" applyBorder="1" applyAlignment="1">
      <alignment horizontal="left" vertical="center" wrapText="1"/>
    </xf>
    <xf numFmtId="49" fontId="29" fillId="0" borderId="1" xfId="0" applyNumberFormat="1" applyFont="1" applyBorder="1" applyAlignment="1">
      <alignment horizontal="center" vertical="center" wrapText="1"/>
    </xf>
    <xf numFmtId="166" fontId="5" fillId="5" borderId="5" xfId="0" quotePrefix="1" applyNumberFormat="1" applyFont="1" applyFill="1" applyBorder="1" applyAlignment="1">
      <alignment horizontal="left" vertical="center" wrapText="1"/>
    </xf>
    <xf numFmtId="166" fontId="5" fillId="5" borderId="7" xfId="0" quotePrefix="1" applyNumberFormat="1" applyFont="1" applyFill="1" applyBorder="1" applyAlignment="1">
      <alignment horizontal="left" vertical="center" wrapText="1"/>
    </xf>
    <xf numFmtId="166" fontId="5" fillId="5" borderId="8" xfId="0" quotePrefix="1" applyNumberFormat="1" applyFont="1" applyFill="1" applyBorder="1" applyAlignment="1">
      <alignment horizontal="left" vertical="center" wrapText="1"/>
    </xf>
    <xf numFmtId="0" fontId="8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quotePrefix="1" applyFont="1" applyFill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166" fontId="9" fillId="0" borderId="0" xfId="0" applyNumberFormat="1" applyFont="1" applyFill="1" applyBorder="1" applyAlignment="1">
      <alignment horizontal="right" vertical="center" wrapText="1"/>
    </xf>
    <xf numFmtId="166" fontId="4" fillId="0" borderId="2" xfId="0" quotePrefix="1" applyNumberFormat="1" applyFont="1" applyFill="1" applyBorder="1" applyAlignment="1">
      <alignment horizontal="right" vertical="center" wrapText="1"/>
    </xf>
    <xf numFmtId="166" fontId="22" fillId="0" borderId="2" xfId="0" applyNumberFormat="1" applyFont="1" applyBorder="1" applyAlignment="1">
      <alignment horizontal="right" vertical="center" wrapText="1"/>
    </xf>
    <xf numFmtId="166" fontId="20" fillId="0" borderId="9" xfId="0" applyNumberFormat="1" applyFont="1" applyBorder="1" applyAlignment="1">
      <alignment horizontal="center" vertical="center" wrapText="1"/>
    </xf>
    <xf numFmtId="166" fontId="20" fillId="0" borderId="0" xfId="0" quotePrefix="1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 wrapText="1"/>
    </xf>
    <xf numFmtId="0" fontId="46" fillId="0" borderId="1" xfId="0" quotePrefix="1" applyNumberFormat="1" applyFont="1" applyFill="1" applyBorder="1" applyAlignment="1">
      <alignment horizontal="center" vertical="center"/>
    </xf>
    <xf numFmtId="0" fontId="47" fillId="0" borderId="0" xfId="0" applyNumberFormat="1" applyFont="1" applyAlignment="1">
      <alignment horizontal="center" vertical="center"/>
    </xf>
    <xf numFmtId="166" fontId="2" fillId="5" borderId="6" xfId="0" quotePrefix="1" applyNumberFormat="1" applyFont="1" applyFill="1" applyBorder="1" applyAlignment="1">
      <alignment horizontal="left" vertical="center" wrapText="1"/>
    </xf>
    <xf numFmtId="166" fontId="20" fillId="0" borderId="1" xfId="0" applyNumberFormat="1" applyFont="1" applyBorder="1" applyAlignment="1">
      <alignment horizontal="center" vertical="center" wrapText="1"/>
    </xf>
  </cellXfs>
  <cellStyles count="5">
    <cellStyle name="TableStyleLight1" xfId="1"/>
    <cellStyle name="Обычный" xfId="0" builtinId="0"/>
    <cellStyle name="Обычный 2" xfId="2"/>
    <cellStyle name="Обычный 2 2" xfId="3"/>
    <cellStyle name="Обычный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D9D9D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832"/>
  <sheetViews>
    <sheetView tabSelected="1" topLeftCell="A9" zoomScale="60" zoomScaleNormal="60" workbookViewId="0">
      <pane ySplit="936" topLeftCell="A4"/>
      <selection activeCell="J9" sqref="J1:L1048576"/>
      <selection pane="bottomLeft" activeCell="L16" sqref="L16"/>
    </sheetView>
  </sheetViews>
  <sheetFormatPr defaultColWidth="9" defaultRowHeight="15.6" outlineLevelRow="2" x14ac:dyDescent="0.25"/>
  <cols>
    <col min="1" max="1" width="5.21875" style="62" customWidth="1"/>
    <col min="2" max="2" width="44.44140625" style="18" customWidth="1"/>
    <col min="3" max="3" width="11.6640625" style="300" customWidth="1"/>
    <col min="4" max="4" width="12.33203125" style="300" customWidth="1"/>
    <col min="5" max="5" width="18.6640625" style="300" customWidth="1"/>
    <col min="6" max="6" width="19.33203125" style="110" customWidth="1"/>
    <col min="7" max="7" width="15.33203125" style="300" customWidth="1"/>
    <col min="8" max="8" width="16.44140625" style="300" customWidth="1"/>
    <col min="9" max="9" width="16.33203125" style="300" customWidth="1"/>
    <col min="10" max="10" width="14.44140625" style="18" hidden="1" customWidth="1"/>
    <col min="11" max="11" width="17.109375" style="18" hidden="1" customWidth="1"/>
    <col min="12" max="12" width="16.33203125" style="18" hidden="1" customWidth="1"/>
    <col min="13" max="13" width="15.109375" style="18" customWidth="1"/>
    <col min="14" max="14" width="15.33203125" style="18" customWidth="1"/>
    <col min="15" max="15" width="26.21875" style="18" customWidth="1"/>
    <col min="16" max="16" width="17.33203125" style="18" customWidth="1"/>
    <col min="17" max="16384" width="9" style="18"/>
  </cols>
  <sheetData>
    <row r="1" spans="1:14" s="173" customFormat="1" ht="14.4" x14ac:dyDescent="0.25">
      <c r="A1" s="171"/>
      <c r="B1" s="171"/>
      <c r="C1" s="171"/>
      <c r="D1" s="171"/>
      <c r="E1" s="171"/>
      <c r="F1" s="171"/>
      <c r="G1" s="172"/>
      <c r="H1" s="172"/>
      <c r="I1" s="172"/>
    </row>
    <row r="2" spans="1:14" s="173" customFormat="1" ht="27.75" customHeight="1" x14ac:dyDescent="0.25">
      <c r="A2" s="171"/>
      <c r="B2" s="174" t="s">
        <v>396</v>
      </c>
      <c r="C2" s="171"/>
      <c r="D2" s="171"/>
      <c r="E2" s="171"/>
      <c r="F2" s="171"/>
      <c r="G2" s="175" t="s">
        <v>397</v>
      </c>
      <c r="H2" s="172"/>
      <c r="I2" s="172"/>
    </row>
    <row r="3" spans="1:14" s="173" customFormat="1" ht="14.4" x14ac:dyDescent="0.25">
      <c r="A3" s="171"/>
      <c r="B3" s="171"/>
      <c r="C3" s="171"/>
      <c r="D3" s="171"/>
      <c r="E3" s="171"/>
      <c r="F3" s="171"/>
      <c r="G3" s="172"/>
      <c r="H3" s="172" t="s">
        <v>398</v>
      </c>
      <c r="I3" s="172"/>
    </row>
    <row r="4" spans="1:14" s="173" customFormat="1" ht="14.4" x14ac:dyDescent="0.25">
      <c r="A4" s="171"/>
      <c r="B4" s="171"/>
      <c r="C4" s="171"/>
      <c r="D4" s="171"/>
      <c r="E4" s="171"/>
      <c r="F4" s="171"/>
      <c r="G4" s="172"/>
      <c r="H4" s="172"/>
      <c r="I4" s="172"/>
    </row>
    <row r="5" spans="1:14" s="173" customFormat="1" ht="14.4" x14ac:dyDescent="0.25">
      <c r="A5" s="171"/>
      <c r="B5" s="176"/>
      <c r="C5" s="171"/>
      <c r="D5" s="171"/>
      <c r="E5" s="177"/>
      <c r="F5" s="171" t="s">
        <v>399</v>
      </c>
      <c r="G5" s="172"/>
      <c r="H5" s="172"/>
      <c r="I5" s="172"/>
    </row>
    <row r="6" spans="1:14" s="173" customFormat="1" ht="14.4" x14ac:dyDescent="0.25">
      <c r="A6" s="171"/>
      <c r="B6" s="171"/>
      <c r="C6" s="171"/>
      <c r="D6" s="171"/>
      <c r="E6" s="171"/>
      <c r="F6" s="171"/>
      <c r="G6" s="172"/>
      <c r="H6" s="172" t="s">
        <v>400</v>
      </c>
      <c r="I6" s="172"/>
    </row>
    <row r="7" spans="1:14" s="173" customFormat="1" ht="14.4" x14ac:dyDescent="0.25">
      <c r="A7" s="171"/>
      <c r="B7" s="308" t="s">
        <v>401</v>
      </c>
      <c r="C7" s="309"/>
      <c r="D7" s="309"/>
      <c r="E7" s="309"/>
      <c r="F7" s="309"/>
      <c r="G7" s="309"/>
      <c r="H7" s="309"/>
      <c r="I7" s="172"/>
    </row>
    <row r="8" spans="1:14" s="173" customFormat="1" ht="29.25" customHeight="1" x14ac:dyDescent="0.25">
      <c r="A8" s="171"/>
      <c r="B8" s="310" t="s">
        <v>702</v>
      </c>
      <c r="C8" s="311"/>
      <c r="D8" s="311"/>
      <c r="E8" s="311"/>
      <c r="F8" s="311"/>
      <c r="G8" s="311"/>
      <c r="H8" s="311"/>
      <c r="I8" s="172"/>
    </row>
    <row r="9" spans="1:14" s="6" customFormat="1" ht="15.75" customHeight="1" x14ac:dyDescent="0.25">
      <c r="A9" s="63"/>
      <c r="B9" s="3"/>
      <c r="C9" s="3"/>
      <c r="D9" s="3"/>
      <c r="E9" s="3"/>
      <c r="F9" s="99"/>
      <c r="G9" s="312" t="s">
        <v>246</v>
      </c>
      <c r="H9" s="312"/>
      <c r="I9" s="74">
        <f>I10/C10</f>
        <v>19296.81166817866</v>
      </c>
    </row>
    <row r="10" spans="1:14" s="6" customFormat="1" ht="15.75" customHeight="1" x14ac:dyDescent="0.25">
      <c r="A10" s="313" t="s">
        <v>162</v>
      </c>
      <c r="B10" s="313"/>
      <c r="C10" s="6">
        <v>3437.2</v>
      </c>
      <c r="D10" s="46" t="s">
        <v>247</v>
      </c>
      <c r="E10" s="93">
        <v>90</v>
      </c>
      <c r="F10" s="314" t="s">
        <v>15</v>
      </c>
      <c r="G10" s="314"/>
      <c r="H10" s="314"/>
      <c r="I10" s="7">
        <f>I830*1</f>
        <v>66327001.065863684</v>
      </c>
    </row>
    <row r="11" spans="1:14" s="6" customFormat="1" ht="15.75" customHeight="1" x14ac:dyDescent="0.25">
      <c r="A11" s="194"/>
      <c r="B11" s="194"/>
      <c r="C11" s="92"/>
      <c r="D11" s="46"/>
      <c r="E11" s="93"/>
      <c r="F11" s="299"/>
      <c r="G11" s="299"/>
      <c r="H11" s="299"/>
      <c r="I11" s="7"/>
    </row>
    <row r="12" spans="1:14" s="6" customFormat="1" ht="15.75" customHeight="1" x14ac:dyDescent="0.25">
      <c r="A12" s="194"/>
      <c r="B12" s="194"/>
      <c r="C12" s="92"/>
      <c r="D12" s="46"/>
      <c r="E12" s="93"/>
      <c r="F12" s="299"/>
      <c r="G12" s="299"/>
      <c r="H12" s="299"/>
      <c r="I12" s="7"/>
    </row>
    <row r="13" spans="1:14" s="319" customFormat="1" ht="15.75" customHeight="1" x14ac:dyDescent="0.25">
      <c r="A13" s="318">
        <v>1</v>
      </c>
      <c r="B13" s="318">
        <f>A13+1</f>
        <v>2</v>
      </c>
      <c r="C13" s="318">
        <f t="shared" ref="C13:N13" si="0">B13+1</f>
        <v>3</v>
      </c>
      <c r="D13" s="318">
        <f t="shared" si="0"/>
        <v>4</v>
      </c>
      <c r="E13" s="318">
        <f t="shared" si="0"/>
        <v>5</v>
      </c>
      <c r="F13" s="318">
        <f t="shared" si="0"/>
        <v>6</v>
      </c>
      <c r="G13" s="318">
        <f t="shared" si="0"/>
        <v>7</v>
      </c>
      <c r="H13" s="318">
        <f t="shared" si="0"/>
        <v>8</v>
      </c>
      <c r="I13" s="318">
        <f t="shared" si="0"/>
        <v>9</v>
      </c>
      <c r="J13" s="318">
        <f t="shared" si="0"/>
        <v>10</v>
      </c>
      <c r="K13" s="318">
        <f t="shared" si="0"/>
        <v>11</v>
      </c>
      <c r="L13" s="318">
        <f t="shared" si="0"/>
        <v>12</v>
      </c>
      <c r="M13" s="318">
        <f t="shared" si="0"/>
        <v>13</v>
      </c>
      <c r="N13" s="318">
        <f t="shared" si="0"/>
        <v>14</v>
      </c>
    </row>
    <row r="14" spans="1:14" ht="25.5" customHeight="1" x14ac:dyDescent="0.25">
      <c r="A14" s="304" t="s">
        <v>0</v>
      </c>
      <c r="B14" s="302" t="s">
        <v>1</v>
      </c>
      <c r="C14" s="302" t="s">
        <v>2</v>
      </c>
      <c r="D14" s="302" t="s">
        <v>3</v>
      </c>
      <c r="E14" s="302" t="s">
        <v>4</v>
      </c>
      <c r="F14" s="302"/>
      <c r="G14" s="302" t="s">
        <v>5</v>
      </c>
      <c r="H14" s="302"/>
      <c r="I14" s="302" t="s">
        <v>6</v>
      </c>
      <c r="M14" s="321" t="s">
        <v>827</v>
      </c>
      <c r="N14" s="321"/>
    </row>
    <row r="15" spans="1:14" x14ac:dyDescent="0.25">
      <c r="A15" s="304"/>
      <c r="B15" s="302"/>
      <c r="C15" s="302"/>
      <c r="D15" s="302"/>
      <c r="E15" s="302" t="s">
        <v>7</v>
      </c>
      <c r="F15" s="100" t="s">
        <v>310</v>
      </c>
      <c r="G15" s="302" t="s">
        <v>7</v>
      </c>
      <c r="H15" s="302" t="s">
        <v>245</v>
      </c>
      <c r="I15" s="302"/>
      <c r="M15" s="302" t="s">
        <v>7</v>
      </c>
      <c r="N15" s="302" t="s">
        <v>245</v>
      </c>
    </row>
    <row r="16" spans="1:14" s="4" customFormat="1" ht="24" customHeight="1" x14ac:dyDescent="0.25">
      <c r="A16" s="81"/>
      <c r="B16" s="303" t="s">
        <v>775</v>
      </c>
      <c r="C16" s="303"/>
      <c r="D16" s="303"/>
      <c r="E16" s="303"/>
      <c r="F16" s="102"/>
      <c r="G16" s="82"/>
      <c r="H16" s="82"/>
      <c r="I16" s="83"/>
    </row>
    <row r="17" spans="1:252" s="5" customFormat="1" ht="18" customHeight="1" outlineLevel="1" x14ac:dyDescent="0.25">
      <c r="A17" s="84" t="s">
        <v>154</v>
      </c>
      <c r="B17" s="21" t="s">
        <v>776</v>
      </c>
      <c r="C17" s="23" t="s">
        <v>8</v>
      </c>
      <c r="D17" s="23">
        <v>150.34551500000001</v>
      </c>
      <c r="E17" s="178">
        <v>1100</v>
      </c>
      <c r="F17" s="47"/>
      <c r="G17" s="1">
        <v>165380.06650000002</v>
      </c>
      <c r="H17" s="14">
        <v>0</v>
      </c>
      <c r="I17" s="10">
        <v>165380.06650000002</v>
      </c>
      <c r="J17" s="5">
        <v>1000</v>
      </c>
      <c r="K17" s="117"/>
      <c r="L17" s="117"/>
      <c r="M17" s="117"/>
    </row>
    <row r="18" spans="1:252" s="26" customFormat="1" outlineLevel="1" x14ac:dyDescent="0.25">
      <c r="A18" s="65"/>
      <c r="B18" s="24" t="s">
        <v>313</v>
      </c>
      <c r="C18" s="23" t="s">
        <v>8</v>
      </c>
      <c r="D18" s="1">
        <v>152.600697725</v>
      </c>
      <c r="E18" s="14"/>
      <c r="F18" s="270">
        <v>3100</v>
      </c>
      <c r="G18" s="1">
        <v>0</v>
      </c>
      <c r="H18" s="14">
        <v>473062.16294750001</v>
      </c>
      <c r="I18" s="10">
        <v>473062.16294750001</v>
      </c>
      <c r="J18" s="12">
        <v>3450</v>
      </c>
      <c r="K18" s="117"/>
      <c r="L18" s="117"/>
      <c r="M18" s="11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</row>
    <row r="19" spans="1:252" s="26" customFormat="1" ht="22.2" customHeight="1" outlineLevel="1" x14ac:dyDescent="0.25">
      <c r="A19" s="84" t="s">
        <v>155</v>
      </c>
      <c r="B19" s="21" t="s">
        <v>769</v>
      </c>
      <c r="C19" s="23" t="s">
        <v>8</v>
      </c>
      <c r="D19" s="23">
        <v>476.92504999999994</v>
      </c>
      <c r="E19" s="178">
        <v>1500</v>
      </c>
      <c r="F19" s="47"/>
      <c r="G19" s="1">
        <v>715387.57499999995</v>
      </c>
      <c r="H19" s="14">
        <v>0</v>
      </c>
      <c r="I19" s="47">
        <v>715387.57499999995</v>
      </c>
      <c r="J19" s="12">
        <v>2500</v>
      </c>
      <c r="K19" s="239"/>
      <c r="L19" s="117"/>
      <c r="M19" s="117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</row>
    <row r="20" spans="1:252" s="26" customFormat="1" outlineLevel="1" x14ac:dyDescent="0.25">
      <c r="A20" s="64"/>
      <c r="B20" s="10" t="s">
        <v>461</v>
      </c>
      <c r="C20" s="1" t="s">
        <v>8</v>
      </c>
      <c r="D20" s="1">
        <v>484.07892574999988</v>
      </c>
      <c r="E20" s="1"/>
      <c r="F20" s="270">
        <v>4100</v>
      </c>
      <c r="G20" s="1">
        <v>0</v>
      </c>
      <c r="H20" s="14">
        <v>1984723.5955749995</v>
      </c>
      <c r="I20" s="10">
        <v>1984723.5955749995</v>
      </c>
      <c r="J20" s="12">
        <v>5000</v>
      </c>
      <c r="K20" s="117"/>
      <c r="L20" s="117"/>
      <c r="M20" s="117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</row>
    <row r="21" spans="1:252" s="4" customFormat="1" ht="31.2" customHeight="1" outlineLevel="1" x14ac:dyDescent="0.25">
      <c r="A21" s="64"/>
      <c r="B21" s="24" t="s">
        <v>253</v>
      </c>
      <c r="C21" s="1" t="s">
        <v>9</v>
      </c>
      <c r="D21" s="117">
        <v>57.744149999999998</v>
      </c>
      <c r="E21" s="1"/>
      <c r="F21" s="213">
        <v>29000</v>
      </c>
      <c r="G21" s="1">
        <v>0</v>
      </c>
      <c r="H21" s="14">
        <v>1674580.3499999999</v>
      </c>
      <c r="I21" s="10">
        <v>1674580.3499999999</v>
      </c>
      <c r="J21" s="170">
        <v>35000</v>
      </c>
      <c r="L21" s="117"/>
      <c r="M21" s="117"/>
    </row>
    <row r="22" spans="1:252" outlineLevel="1" x14ac:dyDescent="0.25">
      <c r="A22" s="64"/>
      <c r="B22" s="10" t="s">
        <v>10</v>
      </c>
      <c r="C22" s="1" t="s">
        <v>8</v>
      </c>
      <c r="D22" s="1">
        <v>5</v>
      </c>
      <c r="E22" s="1"/>
      <c r="F22" s="213">
        <v>7500</v>
      </c>
      <c r="G22" s="1">
        <v>0</v>
      </c>
      <c r="H22" s="14">
        <v>37500</v>
      </c>
      <c r="I22" s="10">
        <v>37500</v>
      </c>
      <c r="J22" s="18">
        <v>7500</v>
      </c>
      <c r="K22" s="117"/>
      <c r="L22" s="117"/>
      <c r="M22" s="117"/>
    </row>
    <row r="23" spans="1:252" ht="16.2" customHeight="1" outlineLevel="1" x14ac:dyDescent="0.25">
      <c r="A23" s="84" t="s">
        <v>156</v>
      </c>
      <c r="B23" s="8" t="s">
        <v>777</v>
      </c>
      <c r="C23" s="23" t="s">
        <v>12</v>
      </c>
      <c r="D23" s="274">
        <v>235.06</v>
      </c>
      <c r="E23" s="178">
        <v>100</v>
      </c>
      <c r="F23" s="10"/>
      <c r="G23" s="1">
        <v>23506</v>
      </c>
      <c r="H23" s="14">
        <v>0</v>
      </c>
      <c r="I23" s="10">
        <v>23506</v>
      </c>
      <c r="J23" s="18">
        <v>100</v>
      </c>
      <c r="K23" s="117"/>
      <c r="L23" s="117"/>
      <c r="M23" s="117"/>
    </row>
    <row r="24" spans="1:252" ht="16.2" customHeight="1" outlineLevel="1" x14ac:dyDescent="0.25">
      <c r="A24" s="65"/>
      <c r="B24" s="10" t="s">
        <v>707</v>
      </c>
      <c r="C24" s="1" t="s">
        <v>13</v>
      </c>
      <c r="D24" s="1">
        <v>587.65</v>
      </c>
      <c r="E24" s="1"/>
      <c r="F24" s="213">
        <v>55</v>
      </c>
      <c r="G24" s="1">
        <v>0</v>
      </c>
      <c r="H24" s="14">
        <v>32320.75</v>
      </c>
      <c r="I24" s="47">
        <v>32320.75</v>
      </c>
      <c r="J24" s="18">
        <v>55</v>
      </c>
      <c r="K24" s="117"/>
      <c r="L24" s="117"/>
      <c r="M24" s="117"/>
    </row>
    <row r="25" spans="1:252" ht="16.2" customHeight="1" outlineLevel="1" x14ac:dyDescent="0.25">
      <c r="A25" s="65"/>
      <c r="B25" s="10" t="s">
        <v>708</v>
      </c>
      <c r="C25" s="1" t="s">
        <v>21</v>
      </c>
      <c r="D25" s="1">
        <v>82.271000000000001</v>
      </c>
      <c r="E25" s="1"/>
      <c r="F25" s="213">
        <v>44</v>
      </c>
      <c r="G25" s="1">
        <v>0</v>
      </c>
      <c r="H25" s="14">
        <v>3619.924</v>
      </c>
      <c r="I25" s="47">
        <v>3619.924</v>
      </c>
      <c r="J25" s="18">
        <v>44</v>
      </c>
      <c r="K25" s="117"/>
      <c r="L25" s="117"/>
      <c r="M25" s="117"/>
    </row>
    <row r="26" spans="1:252" ht="26.25" customHeight="1" outlineLevel="1" x14ac:dyDescent="0.25">
      <c r="A26" s="84" t="s">
        <v>157</v>
      </c>
      <c r="B26" s="8" t="s">
        <v>778</v>
      </c>
      <c r="C26" s="23" t="s">
        <v>12</v>
      </c>
      <c r="D26" s="51">
        <v>312.60239999999999</v>
      </c>
      <c r="E26" s="181">
        <v>100</v>
      </c>
      <c r="F26" s="104"/>
      <c r="G26" s="1">
        <v>31260.239999999998</v>
      </c>
      <c r="H26" s="14">
        <v>0</v>
      </c>
      <c r="I26" s="104">
        <v>31260.239999999998</v>
      </c>
      <c r="J26" s="18">
        <v>100</v>
      </c>
      <c r="K26" s="238"/>
      <c r="L26" s="117"/>
      <c r="M26" s="117"/>
    </row>
    <row r="27" spans="1:252" ht="15.75" customHeight="1" outlineLevel="1" x14ac:dyDescent="0.25">
      <c r="A27" s="65"/>
      <c r="B27" s="24" t="s">
        <v>696</v>
      </c>
      <c r="C27" s="1" t="s">
        <v>8</v>
      </c>
      <c r="D27" s="1">
        <v>27.66</v>
      </c>
      <c r="E27" s="1"/>
      <c r="F27" s="120">
        <v>4510</v>
      </c>
      <c r="G27" s="1">
        <v>0</v>
      </c>
      <c r="H27" s="14">
        <v>124746.6</v>
      </c>
      <c r="I27" s="10">
        <v>124746.6</v>
      </c>
      <c r="J27" s="18">
        <v>4510</v>
      </c>
      <c r="K27" s="239"/>
      <c r="L27" s="117"/>
      <c r="M27" s="117"/>
    </row>
    <row r="28" spans="1:252" ht="15.75" customHeight="1" outlineLevel="1" x14ac:dyDescent="0.25">
      <c r="A28" s="84" t="s">
        <v>317</v>
      </c>
      <c r="B28" s="21" t="s">
        <v>462</v>
      </c>
      <c r="C28" s="23" t="s">
        <v>11</v>
      </c>
      <c r="D28" s="23">
        <v>1047</v>
      </c>
      <c r="E28" s="178">
        <v>300</v>
      </c>
      <c r="F28" s="47"/>
      <c r="G28" s="1">
        <v>314100</v>
      </c>
      <c r="H28" s="14">
        <v>0</v>
      </c>
      <c r="I28" s="47">
        <v>314100</v>
      </c>
      <c r="J28" s="18">
        <v>300</v>
      </c>
      <c r="K28" s="239"/>
      <c r="L28" s="117"/>
      <c r="M28" s="117"/>
    </row>
    <row r="29" spans="1:252" ht="15.75" customHeight="1" outlineLevel="1" x14ac:dyDescent="0.25">
      <c r="A29" s="65"/>
      <c r="B29" s="24" t="s">
        <v>463</v>
      </c>
      <c r="C29" s="1" t="s">
        <v>11</v>
      </c>
      <c r="D29" s="1">
        <v>378</v>
      </c>
      <c r="E29" s="23"/>
      <c r="F29" s="270">
        <v>2600</v>
      </c>
      <c r="G29" s="1">
        <v>0</v>
      </c>
      <c r="H29" s="14">
        <v>982800</v>
      </c>
      <c r="I29" s="47">
        <v>982800</v>
      </c>
      <c r="J29" s="18">
        <v>2600</v>
      </c>
      <c r="K29" s="239"/>
      <c r="L29" s="117"/>
      <c r="M29" s="117"/>
    </row>
    <row r="30" spans="1:252" ht="15.75" customHeight="1" outlineLevel="1" x14ac:dyDescent="0.25">
      <c r="A30" s="65"/>
      <c r="B30" s="24" t="s">
        <v>464</v>
      </c>
      <c r="C30" s="1" t="s">
        <v>11</v>
      </c>
      <c r="D30" s="1">
        <v>158</v>
      </c>
      <c r="E30" s="23"/>
      <c r="F30" s="270">
        <v>1500</v>
      </c>
      <c r="G30" s="1">
        <v>0</v>
      </c>
      <c r="H30" s="14">
        <v>237000</v>
      </c>
      <c r="I30" s="47">
        <v>237000</v>
      </c>
      <c r="J30" s="18">
        <v>1500</v>
      </c>
      <c r="K30" s="239"/>
      <c r="L30" s="117"/>
      <c r="M30" s="117"/>
    </row>
    <row r="31" spans="1:252" outlineLevel="1" x14ac:dyDescent="0.25">
      <c r="A31" s="65"/>
      <c r="B31" s="24" t="s">
        <v>466</v>
      </c>
      <c r="C31" s="1" t="s">
        <v>11</v>
      </c>
      <c r="D31" s="1">
        <v>400</v>
      </c>
      <c r="E31" s="14"/>
      <c r="F31" s="270">
        <v>1240</v>
      </c>
      <c r="G31" s="1">
        <v>0</v>
      </c>
      <c r="H31" s="14">
        <v>496000</v>
      </c>
      <c r="I31" s="47">
        <v>496000</v>
      </c>
      <c r="J31" s="18">
        <v>1240</v>
      </c>
      <c r="K31" s="239"/>
      <c r="L31" s="117"/>
      <c r="M31" s="117"/>
    </row>
    <row r="32" spans="1:252" outlineLevel="1" x14ac:dyDescent="0.25">
      <c r="A32" s="65"/>
      <c r="B32" s="24" t="s">
        <v>703</v>
      </c>
      <c r="C32" s="1" t="s">
        <v>11</v>
      </c>
      <c r="D32" s="1">
        <v>45</v>
      </c>
      <c r="E32" s="14"/>
      <c r="F32" s="215">
        <v>1600</v>
      </c>
      <c r="G32" s="1">
        <v>0</v>
      </c>
      <c r="H32" s="14">
        <v>72000</v>
      </c>
      <c r="I32" s="47">
        <v>72000</v>
      </c>
      <c r="J32" s="18">
        <v>1600</v>
      </c>
      <c r="K32" s="117"/>
      <c r="L32" s="117"/>
      <c r="M32" s="117"/>
    </row>
    <row r="33" spans="1:13" outlineLevel="1" x14ac:dyDescent="0.25">
      <c r="A33" s="65"/>
      <c r="B33" s="24" t="s">
        <v>709</v>
      </c>
      <c r="C33" s="1" t="s">
        <v>11</v>
      </c>
      <c r="D33" s="1">
        <v>17</v>
      </c>
      <c r="E33" s="14"/>
      <c r="F33" s="270">
        <v>1920</v>
      </c>
      <c r="G33" s="1">
        <v>0</v>
      </c>
      <c r="H33" s="14">
        <v>32640</v>
      </c>
      <c r="I33" s="47">
        <v>32640</v>
      </c>
      <c r="J33" s="18">
        <v>1920</v>
      </c>
      <c r="K33" s="268"/>
      <c r="L33" s="117"/>
      <c r="M33" s="117"/>
    </row>
    <row r="34" spans="1:13" outlineLevel="1" x14ac:dyDescent="0.25">
      <c r="A34" s="65"/>
      <c r="B34" s="24" t="s">
        <v>465</v>
      </c>
      <c r="C34" s="1" t="s">
        <v>11</v>
      </c>
      <c r="D34" s="1">
        <v>49</v>
      </c>
      <c r="E34" s="23"/>
      <c r="F34" s="270">
        <v>1000</v>
      </c>
      <c r="G34" s="1">
        <v>0</v>
      </c>
      <c r="H34" s="14">
        <v>49000</v>
      </c>
      <c r="I34" s="269">
        <v>49000</v>
      </c>
      <c r="J34" s="18">
        <v>1000</v>
      </c>
      <c r="K34" s="268"/>
      <c r="L34" s="117"/>
      <c r="M34" s="117"/>
    </row>
    <row r="35" spans="1:13" outlineLevel="1" x14ac:dyDescent="0.25">
      <c r="A35" s="65"/>
      <c r="B35" s="10" t="s">
        <v>44</v>
      </c>
      <c r="C35" s="1" t="s">
        <v>8</v>
      </c>
      <c r="D35" s="1">
        <v>52.35</v>
      </c>
      <c r="E35" s="14"/>
      <c r="F35" s="213">
        <v>2600</v>
      </c>
      <c r="G35" s="1">
        <v>0</v>
      </c>
      <c r="H35" s="14">
        <v>136110</v>
      </c>
      <c r="I35" s="47">
        <v>136110</v>
      </c>
      <c r="J35" s="18">
        <v>2600</v>
      </c>
      <c r="K35" s="268"/>
      <c r="L35" s="117"/>
      <c r="M35" s="117"/>
    </row>
    <row r="36" spans="1:13" outlineLevel="1" x14ac:dyDescent="0.25">
      <c r="A36" s="72"/>
      <c r="B36" s="34" t="s">
        <v>786</v>
      </c>
      <c r="C36" s="28" t="s">
        <v>13</v>
      </c>
      <c r="D36" s="29">
        <v>513.08000000000004</v>
      </c>
      <c r="E36" s="1"/>
      <c r="F36" s="216">
        <v>42</v>
      </c>
      <c r="G36" s="1">
        <v>0</v>
      </c>
      <c r="H36" s="14">
        <v>21549.360000000001</v>
      </c>
      <c r="I36" s="10">
        <v>21549.360000000001</v>
      </c>
      <c r="J36" s="18">
        <v>42</v>
      </c>
      <c r="K36" s="179"/>
      <c r="L36" s="117"/>
      <c r="M36" s="117"/>
    </row>
    <row r="37" spans="1:13" ht="31.2" outlineLevel="1" x14ac:dyDescent="0.25">
      <c r="A37" s="84" t="s">
        <v>698</v>
      </c>
      <c r="B37" s="21" t="s">
        <v>697</v>
      </c>
      <c r="C37" s="28" t="s">
        <v>8</v>
      </c>
      <c r="D37" s="29">
        <v>19.2</v>
      </c>
      <c r="E37" s="178">
        <v>800</v>
      </c>
      <c r="F37" s="47"/>
      <c r="G37" s="1">
        <v>15360</v>
      </c>
      <c r="H37" s="14">
        <v>0</v>
      </c>
      <c r="I37" s="47">
        <v>15360</v>
      </c>
      <c r="J37" s="18">
        <v>800</v>
      </c>
      <c r="K37" s="117"/>
      <c r="L37" s="117"/>
      <c r="M37" s="117"/>
    </row>
    <row r="38" spans="1:13" outlineLevel="1" x14ac:dyDescent="0.25">
      <c r="A38" s="72"/>
      <c r="B38" s="10" t="s">
        <v>469</v>
      </c>
      <c r="C38" s="1" t="s">
        <v>8</v>
      </c>
      <c r="D38" s="1">
        <v>19.487999999999996</v>
      </c>
      <c r="E38" s="1"/>
      <c r="F38" s="270">
        <v>3600</v>
      </c>
      <c r="G38" s="1">
        <v>0</v>
      </c>
      <c r="H38" s="14">
        <v>70156.799999999988</v>
      </c>
      <c r="I38" s="10">
        <v>70156.799999999988</v>
      </c>
      <c r="J38" s="18">
        <v>4200</v>
      </c>
      <c r="K38" s="239"/>
      <c r="L38" s="117"/>
      <c r="M38" s="117"/>
    </row>
    <row r="39" spans="1:13" ht="31.2" outlineLevel="1" x14ac:dyDescent="0.25">
      <c r="A39" s="84" t="s">
        <v>699</v>
      </c>
      <c r="B39" s="8" t="s">
        <v>779</v>
      </c>
      <c r="C39" s="23" t="s">
        <v>12</v>
      </c>
      <c r="D39" s="274">
        <v>921.61959999999999</v>
      </c>
      <c r="E39" s="178">
        <v>100</v>
      </c>
      <c r="F39" s="10"/>
      <c r="G39" s="1">
        <v>92161.959999999992</v>
      </c>
      <c r="H39" s="14">
        <v>0</v>
      </c>
      <c r="I39" s="10">
        <v>92161.959999999992</v>
      </c>
      <c r="K39" s="117"/>
      <c r="L39" s="117"/>
      <c r="M39" s="117"/>
    </row>
    <row r="40" spans="1:13" s="25" customFormat="1" ht="33" customHeight="1" outlineLevel="1" x14ac:dyDescent="0.25">
      <c r="A40" s="65"/>
      <c r="B40" s="10" t="s">
        <v>707</v>
      </c>
      <c r="C40" s="1" t="s">
        <v>13</v>
      </c>
      <c r="D40" s="1">
        <v>2304.049</v>
      </c>
      <c r="E40" s="1"/>
      <c r="F40" s="213">
        <v>55</v>
      </c>
      <c r="G40" s="1">
        <v>0</v>
      </c>
      <c r="H40" s="14">
        <v>126722.69499999999</v>
      </c>
      <c r="I40" s="47">
        <v>126722.69499999999</v>
      </c>
      <c r="K40" s="118"/>
      <c r="L40" s="118"/>
      <c r="M40" s="118"/>
    </row>
    <row r="41" spans="1:13" s="25" customFormat="1" outlineLevel="1" x14ac:dyDescent="0.25">
      <c r="A41" s="65"/>
      <c r="B41" s="10" t="s">
        <v>708</v>
      </c>
      <c r="C41" s="1" t="s">
        <v>21</v>
      </c>
      <c r="D41" s="1">
        <v>322.56685999999996</v>
      </c>
      <c r="E41" s="1"/>
      <c r="F41" s="213">
        <v>44</v>
      </c>
      <c r="G41" s="1">
        <v>0</v>
      </c>
      <c r="H41" s="14">
        <v>14192.941839999998</v>
      </c>
      <c r="I41" s="47">
        <v>14192.941839999998</v>
      </c>
      <c r="K41" s="118"/>
      <c r="L41" s="118"/>
      <c r="M41" s="118"/>
    </row>
    <row r="42" spans="1:13" s="25" customFormat="1" outlineLevel="1" x14ac:dyDescent="0.25">
      <c r="A42" s="84" t="s">
        <v>771</v>
      </c>
      <c r="B42" s="21" t="s">
        <v>710</v>
      </c>
      <c r="C42" s="23" t="s">
        <v>8</v>
      </c>
      <c r="D42" s="23">
        <v>65.8</v>
      </c>
      <c r="E42" s="178">
        <v>2500</v>
      </c>
      <c r="F42" s="47"/>
      <c r="G42" s="1">
        <v>164500</v>
      </c>
      <c r="H42" s="14">
        <v>0</v>
      </c>
      <c r="I42" s="47">
        <v>164500</v>
      </c>
      <c r="K42" s="118"/>
      <c r="L42" s="118"/>
      <c r="M42" s="118"/>
    </row>
    <row r="43" spans="1:13" s="25" customFormat="1" outlineLevel="1" x14ac:dyDescent="0.25">
      <c r="A43" s="64"/>
      <c r="B43" s="10" t="s">
        <v>469</v>
      </c>
      <c r="C43" s="1" t="s">
        <v>8</v>
      </c>
      <c r="D43" s="1">
        <v>66.786999999999992</v>
      </c>
      <c r="E43" s="1"/>
      <c r="F43" s="270">
        <v>3600</v>
      </c>
      <c r="G43" s="1">
        <v>0</v>
      </c>
      <c r="H43" s="14">
        <v>240433.19999999998</v>
      </c>
      <c r="I43" s="10">
        <v>240433.19999999998</v>
      </c>
      <c r="K43" s="118"/>
      <c r="L43" s="118"/>
      <c r="M43" s="118"/>
    </row>
    <row r="44" spans="1:13" s="25" customFormat="1" outlineLevel="1" x14ac:dyDescent="0.25">
      <c r="A44" s="64"/>
      <c r="B44" s="24" t="s">
        <v>253</v>
      </c>
      <c r="C44" s="1" t="s">
        <v>9</v>
      </c>
      <c r="D44" s="117">
        <v>1.2056</v>
      </c>
      <c r="E44" s="1"/>
      <c r="F44" s="213">
        <v>29000</v>
      </c>
      <c r="G44" s="1">
        <v>0</v>
      </c>
      <c r="H44" s="14">
        <v>34962.400000000001</v>
      </c>
      <c r="I44" s="10">
        <v>34962.400000000001</v>
      </c>
      <c r="K44" s="118"/>
      <c r="L44" s="118"/>
      <c r="M44" s="118"/>
    </row>
    <row r="45" spans="1:13" s="25" customFormat="1" outlineLevel="1" x14ac:dyDescent="0.25">
      <c r="A45" s="64"/>
      <c r="B45" s="10" t="s">
        <v>10</v>
      </c>
      <c r="C45" s="1" t="s">
        <v>8</v>
      </c>
      <c r="D45" s="1">
        <v>0.40138000000000001</v>
      </c>
      <c r="E45" s="1"/>
      <c r="F45" s="213">
        <v>7500</v>
      </c>
      <c r="G45" s="1">
        <v>0</v>
      </c>
      <c r="H45" s="14">
        <v>3010.35</v>
      </c>
      <c r="I45" s="10">
        <v>3010.35</v>
      </c>
      <c r="K45" s="118"/>
      <c r="L45" s="118"/>
      <c r="M45" s="118"/>
    </row>
    <row r="46" spans="1:13" s="25" customFormat="1" ht="31.2" outlineLevel="1" x14ac:dyDescent="0.25">
      <c r="A46" s="84" t="s">
        <v>772</v>
      </c>
      <c r="B46" s="8" t="s">
        <v>780</v>
      </c>
      <c r="C46" s="23" t="s">
        <v>12</v>
      </c>
      <c r="D46" s="51">
        <v>233.81399999999999</v>
      </c>
      <c r="E46" s="181">
        <v>250</v>
      </c>
      <c r="F46" s="104"/>
      <c r="G46" s="1">
        <v>58453.5</v>
      </c>
      <c r="H46" s="14">
        <v>0</v>
      </c>
      <c r="I46" s="104">
        <v>58453.5</v>
      </c>
      <c r="K46" s="118"/>
      <c r="L46" s="118"/>
      <c r="M46" s="118"/>
    </row>
    <row r="47" spans="1:13" s="25" customFormat="1" outlineLevel="1" x14ac:dyDescent="0.25">
      <c r="A47" s="267"/>
      <c r="B47" s="24" t="s">
        <v>711</v>
      </c>
      <c r="C47" s="1" t="s">
        <v>12</v>
      </c>
      <c r="D47" s="1">
        <v>467.63</v>
      </c>
      <c r="E47" s="1"/>
      <c r="F47" s="271">
        <v>86.8</v>
      </c>
      <c r="G47" s="1">
        <v>0</v>
      </c>
      <c r="H47" s="14">
        <v>40590.284</v>
      </c>
      <c r="I47" s="10">
        <v>40590.284</v>
      </c>
      <c r="K47" s="118"/>
      <c r="L47" s="118"/>
      <c r="M47" s="118"/>
    </row>
    <row r="48" spans="1:13" s="25" customFormat="1" outlineLevel="1" x14ac:dyDescent="0.25">
      <c r="A48" s="84" t="s">
        <v>773</v>
      </c>
      <c r="B48" s="21" t="s">
        <v>774</v>
      </c>
      <c r="C48" s="1" t="s">
        <v>8</v>
      </c>
      <c r="D48" s="23">
        <v>2.52</v>
      </c>
      <c r="E48" s="178">
        <v>1500</v>
      </c>
      <c r="F48" s="120"/>
      <c r="G48" s="1">
        <v>3780</v>
      </c>
      <c r="H48" s="14">
        <v>0</v>
      </c>
      <c r="I48" s="10">
        <v>3780</v>
      </c>
      <c r="K48" s="118"/>
      <c r="L48" s="118"/>
      <c r="M48" s="118"/>
    </row>
    <row r="49" spans="1:14" s="25" customFormat="1" outlineLevel="1" x14ac:dyDescent="0.25">
      <c r="A49" s="65"/>
      <c r="B49" s="10" t="s">
        <v>467</v>
      </c>
      <c r="C49" s="1" t="s">
        <v>8</v>
      </c>
      <c r="D49" s="1">
        <v>2.5704000000000002</v>
      </c>
      <c r="E49" s="1"/>
      <c r="F49" s="270">
        <v>4200</v>
      </c>
      <c r="G49" s="1">
        <v>0</v>
      </c>
      <c r="H49" s="14">
        <v>10795.68</v>
      </c>
      <c r="I49" s="47">
        <v>10795.68</v>
      </c>
      <c r="K49" s="118"/>
      <c r="L49" s="118"/>
      <c r="M49" s="118"/>
    </row>
    <row r="50" spans="1:14" s="25" customFormat="1" outlineLevel="1" x14ac:dyDescent="0.25">
      <c r="A50" s="65"/>
      <c r="B50" s="10" t="s">
        <v>468</v>
      </c>
      <c r="C50" s="28" t="s">
        <v>13</v>
      </c>
      <c r="D50" s="29">
        <v>158.42999999999998</v>
      </c>
      <c r="E50" s="1"/>
      <c r="F50" s="216">
        <v>42</v>
      </c>
      <c r="G50" s="1">
        <v>0</v>
      </c>
      <c r="H50" s="14">
        <v>6654.0599999999995</v>
      </c>
      <c r="I50" s="10">
        <v>6654.0599999999995</v>
      </c>
      <c r="K50" s="118"/>
      <c r="L50" s="118"/>
      <c r="M50" s="118"/>
    </row>
    <row r="51" spans="1:14" s="25" customFormat="1" outlineLevel="1" x14ac:dyDescent="0.25">
      <c r="A51" s="72"/>
      <c r="B51" s="297" t="s">
        <v>794</v>
      </c>
      <c r="C51" s="291" t="s">
        <v>795</v>
      </c>
      <c r="D51" s="292">
        <v>320</v>
      </c>
      <c r="E51" s="293">
        <v>1300</v>
      </c>
      <c r="F51" s="294"/>
      <c r="G51" s="1">
        <v>416000</v>
      </c>
      <c r="H51" s="14">
        <v>0</v>
      </c>
      <c r="I51" s="10">
        <v>416000</v>
      </c>
      <c r="K51" s="118"/>
      <c r="L51" s="118"/>
      <c r="M51" s="118"/>
    </row>
    <row r="52" spans="1:14" s="25" customFormat="1" outlineLevel="1" x14ac:dyDescent="0.25">
      <c r="A52" s="72"/>
      <c r="B52" s="295" t="s">
        <v>790</v>
      </c>
      <c r="C52" s="291"/>
      <c r="D52" s="292"/>
      <c r="E52" s="293"/>
      <c r="F52" s="294"/>
      <c r="G52" s="244">
        <v>1999889.3414999999</v>
      </c>
      <c r="H52" s="14">
        <v>0</v>
      </c>
      <c r="I52" s="296">
        <v>1999889.3414999999</v>
      </c>
      <c r="K52" s="118"/>
      <c r="L52" s="118"/>
      <c r="M52" s="118"/>
    </row>
    <row r="53" spans="1:14" s="25" customFormat="1" outlineLevel="1" x14ac:dyDescent="0.25">
      <c r="A53" s="72"/>
      <c r="B53" s="295" t="s">
        <v>793</v>
      </c>
      <c r="C53" s="291"/>
      <c r="D53" s="292"/>
      <c r="E53" s="293"/>
      <c r="F53" s="294"/>
      <c r="G53" s="244"/>
      <c r="H53" s="243">
        <v>6905171.1533624986</v>
      </c>
      <c r="I53" s="296">
        <v>6905171.1533624986</v>
      </c>
      <c r="K53" s="118"/>
      <c r="L53" s="118"/>
      <c r="M53" s="118"/>
    </row>
    <row r="54" spans="1:14" s="25" customFormat="1" outlineLevel="1" x14ac:dyDescent="0.25">
      <c r="A54" s="72"/>
      <c r="B54" s="295" t="s">
        <v>791</v>
      </c>
      <c r="C54" s="291"/>
      <c r="D54" s="292"/>
      <c r="E54" s="293"/>
      <c r="F54" s="294"/>
      <c r="G54" s="244"/>
      <c r="H54" s="293"/>
      <c r="I54" s="296">
        <v>0</v>
      </c>
      <c r="K54" s="118"/>
      <c r="L54" s="118"/>
      <c r="M54" s="118"/>
    </row>
    <row r="55" spans="1:14" s="25" customFormat="1" outlineLevel="1" x14ac:dyDescent="0.25">
      <c r="A55" s="72"/>
      <c r="B55" s="295" t="s">
        <v>792</v>
      </c>
      <c r="C55" s="291"/>
      <c r="D55" s="292"/>
      <c r="E55" s="293"/>
      <c r="F55" s="294"/>
      <c r="G55" s="244"/>
      <c r="H55" s="293"/>
      <c r="I55" s="296">
        <v>0</v>
      </c>
      <c r="K55" s="118"/>
      <c r="L55" s="118"/>
      <c r="M55" s="118"/>
    </row>
    <row r="56" spans="1:14" s="25" customFormat="1" ht="46.8" x14ac:dyDescent="0.25">
      <c r="A56" s="140"/>
      <c r="B56" s="141" t="s">
        <v>470</v>
      </c>
      <c r="C56" s="145"/>
      <c r="D56" s="142"/>
      <c r="E56" s="143"/>
      <c r="F56" s="144"/>
      <c r="G56" s="143">
        <v>1999889.3414999999</v>
      </c>
      <c r="H56" s="143">
        <v>6905171.1533624986</v>
      </c>
      <c r="I56" s="142">
        <v>8905060.4948624987</v>
      </c>
      <c r="J56" s="275"/>
      <c r="K56" s="118"/>
      <c r="L56" s="118"/>
      <c r="M56" s="118"/>
    </row>
    <row r="57" spans="1:14" s="25" customFormat="1" x14ac:dyDescent="0.25">
      <c r="A57" s="66"/>
      <c r="B57" s="45" t="s">
        <v>395</v>
      </c>
      <c r="C57" s="8"/>
      <c r="D57" s="23"/>
      <c r="E57" s="9"/>
      <c r="F57" s="44"/>
      <c r="G57" s="9"/>
      <c r="H57" s="9"/>
      <c r="I57" s="23">
        <v>1358399.06</v>
      </c>
      <c r="K57" s="118"/>
      <c r="L57" s="118"/>
      <c r="M57" s="118"/>
    </row>
    <row r="58" spans="1:14" ht="18.75" customHeight="1" x14ac:dyDescent="0.25">
      <c r="A58" s="81"/>
      <c r="B58" s="303" t="s">
        <v>318</v>
      </c>
      <c r="C58" s="303"/>
      <c r="D58" s="303"/>
      <c r="E58" s="303"/>
      <c r="F58" s="303"/>
      <c r="G58" s="82"/>
      <c r="H58" s="82"/>
      <c r="I58" s="83"/>
      <c r="K58" s="95"/>
      <c r="L58" s="98"/>
      <c r="M58" s="98"/>
    </row>
    <row r="59" spans="1:14" ht="20.25" customHeight="1" outlineLevel="2" x14ac:dyDescent="0.25">
      <c r="A59" s="84" t="s">
        <v>150</v>
      </c>
      <c r="B59" s="21" t="s">
        <v>485</v>
      </c>
      <c r="C59" s="23" t="s">
        <v>12</v>
      </c>
      <c r="D59" s="23">
        <v>39</v>
      </c>
      <c r="E59" s="178">
        <v>400</v>
      </c>
      <c r="F59" s="10"/>
      <c r="G59" s="1">
        <v>15600</v>
      </c>
      <c r="H59" s="1"/>
      <c r="I59" s="10">
        <v>15600</v>
      </c>
      <c r="J59" s="18">
        <v>325</v>
      </c>
      <c r="K59" s="117"/>
      <c r="L59" s="117"/>
      <c r="M59" s="117"/>
    </row>
    <row r="60" spans="1:14" ht="31.2" outlineLevel="2" x14ac:dyDescent="0.25">
      <c r="A60" s="65"/>
      <c r="B60" s="10" t="s">
        <v>488</v>
      </c>
      <c r="C60" s="1" t="s">
        <v>11</v>
      </c>
      <c r="D60" s="50">
        <v>1794</v>
      </c>
      <c r="E60" s="1"/>
      <c r="F60" s="270">
        <v>11</v>
      </c>
      <c r="G60" s="1">
        <v>0</v>
      </c>
      <c r="H60" s="1">
        <v>19734</v>
      </c>
      <c r="I60" s="10">
        <v>19734</v>
      </c>
      <c r="J60" s="18">
        <v>45.45454545454546</v>
      </c>
      <c r="K60" s="117"/>
      <c r="L60" s="117"/>
      <c r="M60" s="117"/>
    </row>
    <row r="61" spans="1:14" outlineLevel="2" x14ac:dyDescent="0.25">
      <c r="A61" s="65"/>
      <c r="B61" s="10" t="s">
        <v>486</v>
      </c>
      <c r="C61" s="1" t="s">
        <v>8</v>
      </c>
      <c r="D61" s="50">
        <v>1.08</v>
      </c>
      <c r="E61" s="1"/>
      <c r="F61" s="120">
        <v>2600</v>
      </c>
      <c r="G61" s="1">
        <v>0</v>
      </c>
      <c r="H61" s="1">
        <v>2808</v>
      </c>
      <c r="I61" s="10">
        <v>2808</v>
      </c>
      <c r="K61" s="117"/>
      <c r="L61" s="117"/>
      <c r="M61" s="117"/>
    </row>
    <row r="62" spans="1:14" outlineLevel="2" x14ac:dyDescent="0.25">
      <c r="A62" s="84" t="s">
        <v>151</v>
      </c>
      <c r="B62" s="138" t="s">
        <v>14</v>
      </c>
      <c r="C62" s="23" t="s">
        <v>11</v>
      </c>
      <c r="D62" s="116">
        <v>14</v>
      </c>
      <c r="E62" s="178"/>
      <c r="F62" s="10"/>
      <c r="G62" s="1">
        <v>0</v>
      </c>
      <c r="H62" s="1">
        <v>0</v>
      </c>
      <c r="I62" s="10">
        <v>0</v>
      </c>
      <c r="K62" s="119"/>
      <c r="L62" s="119"/>
      <c r="M62" s="119"/>
      <c r="N62" s="4"/>
    </row>
    <row r="63" spans="1:14" outlineLevel="2" x14ac:dyDescent="0.25">
      <c r="A63" s="65"/>
      <c r="B63" s="24" t="s">
        <v>484</v>
      </c>
      <c r="C63" s="1" t="s">
        <v>11</v>
      </c>
      <c r="D63" s="50">
        <v>2</v>
      </c>
      <c r="E63" s="1"/>
      <c r="F63" s="270">
        <v>203</v>
      </c>
      <c r="G63" s="1">
        <v>0</v>
      </c>
      <c r="H63" s="1">
        <v>406</v>
      </c>
      <c r="I63" s="10">
        <v>406</v>
      </c>
      <c r="K63" s="119"/>
      <c r="L63" s="119"/>
      <c r="M63" s="119"/>
      <c r="N63" s="4"/>
    </row>
    <row r="64" spans="1:14" outlineLevel="2" x14ac:dyDescent="0.25">
      <c r="A64" s="65"/>
      <c r="B64" s="24" t="s">
        <v>579</v>
      </c>
      <c r="C64" s="1" t="s">
        <v>11</v>
      </c>
      <c r="D64" s="50">
        <v>12</v>
      </c>
      <c r="E64" s="1"/>
      <c r="F64" s="270">
        <v>386</v>
      </c>
      <c r="G64" s="1">
        <v>0</v>
      </c>
      <c r="H64" s="1">
        <v>4632</v>
      </c>
      <c r="I64" s="10">
        <v>4632</v>
      </c>
      <c r="K64" s="119"/>
      <c r="L64" s="119"/>
      <c r="M64" s="119"/>
      <c r="N64" s="4"/>
    </row>
    <row r="65" spans="1:14" outlineLevel="2" x14ac:dyDescent="0.25">
      <c r="A65" s="65"/>
      <c r="B65" s="10" t="s">
        <v>44</v>
      </c>
      <c r="C65" s="1" t="s">
        <v>8</v>
      </c>
      <c r="D65" s="50">
        <v>3.22</v>
      </c>
      <c r="E65" s="1"/>
      <c r="F65" s="213">
        <v>2600</v>
      </c>
      <c r="G65" s="1">
        <v>0</v>
      </c>
      <c r="H65" s="1">
        <v>8372</v>
      </c>
      <c r="I65" s="10">
        <v>8372</v>
      </c>
      <c r="K65" s="119"/>
      <c r="L65" s="119"/>
      <c r="M65" s="119"/>
      <c r="N65" s="4"/>
    </row>
    <row r="66" spans="1:14" outlineLevel="2" x14ac:dyDescent="0.25">
      <c r="A66" s="84" t="s">
        <v>152</v>
      </c>
      <c r="B66" s="31" t="s">
        <v>495</v>
      </c>
      <c r="C66" s="33" t="s">
        <v>11</v>
      </c>
      <c r="D66" s="37">
        <v>5</v>
      </c>
      <c r="E66" s="121">
        <v>1000</v>
      </c>
      <c r="F66" s="30"/>
      <c r="G66" s="1">
        <v>5000</v>
      </c>
      <c r="H66" s="1">
        <v>0</v>
      </c>
      <c r="I66" s="10">
        <v>5000</v>
      </c>
      <c r="K66" s="119"/>
      <c r="L66" s="119"/>
      <c r="M66" s="119"/>
      <c r="N66" s="4"/>
    </row>
    <row r="67" spans="1:14" outlineLevel="2" x14ac:dyDescent="0.25">
      <c r="A67" s="65"/>
      <c r="B67" s="10" t="s">
        <v>496</v>
      </c>
      <c r="C67" s="1" t="s">
        <v>11</v>
      </c>
      <c r="D67" s="50">
        <v>24</v>
      </c>
      <c r="E67" s="1"/>
      <c r="F67" s="120">
        <v>1300</v>
      </c>
      <c r="G67" s="1">
        <v>0</v>
      </c>
      <c r="H67" s="1">
        <v>31200</v>
      </c>
      <c r="I67" s="10">
        <v>31200</v>
      </c>
      <c r="K67" s="119"/>
      <c r="L67" s="119"/>
      <c r="M67" s="119"/>
      <c r="N67" s="4"/>
    </row>
    <row r="68" spans="1:14" outlineLevel="2" x14ac:dyDescent="0.25">
      <c r="A68" s="65"/>
      <c r="B68" s="10" t="s">
        <v>716</v>
      </c>
      <c r="C68" s="1" t="s">
        <v>11</v>
      </c>
      <c r="D68" s="50">
        <v>4</v>
      </c>
      <c r="E68" s="1"/>
      <c r="F68" s="120">
        <v>1300</v>
      </c>
      <c r="G68" s="1">
        <v>0</v>
      </c>
      <c r="H68" s="1">
        <v>5200</v>
      </c>
      <c r="I68" s="10">
        <v>5200</v>
      </c>
      <c r="K68" s="119"/>
      <c r="L68" s="119"/>
      <c r="M68" s="119"/>
      <c r="N68" s="4"/>
    </row>
    <row r="69" spans="1:14" outlineLevel="2" x14ac:dyDescent="0.25">
      <c r="A69" s="65"/>
      <c r="B69" s="10" t="s">
        <v>497</v>
      </c>
      <c r="C69" s="1" t="s">
        <v>11</v>
      </c>
      <c r="D69" s="50">
        <v>31</v>
      </c>
      <c r="E69" s="1"/>
      <c r="F69" s="120">
        <v>1300</v>
      </c>
      <c r="G69" s="1">
        <v>0</v>
      </c>
      <c r="H69" s="1">
        <v>40300</v>
      </c>
      <c r="I69" s="10">
        <v>40300</v>
      </c>
      <c r="K69" s="119"/>
      <c r="L69" s="119"/>
      <c r="M69" s="119"/>
      <c r="N69" s="4"/>
    </row>
    <row r="70" spans="1:14" outlineLevel="2" x14ac:dyDescent="0.25">
      <c r="A70" s="65"/>
      <c r="B70" s="10" t="s">
        <v>717</v>
      </c>
      <c r="C70" s="1" t="s">
        <v>11</v>
      </c>
      <c r="D70" s="50">
        <v>5</v>
      </c>
      <c r="E70" s="1"/>
      <c r="F70" s="120">
        <v>1300</v>
      </c>
      <c r="G70" s="1">
        <v>0</v>
      </c>
      <c r="H70" s="1">
        <v>6500</v>
      </c>
      <c r="I70" s="10">
        <v>6500</v>
      </c>
      <c r="K70" s="119"/>
      <c r="L70" s="119"/>
      <c r="M70" s="119"/>
      <c r="N70" s="4"/>
    </row>
    <row r="71" spans="1:14" outlineLevel="2" x14ac:dyDescent="0.25">
      <c r="A71" s="65"/>
      <c r="B71" s="10" t="s">
        <v>781</v>
      </c>
      <c r="C71" s="1" t="s">
        <v>11</v>
      </c>
      <c r="D71" s="50">
        <v>4</v>
      </c>
      <c r="E71" s="1"/>
      <c r="F71" s="120">
        <v>1300</v>
      </c>
      <c r="G71" s="1">
        <v>0</v>
      </c>
      <c r="H71" s="1">
        <v>5200</v>
      </c>
      <c r="I71" s="10">
        <v>5200</v>
      </c>
      <c r="K71" s="119"/>
      <c r="L71" s="119"/>
      <c r="M71" s="119"/>
      <c r="N71" s="4"/>
    </row>
    <row r="72" spans="1:14" outlineLevel="2" x14ac:dyDescent="0.25">
      <c r="A72" s="65"/>
      <c r="B72" s="10" t="s">
        <v>469</v>
      </c>
      <c r="C72" s="1" t="s">
        <v>8</v>
      </c>
      <c r="D72" s="1">
        <v>0.2</v>
      </c>
      <c r="E72" s="1"/>
      <c r="F72" s="270">
        <v>4200</v>
      </c>
      <c r="G72" s="1">
        <v>0</v>
      </c>
      <c r="H72" s="1">
        <v>840</v>
      </c>
      <c r="I72" s="10">
        <v>840</v>
      </c>
      <c r="K72" s="119"/>
      <c r="L72" s="119"/>
      <c r="M72" s="119"/>
      <c r="N72" s="4"/>
    </row>
    <row r="73" spans="1:14" outlineLevel="2" x14ac:dyDescent="0.25">
      <c r="A73" s="65"/>
      <c r="B73" s="10" t="s">
        <v>487</v>
      </c>
      <c r="C73" s="1" t="s">
        <v>715</v>
      </c>
      <c r="D73" s="50">
        <v>54.000000000000007</v>
      </c>
      <c r="E73" s="1"/>
      <c r="F73" s="120">
        <v>300</v>
      </c>
      <c r="G73" s="1">
        <v>0</v>
      </c>
      <c r="H73" s="1">
        <v>16200.000000000002</v>
      </c>
      <c r="I73" s="10">
        <v>16200.000000000002</v>
      </c>
      <c r="K73" s="119"/>
      <c r="L73" s="119"/>
      <c r="M73" s="119"/>
      <c r="N73" s="4"/>
    </row>
    <row r="74" spans="1:14" outlineLevel="2" x14ac:dyDescent="0.25">
      <c r="A74" s="65"/>
      <c r="B74" s="10" t="s">
        <v>489</v>
      </c>
      <c r="C74" s="1" t="s">
        <v>13</v>
      </c>
      <c r="D74" s="50">
        <v>610</v>
      </c>
      <c r="E74" s="1"/>
      <c r="F74" s="213">
        <v>40</v>
      </c>
      <c r="G74" s="1">
        <v>0</v>
      </c>
      <c r="H74" s="1">
        <v>24400</v>
      </c>
      <c r="I74" s="10">
        <v>24400</v>
      </c>
      <c r="K74" s="119"/>
      <c r="L74" s="119"/>
      <c r="M74" s="119"/>
      <c r="N74" s="4"/>
    </row>
    <row r="75" spans="1:14" outlineLevel="2" x14ac:dyDescent="0.25">
      <c r="A75" s="65"/>
      <c r="B75" s="10" t="s">
        <v>490</v>
      </c>
      <c r="C75" s="1" t="s">
        <v>13</v>
      </c>
      <c r="D75" s="50">
        <v>1380</v>
      </c>
      <c r="E75" s="1"/>
      <c r="F75" s="213">
        <v>40</v>
      </c>
      <c r="G75" s="1">
        <v>0</v>
      </c>
      <c r="H75" s="1">
        <v>55200</v>
      </c>
      <c r="I75" s="10">
        <v>55200</v>
      </c>
      <c r="K75" s="119"/>
      <c r="L75" s="119"/>
      <c r="M75" s="119"/>
      <c r="N75" s="4"/>
    </row>
    <row r="76" spans="1:14" outlineLevel="2" x14ac:dyDescent="0.25">
      <c r="A76" s="65"/>
      <c r="B76" s="10" t="s">
        <v>491</v>
      </c>
      <c r="C76" s="1" t="s">
        <v>13</v>
      </c>
      <c r="D76" s="50">
        <v>23</v>
      </c>
      <c r="E76" s="1"/>
      <c r="F76" s="213">
        <v>36</v>
      </c>
      <c r="G76" s="1">
        <v>0</v>
      </c>
      <c r="H76" s="1">
        <v>828</v>
      </c>
      <c r="I76" s="10">
        <v>828</v>
      </c>
      <c r="K76" s="119"/>
      <c r="L76" s="119"/>
      <c r="M76" s="119"/>
      <c r="N76" s="4"/>
    </row>
    <row r="77" spans="1:14" outlineLevel="2" x14ac:dyDescent="0.25">
      <c r="A77" s="65"/>
      <c r="B77" s="10" t="s">
        <v>719</v>
      </c>
      <c r="C77" s="1" t="s">
        <v>13</v>
      </c>
      <c r="D77" s="50">
        <v>284</v>
      </c>
      <c r="E77" s="1"/>
      <c r="F77" s="213">
        <v>36</v>
      </c>
      <c r="G77" s="1">
        <v>0</v>
      </c>
      <c r="H77" s="1">
        <v>10224</v>
      </c>
      <c r="I77" s="10">
        <v>10224</v>
      </c>
      <c r="K77" s="119"/>
      <c r="L77" s="119"/>
      <c r="M77" s="119"/>
      <c r="N77" s="4"/>
    </row>
    <row r="78" spans="1:14" outlineLevel="2" x14ac:dyDescent="0.25">
      <c r="A78" s="65"/>
      <c r="B78" s="10" t="s">
        <v>492</v>
      </c>
      <c r="C78" s="1" t="s">
        <v>13</v>
      </c>
      <c r="D78" s="50">
        <v>40</v>
      </c>
      <c r="E78" s="1"/>
      <c r="F78" s="213">
        <v>36</v>
      </c>
      <c r="G78" s="1">
        <v>0</v>
      </c>
      <c r="H78" s="1">
        <v>1440</v>
      </c>
      <c r="I78" s="10">
        <v>1440</v>
      </c>
      <c r="K78" s="119"/>
      <c r="L78" s="119"/>
      <c r="M78" s="119"/>
      <c r="N78" s="4"/>
    </row>
    <row r="79" spans="1:14" outlineLevel="2" x14ac:dyDescent="0.25">
      <c r="A79" s="65"/>
      <c r="B79" s="10" t="s">
        <v>493</v>
      </c>
      <c r="C79" s="1" t="s">
        <v>13</v>
      </c>
      <c r="D79" s="50">
        <v>130</v>
      </c>
      <c r="E79" s="1"/>
      <c r="F79" s="213">
        <v>33</v>
      </c>
      <c r="G79" s="1">
        <v>0</v>
      </c>
      <c r="H79" s="1">
        <v>4290</v>
      </c>
      <c r="I79" s="10">
        <v>4290</v>
      </c>
      <c r="K79" s="119"/>
      <c r="L79" s="119"/>
      <c r="M79" s="119"/>
      <c r="N79" s="4"/>
    </row>
    <row r="80" spans="1:14" outlineLevel="2" x14ac:dyDescent="0.25">
      <c r="A80" s="65"/>
      <c r="B80" s="10" t="s">
        <v>494</v>
      </c>
      <c r="C80" s="1" t="s">
        <v>13</v>
      </c>
      <c r="D80" s="50">
        <v>206</v>
      </c>
      <c r="E80" s="1"/>
      <c r="F80" s="213">
        <v>33</v>
      </c>
      <c r="G80" s="1">
        <v>0</v>
      </c>
      <c r="H80" s="1">
        <v>6798</v>
      </c>
      <c r="I80" s="10">
        <v>6798</v>
      </c>
      <c r="K80" s="119"/>
      <c r="L80" s="119"/>
      <c r="M80" s="119"/>
      <c r="N80" s="4"/>
    </row>
    <row r="81" spans="1:14" outlineLevel="2" x14ac:dyDescent="0.25">
      <c r="A81" s="84" t="s">
        <v>39</v>
      </c>
      <c r="B81" s="36" t="s">
        <v>517</v>
      </c>
      <c r="C81" s="28" t="s">
        <v>12</v>
      </c>
      <c r="D81" s="1">
        <v>73.629000000000005</v>
      </c>
      <c r="E81" s="205">
        <v>100</v>
      </c>
      <c r="F81" s="215"/>
      <c r="G81" s="1">
        <v>7362.9000000000005</v>
      </c>
      <c r="H81" s="1">
        <v>0</v>
      </c>
      <c r="I81" s="10">
        <v>7362.9000000000005</v>
      </c>
      <c r="K81" s="119"/>
      <c r="L81" s="119"/>
      <c r="M81" s="119"/>
      <c r="N81" s="4"/>
    </row>
    <row r="82" spans="1:14" outlineLevel="2" x14ac:dyDescent="0.25">
      <c r="A82" s="65"/>
      <c r="B82" s="34" t="s">
        <v>591</v>
      </c>
      <c r="C82" s="28" t="s">
        <v>13</v>
      </c>
      <c r="D82" s="1">
        <v>14.725800000000001</v>
      </c>
      <c r="E82" s="225"/>
      <c r="F82" s="214">
        <v>85</v>
      </c>
      <c r="G82" s="1">
        <v>0</v>
      </c>
      <c r="H82" s="1">
        <v>1251.6930000000002</v>
      </c>
      <c r="I82" s="10">
        <v>1251.6930000000002</v>
      </c>
      <c r="K82" s="119"/>
      <c r="L82" s="119"/>
      <c r="M82" s="119"/>
      <c r="N82" s="4"/>
    </row>
    <row r="83" spans="1:14" outlineLevel="2" x14ac:dyDescent="0.25">
      <c r="A83" s="65"/>
      <c r="B83" s="34" t="s">
        <v>519</v>
      </c>
      <c r="C83" s="28" t="s">
        <v>13</v>
      </c>
      <c r="D83" s="1">
        <v>22.088699999999999</v>
      </c>
      <c r="E83" s="225"/>
      <c r="F83" s="214">
        <v>115</v>
      </c>
      <c r="G83" s="1">
        <v>0</v>
      </c>
      <c r="H83" s="1">
        <v>2540.2004999999999</v>
      </c>
      <c r="I83" s="10">
        <v>2540.2004999999999</v>
      </c>
      <c r="K83" s="119"/>
      <c r="L83" s="119"/>
      <c r="M83" s="119"/>
      <c r="N83" s="4"/>
    </row>
    <row r="84" spans="1:14" outlineLevel="2" x14ac:dyDescent="0.25">
      <c r="A84" s="84" t="s">
        <v>251</v>
      </c>
      <c r="B84" s="21" t="s">
        <v>498</v>
      </c>
      <c r="C84" s="23" t="s">
        <v>8</v>
      </c>
      <c r="D84" s="23">
        <v>3.5600000000000005</v>
      </c>
      <c r="E84" s="178">
        <v>800</v>
      </c>
      <c r="F84" s="10"/>
      <c r="G84" s="1">
        <v>2848.0000000000005</v>
      </c>
      <c r="H84" s="1">
        <v>0</v>
      </c>
      <c r="I84" s="10">
        <v>2848.0000000000005</v>
      </c>
      <c r="K84" s="119"/>
      <c r="L84" s="119"/>
      <c r="M84" s="119"/>
      <c r="N84" s="4"/>
    </row>
    <row r="85" spans="1:14" outlineLevel="2" x14ac:dyDescent="0.25">
      <c r="A85" s="65"/>
      <c r="B85" s="10" t="s">
        <v>469</v>
      </c>
      <c r="C85" s="1" t="s">
        <v>8</v>
      </c>
      <c r="D85" s="1">
        <v>3.6312000000000006</v>
      </c>
      <c r="E85" s="1"/>
      <c r="F85" s="270">
        <v>4200</v>
      </c>
      <c r="G85" s="1">
        <v>0</v>
      </c>
      <c r="H85" s="1">
        <v>15251.040000000003</v>
      </c>
      <c r="I85" s="10">
        <v>15251.040000000003</v>
      </c>
      <c r="K85" s="119"/>
      <c r="L85" s="119"/>
      <c r="M85" s="119"/>
      <c r="N85" s="4"/>
    </row>
    <row r="86" spans="1:14" outlineLevel="2" x14ac:dyDescent="0.25">
      <c r="A86" s="65"/>
      <c r="B86" s="34" t="s">
        <v>787</v>
      </c>
      <c r="C86" s="28" t="s">
        <v>13</v>
      </c>
      <c r="D86" s="29">
        <v>151.48000000000002</v>
      </c>
      <c r="E86" s="1"/>
      <c r="F86" s="216">
        <v>42</v>
      </c>
      <c r="G86" s="1">
        <v>0</v>
      </c>
      <c r="H86" s="1">
        <v>6362.1600000000008</v>
      </c>
      <c r="I86" s="10">
        <v>6362.1600000000008</v>
      </c>
      <c r="K86" s="119"/>
      <c r="L86" s="119"/>
      <c r="M86" s="119"/>
      <c r="N86" s="4"/>
    </row>
    <row r="87" spans="1:14" ht="18.75" customHeight="1" outlineLevel="2" x14ac:dyDescent="0.25">
      <c r="A87" s="84" t="s">
        <v>319</v>
      </c>
      <c r="B87" s="21" t="s">
        <v>704</v>
      </c>
      <c r="C87" s="1" t="s">
        <v>8</v>
      </c>
      <c r="D87" s="23">
        <v>2.52</v>
      </c>
      <c r="E87" s="178">
        <v>1500</v>
      </c>
      <c r="F87" s="120"/>
      <c r="G87" s="1">
        <v>3780</v>
      </c>
      <c r="H87" s="1">
        <v>0</v>
      </c>
      <c r="I87" s="10">
        <v>3780</v>
      </c>
      <c r="K87" s="117"/>
      <c r="L87" s="117"/>
      <c r="M87" s="117"/>
      <c r="N87" s="4"/>
    </row>
    <row r="88" spans="1:14" outlineLevel="2" x14ac:dyDescent="0.25">
      <c r="A88" s="65"/>
      <c r="B88" s="10" t="s">
        <v>469</v>
      </c>
      <c r="C88" s="1" t="s">
        <v>8</v>
      </c>
      <c r="D88" s="1">
        <v>2.5704000000000002</v>
      </c>
      <c r="E88" s="1"/>
      <c r="F88" s="270">
        <v>4200</v>
      </c>
      <c r="G88" s="1">
        <v>0</v>
      </c>
      <c r="H88" s="1">
        <v>10795.68</v>
      </c>
      <c r="I88" s="47">
        <v>10795.68</v>
      </c>
      <c r="K88" s="117"/>
      <c r="L88" s="117"/>
      <c r="M88" s="117"/>
      <c r="N88" s="4"/>
    </row>
    <row r="89" spans="1:14" outlineLevel="2" x14ac:dyDescent="0.25">
      <c r="A89" s="65"/>
      <c r="B89" s="10" t="s">
        <v>468</v>
      </c>
      <c r="C89" s="28" t="s">
        <v>13</v>
      </c>
      <c r="D89" s="29">
        <v>158.42999999999998</v>
      </c>
      <c r="E89" s="1"/>
      <c r="F89" s="216">
        <v>42</v>
      </c>
      <c r="G89" s="1">
        <v>0</v>
      </c>
      <c r="H89" s="1">
        <v>6654.0599999999995</v>
      </c>
      <c r="I89" s="10">
        <v>6654.0599999999995</v>
      </c>
      <c r="K89" s="117"/>
      <c r="L89" s="117"/>
      <c r="M89" s="117"/>
      <c r="N89" s="4"/>
    </row>
    <row r="90" spans="1:14" ht="31.2" outlineLevel="2" x14ac:dyDescent="0.25">
      <c r="A90" s="65"/>
      <c r="B90" s="21" t="s">
        <v>722</v>
      </c>
      <c r="C90" s="1" t="s">
        <v>8</v>
      </c>
      <c r="D90" s="23">
        <v>0.16800000000000001</v>
      </c>
      <c r="E90" s="178">
        <v>600</v>
      </c>
      <c r="F90" s="120"/>
      <c r="G90" s="1">
        <v>100.80000000000001</v>
      </c>
      <c r="H90" s="1">
        <v>0</v>
      </c>
      <c r="I90" s="10">
        <v>100.80000000000001</v>
      </c>
      <c r="K90" s="117"/>
      <c r="L90" s="117"/>
      <c r="M90" s="117"/>
      <c r="N90" s="4"/>
    </row>
    <row r="91" spans="1:14" outlineLevel="2" x14ac:dyDescent="0.25">
      <c r="A91" s="65"/>
      <c r="B91" s="10" t="s">
        <v>469</v>
      </c>
      <c r="C91" s="1" t="s">
        <v>8</v>
      </c>
      <c r="D91" s="1">
        <v>0.17136000000000001</v>
      </c>
      <c r="E91" s="1"/>
      <c r="F91" s="270">
        <v>4200</v>
      </c>
      <c r="G91" s="1">
        <v>0</v>
      </c>
      <c r="H91" s="1">
        <v>719.7120000000001</v>
      </c>
      <c r="I91" s="47">
        <v>719.7120000000001</v>
      </c>
      <c r="K91" s="117"/>
      <c r="L91" s="117"/>
      <c r="M91" s="117"/>
      <c r="N91" s="4"/>
    </row>
    <row r="92" spans="1:14" outlineLevel="2" x14ac:dyDescent="0.25">
      <c r="A92" s="65"/>
      <c r="B92" s="10" t="s">
        <v>468</v>
      </c>
      <c r="C92" s="28" t="s">
        <v>13</v>
      </c>
      <c r="D92" s="29">
        <v>15.36</v>
      </c>
      <c r="E92" s="1"/>
      <c r="F92" s="216">
        <v>42</v>
      </c>
      <c r="G92" s="1">
        <v>0</v>
      </c>
      <c r="H92" s="1">
        <v>645.12</v>
      </c>
      <c r="I92" s="10">
        <v>645.12</v>
      </c>
      <c r="K92" s="117"/>
      <c r="L92" s="117"/>
      <c r="M92" s="117"/>
      <c r="N92" s="4"/>
    </row>
    <row r="93" spans="1:14" outlineLevel="2" x14ac:dyDescent="0.25">
      <c r="A93" s="84" t="s">
        <v>320</v>
      </c>
      <c r="B93" s="35" t="s">
        <v>471</v>
      </c>
      <c r="C93" s="33" t="s">
        <v>11</v>
      </c>
      <c r="D93" s="37">
        <v>192</v>
      </c>
      <c r="E93" s="185">
        <v>350</v>
      </c>
      <c r="F93" s="30"/>
      <c r="G93" s="1">
        <v>67200</v>
      </c>
      <c r="H93" s="1">
        <v>0</v>
      </c>
      <c r="I93" s="10">
        <v>67200</v>
      </c>
      <c r="K93" s="117"/>
      <c r="L93" s="117"/>
      <c r="M93" s="117"/>
      <c r="N93" s="4"/>
    </row>
    <row r="94" spans="1:14" outlineLevel="2" x14ac:dyDescent="0.25">
      <c r="A94" s="65"/>
      <c r="B94" s="34" t="s">
        <v>482</v>
      </c>
      <c r="C94" s="1" t="s">
        <v>11</v>
      </c>
      <c r="D94" s="1">
        <v>38</v>
      </c>
      <c r="E94" s="23"/>
      <c r="F94" s="215">
        <v>15000</v>
      </c>
      <c r="G94" s="1">
        <v>0</v>
      </c>
      <c r="H94" s="1">
        <v>570000</v>
      </c>
      <c r="I94" s="47">
        <v>570000</v>
      </c>
      <c r="K94" s="117"/>
      <c r="L94" s="117"/>
      <c r="M94" s="117"/>
      <c r="N94" s="4"/>
    </row>
    <row r="95" spans="1:14" outlineLevel="2" x14ac:dyDescent="0.25">
      <c r="A95" s="65"/>
      <c r="B95" s="34" t="s">
        <v>483</v>
      </c>
      <c r="C95" s="1" t="s">
        <v>11</v>
      </c>
      <c r="D95" s="1">
        <v>10</v>
      </c>
      <c r="E95" s="23"/>
      <c r="F95" s="215">
        <v>15000</v>
      </c>
      <c r="G95" s="1">
        <v>0</v>
      </c>
      <c r="H95" s="1">
        <v>150000</v>
      </c>
      <c r="I95" s="47">
        <v>150000</v>
      </c>
      <c r="K95" s="117"/>
      <c r="L95" s="117"/>
      <c r="M95" s="117"/>
      <c r="N95" s="4"/>
    </row>
    <row r="96" spans="1:14" outlineLevel="2" x14ac:dyDescent="0.25">
      <c r="A96" s="65"/>
      <c r="B96" s="34" t="s">
        <v>473</v>
      </c>
      <c r="C96" s="1" t="s">
        <v>11</v>
      </c>
      <c r="D96" s="1">
        <v>12</v>
      </c>
      <c r="E96" s="23"/>
      <c r="F96" s="270">
        <v>12796</v>
      </c>
      <c r="G96" s="1">
        <v>0</v>
      </c>
      <c r="H96" s="1">
        <v>153552</v>
      </c>
      <c r="I96" s="47">
        <v>153552</v>
      </c>
      <c r="K96" s="117"/>
      <c r="L96" s="117"/>
      <c r="M96" s="117"/>
      <c r="N96" s="4"/>
    </row>
    <row r="97" spans="1:14" outlineLevel="2" x14ac:dyDescent="0.25">
      <c r="A97" s="65"/>
      <c r="B97" s="34" t="s">
        <v>472</v>
      </c>
      <c r="C97" s="1" t="s">
        <v>11</v>
      </c>
      <c r="D97" s="1">
        <v>10</v>
      </c>
      <c r="E97" s="23"/>
      <c r="F97" s="270">
        <v>14406</v>
      </c>
      <c r="G97" s="1">
        <v>0</v>
      </c>
      <c r="H97" s="1">
        <v>144060</v>
      </c>
      <c r="I97" s="47">
        <v>144060</v>
      </c>
      <c r="K97" s="117"/>
      <c r="L97" s="117"/>
      <c r="M97" s="117"/>
      <c r="N97" s="4"/>
    </row>
    <row r="98" spans="1:14" outlineLevel="2" x14ac:dyDescent="0.25">
      <c r="A98" s="65"/>
      <c r="B98" s="34" t="s">
        <v>474</v>
      </c>
      <c r="C98" s="1" t="s">
        <v>11</v>
      </c>
      <c r="D98" s="1">
        <v>68</v>
      </c>
      <c r="E98" s="23"/>
      <c r="F98" s="214">
        <v>9631</v>
      </c>
      <c r="G98" s="1">
        <v>0</v>
      </c>
      <c r="H98" s="1">
        <v>654908</v>
      </c>
      <c r="I98" s="47">
        <v>654908</v>
      </c>
      <c r="K98" s="117"/>
      <c r="L98" s="117"/>
      <c r="M98" s="117"/>
      <c r="N98" s="4"/>
    </row>
    <row r="99" spans="1:14" outlineLevel="2" x14ac:dyDescent="0.25">
      <c r="A99" s="65"/>
      <c r="B99" s="34" t="s">
        <v>475</v>
      </c>
      <c r="C99" s="1" t="s">
        <v>11</v>
      </c>
      <c r="D99" s="1">
        <v>20</v>
      </c>
      <c r="E99" s="23"/>
      <c r="F99" s="214">
        <v>11987</v>
      </c>
      <c r="G99" s="1">
        <v>0</v>
      </c>
      <c r="H99" s="1">
        <v>239740</v>
      </c>
      <c r="I99" s="47">
        <v>239740</v>
      </c>
      <c r="K99" s="117"/>
      <c r="L99" s="117"/>
      <c r="M99" s="117"/>
      <c r="N99" s="4"/>
    </row>
    <row r="100" spans="1:14" outlineLevel="2" x14ac:dyDescent="0.25">
      <c r="A100" s="65"/>
      <c r="B100" s="34" t="s">
        <v>476</v>
      </c>
      <c r="C100" s="1" t="s">
        <v>11</v>
      </c>
      <c r="D100" s="1">
        <v>2</v>
      </c>
      <c r="E100" s="23"/>
      <c r="F100" s="270">
        <v>5621</v>
      </c>
      <c r="G100" s="1">
        <v>0</v>
      </c>
      <c r="H100" s="1">
        <v>11242</v>
      </c>
      <c r="I100" s="47">
        <v>11242</v>
      </c>
      <c r="K100" s="117"/>
      <c r="L100" s="117"/>
      <c r="M100" s="117"/>
      <c r="N100" s="4"/>
    </row>
    <row r="101" spans="1:14" outlineLevel="2" x14ac:dyDescent="0.25">
      <c r="A101" s="65"/>
      <c r="B101" s="34" t="s">
        <v>477</v>
      </c>
      <c r="C101" s="1" t="s">
        <v>11</v>
      </c>
      <c r="D101" s="1">
        <v>2</v>
      </c>
      <c r="E101" s="23"/>
      <c r="F101" s="272">
        <v>4222</v>
      </c>
      <c r="G101" s="1">
        <v>0</v>
      </c>
      <c r="H101" s="1">
        <v>8444</v>
      </c>
      <c r="I101" s="47">
        <v>8444</v>
      </c>
      <c r="K101" s="117"/>
      <c r="L101" s="117"/>
      <c r="M101" s="117"/>
      <c r="N101" s="4"/>
    </row>
    <row r="102" spans="1:14" outlineLevel="2" x14ac:dyDescent="0.25">
      <c r="A102" s="65"/>
      <c r="B102" s="34" t="s">
        <v>782</v>
      </c>
      <c r="C102" s="1" t="s">
        <v>11</v>
      </c>
      <c r="D102" s="1">
        <v>4</v>
      </c>
      <c r="E102" s="23"/>
      <c r="F102" s="214">
        <v>4100</v>
      </c>
      <c r="G102" s="1">
        <v>0</v>
      </c>
      <c r="H102" s="1">
        <v>16400</v>
      </c>
      <c r="I102" s="47">
        <v>16400</v>
      </c>
      <c r="K102" s="117"/>
      <c r="L102" s="117"/>
      <c r="M102" s="117"/>
      <c r="N102" s="4"/>
    </row>
    <row r="103" spans="1:14" outlineLevel="2" x14ac:dyDescent="0.25">
      <c r="A103" s="65"/>
      <c r="B103" s="34" t="s">
        <v>721</v>
      </c>
      <c r="C103" s="1" t="s">
        <v>11</v>
      </c>
      <c r="D103" s="1">
        <v>3</v>
      </c>
      <c r="E103" s="23"/>
      <c r="F103" s="215">
        <v>12000</v>
      </c>
      <c r="G103" s="1">
        <v>0</v>
      </c>
      <c r="H103" s="1">
        <v>36000</v>
      </c>
      <c r="I103" s="47">
        <v>36000</v>
      </c>
      <c r="K103" s="117"/>
      <c r="L103" s="117"/>
      <c r="M103" s="117"/>
      <c r="N103" s="4"/>
    </row>
    <row r="104" spans="1:14" outlineLevel="2" x14ac:dyDescent="0.25">
      <c r="A104" s="65"/>
      <c r="B104" s="34" t="s">
        <v>712</v>
      </c>
      <c r="C104" s="1" t="s">
        <v>11</v>
      </c>
      <c r="D104" s="1">
        <v>6</v>
      </c>
      <c r="E104" s="23"/>
      <c r="F104" s="215">
        <v>15000</v>
      </c>
      <c r="G104" s="1">
        <v>0</v>
      </c>
      <c r="H104" s="1">
        <v>90000</v>
      </c>
      <c r="I104" s="47">
        <v>90000</v>
      </c>
      <c r="K104" s="117"/>
      <c r="L104" s="117"/>
      <c r="M104" s="117"/>
      <c r="N104" s="4"/>
    </row>
    <row r="105" spans="1:14" outlineLevel="2" x14ac:dyDescent="0.25">
      <c r="A105" s="65"/>
      <c r="B105" s="34" t="s">
        <v>706</v>
      </c>
      <c r="C105" s="1" t="s">
        <v>11</v>
      </c>
      <c r="D105" s="1">
        <v>15</v>
      </c>
      <c r="E105" s="23"/>
      <c r="F105" s="214">
        <v>18060</v>
      </c>
      <c r="G105" s="1">
        <v>0</v>
      </c>
      <c r="H105" s="1">
        <v>270900</v>
      </c>
      <c r="I105" s="47">
        <v>270900</v>
      </c>
      <c r="K105" s="117"/>
      <c r="L105" s="117"/>
      <c r="M105" s="117"/>
      <c r="N105" s="4"/>
    </row>
    <row r="106" spans="1:14" outlineLevel="2" x14ac:dyDescent="0.25">
      <c r="A106" s="65"/>
      <c r="B106" s="34" t="s">
        <v>713</v>
      </c>
      <c r="C106" s="1" t="s">
        <v>11</v>
      </c>
      <c r="D106" s="1">
        <v>2</v>
      </c>
      <c r="E106" s="23"/>
      <c r="F106" s="214">
        <v>20377</v>
      </c>
      <c r="G106" s="1">
        <v>0</v>
      </c>
      <c r="H106" s="1">
        <v>40754</v>
      </c>
      <c r="I106" s="47">
        <v>40754</v>
      </c>
      <c r="K106" s="117"/>
      <c r="L106" s="117"/>
      <c r="M106" s="117"/>
      <c r="N106" s="4"/>
    </row>
    <row r="107" spans="1:14" outlineLevel="2" x14ac:dyDescent="0.25">
      <c r="A107" s="65"/>
      <c r="B107" s="32" t="s">
        <v>311</v>
      </c>
      <c r="C107" s="28" t="s">
        <v>9</v>
      </c>
      <c r="D107" s="277">
        <v>0.36610999999999999</v>
      </c>
      <c r="E107" s="30"/>
      <c r="F107" s="216">
        <v>40000</v>
      </c>
      <c r="G107" s="1">
        <v>0</v>
      </c>
      <c r="H107" s="1">
        <v>14644.4</v>
      </c>
      <c r="I107" s="10">
        <v>14644.4</v>
      </c>
      <c r="K107" s="117"/>
      <c r="L107" s="117"/>
      <c r="M107" s="117"/>
      <c r="N107" s="4"/>
    </row>
    <row r="108" spans="1:14" outlineLevel="2" x14ac:dyDescent="0.25">
      <c r="A108" s="65"/>
      <c r="B108" s="32" t="s">
        <v>149</v>
      </c>
      <c r="C108" s="28" t="s">
        <v>9</v>
      </c>
      <c r="D108" s="29">
        <v>5.2097994080894439E-2</v>
      </c>
      <c r="E108" s="30"/>
      <c r="F108" s="216">
        <v>71500</v>
      </c>
      <c r="G108" s="1">
        <v>0</v>
      </c>
      <c r="H108" s="1">
        <v>3725.0065767839524</v>
      </c>
      <c r="I108" s="10">
        <v>3725.0065767839524</v>
      </c>
      <c r="K108" s="117"/>
      <c r="L108" s="117"/>
      <c r="M108" s="117"/>
      <c r="N108" s="4"/>
    </row>
    <row r="109" spans="1:14" outlineLevel="2" x14ac:dyDescent="0.25">
      <c r="A109" s="84" t="s">
        <v>394</v>
      </c>
      <c r="B109" s="36" t="s">
        <v>499</v>
      </c>
      <c r="C109" s="137" t="s">
        <v>8</v>
      </c>
      <c r="D109" s="33">
        <v>6.8599999999999994</v>
      </c>
      <c r="E109" s="205">
        <v>800</v>
      </c>
      <c r="F109" s="103"/>
      <c r="G109" s="1">
        <v>5488</v>
      </c>
      <c r="H109" s="1">
        <v>0</v>
      </c>
      <c r="I109" s="10">
        <v>5488</v>
      </c>
      <c r="K109" s="117"/>
      <c r="L109" s="117"/>
      <c r="M109" s="117"/>
      <c r="N109" s="4"/>
    </row>
    <row r="110" spans="1:14" outlineLevel="2" x14ac:dyDescent="0.25">
      <c r="A110" s="65"/>
      <c r="B110" s="34" t="s">
        <v>255</v>
      </c>
      <c r="C110" s="28" t="s">
        <v>13</v>
      </c>
      <c r="D110" s="29">
        <v>896.65</v>
      </c>
      <c r="E110" s="1"/>
      <c r="F110" s="216">
        <v>34</v>
      </c>
      <c r="G110" s="1">
        <v>0</v>
      </c>
      <c r="H110" s="1">
        <v>30486.1</v>
      </c>
      <c r="I110" s="10">
        <v>30486.1</v>
      </c>
      <c r="K110" s="117"/>
      <c r="L110" s="117"/>
      <c r="M110" s="117"/>
      <c r="N110" s="4"/>
    </row>
    <row r="111" spans="1:14" outlineLevel="2" x14ac:dyDescent="0.25">
      <c r="A111" s="65"/>
      <c r="B111" s="34" t="s">
        <v>788</v>
      </c>
      <c r="C111" s="28" t="s">
        <v>13</v>
      </c>
      <c r="D111" s="29">
        <v>24.44</v>
      </c>
      <c r="E111" s="1"/>
      <c r="F111" s="216">
        <v>42</v>
      </c>
      <c r="G111" s="1">
        <v>0</v>
      </c>
      <c r="H111" s="1">
        <v>1026.48</v>
      </c>
      <c r="I111" s="10">
        <v>1026.48</v>
      </c>
      <c r="K111" s="117"/>
      <c r="L111" s="117"/>
      <c r="M111" s="117"/>
      <c r="N111" s="4"/>
    </row>
    <row r="112" spans="1:14" outlineLevel="2" x14ac:dyDescent="0.25">
      <c r="A112" s="65"/>
      <c r="B112" s="34" t="s">
        <v>312</v>
      </c>
      <c r="C112" s="28" t="s">
        <v>8</v>
      </c>
      <c r="D112" s="29">
        <v>6.9629000000000003</v>
      </c>
      <c r="E112" s="1"/>
      <c r="F112" s="270">
        <v>4200</v>
      </c>
      <c r="G112" s="1">
        <v>0</v>
      </c>
      <c r="H112" s="1">
        <v>29244.18</v>
      </c>
      <c r="I112" s="10">
        <v>29244.18</v>
      </c>
      <c r="K112" s="117"/>
      <c r="L112" s="117"/>
      <c r="M112" s="117"/>
      <c r="N112" s="4"/>
    </row>
    <row r="113" spans="1:252" ht="15.6" hidden="1" customHeight="1" outlineLevel="1" x14ac:dyDescent="0.25">
      <c r="A113" s="65"/>
      <c r="B113" s="191"/>
      <c r="C113" s="1"/>
      <c r="D113" s="201"/>
      <c r="E113" s="1"/>
      <c r="F113" s="120"/>
      <c r="G113" s="1">
        <v>0</v>
      </c>
      <c r="H113" s="1">
        <v>0</v>
      </c>
      <c r="I113" s="47"/>
      <c r="K113" s="117"/>
      <c r="L113" s="117"/>
      <c r="M113" s="117"/>
      <c r="N113" s="4"/>
    </row>
    <row r="114" spans="1:252" s="5" customFormat="1" ht="15.6" hidden="1" customHeight="1" outlineLevel="1" x14ac:dyDescent="0.25">
      <c r="A114" s="183" t="s">
        <v>320</v>
      </c>
      <c r="B114" s="192" t="s">
        <v>18</v>
      </c>
      <c r="C114" s="23" t="s">
        <v>12</v>
      </c>
      <c r="D114" s="188">
        <v>0</v>
      </c>
      <c r="E114" s="178">
        <v>100</v>
      </c>
      <c r="F114" s="10"/>
      <c r="G114" s="1">
        <v>0</v>
      </c>
      <c r="H114" s="1">
        <v>0</v>
      </c>
      <c r="I114" s="10">
        <v>0</v>
      </c>
      <c r="K114" s="117"/>
      <c r="L114" s="117"/>
      <c r="M114" s="117"/>
      <c r="N114" s="4"/>
    </row>
    <row r="115" spans="1:252" ht="31.2" hidden="1" customHeight="1" outlineLevel="1" x14ac:dyDescent="0.25">
      <c r="A115" s="67"/>
      <c r="B115" s="191" t="s">
        <v>19</v>
      </c>
      <c r="C115" s="1" t="s">
        <v>8</v>
      </c>
      <c r="D115" s="201">
        <v>0</v>
      </c>
      <c r="E115" s="1"/>
      <c r="F115" s="120">
        <v>4100</v>
      </c>
      <c r="G115" s="1">
        <v>0</v>
      </c>
      <c r="H115" s="1">
        <v>0</v>
      </c>
      <c r="I115" s="10">
        <v>0</v>
      </c>
      <c r="K115" s="117"/>
      <c r="L115" s="117"/>
      <c r="M115" s="117"/>
      <c r="N115" s="4"/>
    </row>
    <row r="116" spans="1:252" s="25" customFormat="1" ht="36" hidden="1" customHeight="1" outlineLevel="1" x14ac:dyDescent="0.25">
      <c r="A116" s="180" t="s">
        <v>394</v>
      </c>
      <c r="B116" s="189" t="s">
        <v>153</v>
      </c>
      <c r="C116" s="23" t="s">
        <v>12</v>
      </c>
      <c r="D116" s="188">
        <v>0</v>
      </c>
      <c r="E116" s="178">
        <v>150</v>
      </c>
      <c r="F116" s="10"/>
      <c r="G116" s="1">
        <v>0</v>
      </c>
      <c r="H116" s="1">
        <v>0</v>
      </c>
      <c r="I116" s="10">
        <v>0</v>
      </c>
      <c r="K116" s="117"/>
      <c r="L116" s="117"/>
      <c r="M116" s="117"/>
      <c r="N116" s="4"/>
    </row>
    <row r="117" spans="1:252" ht="15.6" hidden="1" customHeight="1" outlineLevel="1" x14ac:dyDescent="0.25">
      <c r="A117" s="65"/>
      <c r="B117" s="191" t="s">
        <v>38</v>
      </c>
      <c r="C117" s="1" t="s">
        <v>13</v>
      </c>
      <c r="D117" s="201">
        <v>0</v>
      </c>
      <c r="E117" s="1"/>
      <c r="F117" s="213">
        <v>55</v>
      </c>
      <c r="G117" s="1">
        <v>0</v>
      </c>
      <c r="H117" s="1">
        <v>0</v>
      </c>
      <c r="I117" s="10">
        <v>0</v>
      </c>
      <c r="K117" s="117"/>
      <c r="L117" s="117"/>
      <c r="M117" s="117"/>
      <c r="N117" s="4"/>
    </row>
    <row r="118" spans="1:252" ht="15.6" hidden="1" customHeight="1" outlineLevel="1" x14ac:dyDescent="0.25">
      <c r="A118" s="65"/>
      <c r="B118" s="191" t="s">
        <v>40</v>
      </c>
      <c r="C118" s="1" t="s">
        <v>21</v>
      </c>
      <c r="D118" s="201">
        <v>0</v>
      </c>
      <c r="E118" s="1"/>
      <c r="F118" s="213">
        <v>44</v>
      </c>
      <c r="G118" s="1">
        <v>0</v>
      </c>
      <c r="H118" s="1">
        <v>0</v>
      </c>
      <c r="I118" s="10">
        <v>0</v>
      </c>
      <c r="K118" s="117"/>
      <c r="L118" s="117"/>
      <c r="M118" s="117"/>
      <c r="N118" s="4"/>
    </row>
    <row r="119" spans="1:252" s="25" customFormat="1" outlineLevel="1" x14ac:dyDescent="0.25">
      <c r="A119" s="72"/>
      <c r="B119" s="297" t="s">
        <v>794</v>
      </c>
      <c r="C119" s="291" t="s">
        <v>795</v>
      </c>
      <c r="D119" s="292">
        <v>66</v>
      </c>
      <c r="E119" s="293">
        <v>1100</v>
      </c>
      <c r="F119" s="294"/>
      <c r="G119" s="1">
        <v>72600</v>
      </c>
      <c r="H119" s="1">
        <v>0</v>
      </c>
      <c r="I119" s="10">
        <v>72600</v>
      </c>
      <c r="K119" s="118"/>
      <c r="L119" s="118"/>
      <c r="M119" s="118"/>
    </row>
    <row r="120" spans="1:252" s="25" customFormat="1" outlineLevel="1" x14ac:dyDescent="0.25">
      <c r="A120" s="72"/>
      <c r="B120" s="295" t="s">
        <v>790</v>
      </c>
      <c r="C120" s="291"/>
      <c r="D120" s="292"/>
      <c r="E120" s="293"/>
      <c r="F120" s="294"/>
      <c r="G120" s="244">
        <v>179979.7</v>
      </c>
      <c r="H120" s="1">
        <v>0</v>
      </c>
      <c r="I120" s="296">
        <v>179979.7</v>
      </c>
      <c r="K120" s="118"/>
      <c r="L120" s="118"/>
      <c r="M120" s="118"/>
    </row>
    <row r="121" spans="1:252" s="25" customFormat="1" outlineLevel="1" x14ac:dyDescent="0.25">
      <c r="A121" s="72"/>
      <c r="B121" s="295" t="s">
        <v>793</v>
      </c>
      <c r="C121" s="291"/>
      <c r="D121" s="292"/>
      <c r="E121" s="293"/>
      <c r="F121" s="294"/>
      <c r="G121" s="244"/>
      <c r="H121" s="243">
        <v>2753917.8320767842</v>
      </c>
      <c r="I121" s="296">
        <v>2753917.8320767842</v>
      </c>
      <c r="K121" s="118"/>
      <c r="L121" s="118"/>
      <c r="M121" s="118"/>
    </row>
    <row r="122" spans="1:252" s="25" customFormat="1" outlineLevel="1" x14ac:dyDescent="0.25">
      <c r="A122" s="72"/>
      <c r="B122" s="295" t="s">
        <v>791</v>
      </c>
      <c r="C122" s="291"/>
      <c r="D122" s="292"/>
      <c r="E122" s="293"/>
      <c r="F122" s="294"/>
      <c r="G122" s="244"/>
      <c r="H122" s="293"/>
      <c r="I122" s="296">
        <v>0</v>
      </c>
      <c r="K122" s="118"/>
      <c r="L122" s="118"/>
      <c r="M122" s="118"/>
    </row>
    <row r="123" spans="1:252" s="25" customFormat="1" outlineLevel="1" x14ac:dyDescent="0.25">
      <c r="A123" s="72"/>
      <c r="B123" s="295" t="s">
        <v>792</v>
      </c>
      <c r="C123" s="291"/>
      <c r="D123" s="292"/>
      <c r="E123" s="293"/>
      <c r="F123" s="294"/>
      <c r="G123" s="244"/>
      <c r="H123" s="293"/>
      <c r="I123" s="296">
        <v>0</v>
      </c>
      <c r="K123" s="118"/>
      <c r="L123" s="118"/>
      <c r="M123" s="118"/>
    </row>
    <row r="124" spans="1:252" s="25" customFormat="1" ht="31.2" x14ac:dyDescent="0.25">
      <c r="A124" s="140"/>
      <c r="B124" s="141" t="s">
        <v>369</v>
      </c>
      <c r="C124" s="145"/>
      <c r="D124" s="142"/>
      <c r="E124" s="143"/>
      <c r="F124" s="144"/>
      <c r="G124" s="143">
        <v>179979.7</v>
      </c>
      <c r="H124" s="143">
        <v>2753917.8320767842</v>
      </c>
      <c r="I124" s="142">
        <v>2933897.5320767844</v>
      </c>
      <c r="J124" s="275"/>
    </row>
    <row r="125" spans="1:252" s="27" customFormat="1" ht="18.600000000000001" customHeight="1" x14ac:dyDescent="0.25">
      <c r="A125" s="304"/>
      <c r="B125" s="45" t="s">
        <v>395</v>
      </c>
      <c r="C125" s="8"/>
      <c r="D125" s="23"/>
      <c r="E125" s="9"/>
      <c r="F125" s="44"/>
      <c r="G125" s="9"/>
      <c r="H125" s="9"/>
      <c r="I125" s="23">
        <v>447543.69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</row>
    <row r="126" spans="1:252" ht="18.75" customHeight="1" x14ac:dyDescent="0.25">
      <c r="A126" s="81"/>
      <c r="B126" s="303" t="s">
        <v>500</v>
      </c>
      <c r="C126" s="82"/>
      <c r="D126" s="82"/>
      <c r="E126" s="82"/>
      <c r="F126" s="102"/>
      <c r="G126" s="82"/>
      <c r="H126" s="82"/>
      <c r="I126" s="83"/>
    </row>
    <row r="127" spans="1:252" ht="33.75" hidden="1" customHeight="1" x14ac:dyDescent="0.25">
      <c r="A127" s="84" t="s">
        <v>158</v>
      </c>
      <c r="B127" s="222" t="s">
        <v>700</v>
      </c>
      <c r="C127" s="23" t="s">
        <v>8</v>
      </c>
      <c r="D127" s="121">
        <v>0</v>
      </c>
      <c r="E127" s="121">
        <v>1500</v>
      </c>
      <c r="F127" s="10"/>
      <c r="G127" s="1">
        <v>0</v>
      </c>
      <c r="H127" s="1"/>
      <c r="I127" s="10">
        <v>0</v>
      </c>
      <c r="J127" s="204"/>
      <c r="K127" s="204"/>
    </row>
    <row r="128" spans="1:252" ht="18" hidden="1" customHeight="1" x14ac:dyDescent="0.25">
      <c r="A128" s="198"/>
      <c r="B128" s="219" t="s">
        <v>501</v>
      </c>
      <c r="C128" s="1" t="s">
        <v>8</v>
      </c>
      <c r="D128" s="237">
        <v>0</v>
      </c>
      <c r="E128" s="1"/>
      <c r="F128" s="213">
        <v>11.7</v>
      </c>
      <c r="G128" s="1"/>
      <c r="H128" s="1">
        <v>0</v>
      </c>
      <c r="I128" s="10">
        <v>0</v>
      </c>
    </row>
    <row r="129" spans="1:11" ht="18.75" hidden="1" customHeight="1" x14ac:dyDescent="0.25">
      <c r="A129" s="198"/>
      <c r="B129" s="219" t="s">
        <v>502</v>
      </c>
      <c r="C129" s="1" t="s">
        <v>8</v>
      </c>
      <c r="D129" s="237">
        <v>0</v>
      </c>
      <c r="E129" s="1"/>
      <c r="F129" s="213">
        <v>2700</v>
      </c>
      <c r="G129" s="1"/>
      <c r="H129" s="1">
        <v>0</v>
      </c>
      <c r="I129" s="10">
        <v>0</v>
      </c>
    </row>
    <row r="130" spans="1:11" ht="17.25" hidden="1" customHeight="1" outlineLevel="1" x14ac:dyDescent="0.25">
      <c r="A130" s="65"/>
      <c r="B130" s="223" t="s">
        <v>572</v>
      </c>
      <c r="C130" s="1" t="s">
        <v>9</v>
      </c>
      <c r="D130" s="236">
        <v>0</v>
      </c>
      <c r="E130" s="23"/>
      <c r="F130" s="213">
        <v>42000</v>
      </c>
      <c r="G130" s="1"/>
      <c r="H130" s="1">
        <v>0</v>
      </c>
      <c r="I130" s="10">
        <v>0</v>
      </c>
      <c r="K130" s="186"/>
    </row>
    <row r="131" spans="1:11" ht="17.25" hidden="1" customHeight="1" outlineLevel="1" x14ac:dyDescent="0.25">
      <c r="A131" s="65"/>
      <c r="B131" s="223" t="s">
        <v>573</v>
      </c>
      <c r="C131" s="1" t="s">
        <v>9</v>
      </c>
      <c r="D131" s="236">
        <v>0</v>
      </c>
      <c r="E131" s="23"/>
      <c r="F131" s="213">
        <v>42000</v>
      </c>
      <c r="G131" s="1"/>
      <c r="H131" s="1">
        <v>0</v>
      </c>
      <c r="I131" s="10">
        <v>0</v>
      </c>
      <c r="K131" s="186"/>
    </row>
    <row r="132" spans="1:11" ht="17.25" hidden="1" customHeight="1" outlineLevel="1" x14ac:dyDescent="0.25">
      <c r="A132" s="65"/>
      <c r="B132" s="223" t="s">
        <v>571</v>
      </c>
      <c r="C132" s="1" t="s">
        <v>9</v>
      </c>
      <c r="D132" s="236">
        <v>0</v>
      </c>
      <c r="E132" s="23"/>
      <c r="F132" s="213">
        <v>42000</v>
      </c>
      <c r="G132" s="1"/>
      <c r="H132" s="1">
        <v>0</v>
      </c>
      <c r="I132" s="10">
        <v>0</v>
      </c>
      <c r="K132" s="186"/>
    </row>
    <row r="133" spans="1:11" ht="32.25" customHeight="1" outlineLevel="2" x14ac:dyDescent="0.25">
      <c r="A133" s="84" t="s">
        <v>158</v>
      </c>
      <c r="B133" s="21" t="s">
        <v>701</v>
      </c>
      <c r="C133" s="22" t="s">
        <v>8</v>
      </c>
      <c r="D133" s="23">
        <v>1586.6671670000003</v>
      </c>
      <c r="E133" s="178">
        <v>1500</v>
      </c>
      <c r="F133" s="10"/>
      <c r="G133" s="1">
        <v>2380000.7505000005</v>
      </c>
      <c r="H133" s="1"/>
      <c r="I133" s="10">
        <v>2380000.7505000005</v>
      </c>
      <c r="J133" s="18">
        <v>6506.7</v>
      </c>
      <c r="K133" s="186"/>
    </row>
    <row r="134" spans="1:11" ht="17.25" customHeight="1" outlineLevel="2" x14ac:dyDescent="0.25">
      <c r="A134" s="65"/>
      <c r="B134" s="10" t="s">
        <v>506</v>
      </c>
      <c r="C134" s="1" t="s">
        <v>11</v>
      </c>
      <c r="D134" s="1">
        <v>482346.81876800011</v>
      </c>
      <c r="E134" s="115"/>
      <c r="F134" s="270">
        <v>8.8000000000000007</v>
      </c>
      <c r="G134" s="1">
        <v>0</v>
      </c>
      <c r="H134" s="1">
        <v>4244652.0051584011</v>
      </c>
      <c r="I134" s="10">
        <v>4244652.0051584011</v>
      </c>
      <c r="K134" s="186"/>
    </row>
    <row r="135" spans="1:11" ht="17.25" customHeight="1" outlineLevel="2" x14ac:dyDescent="0.25">
      <c r="A135" s="65"/>
      <c r="B135" s="10" t="s">
        <v>507</v>
      </c>
      <c r="C135" s="1" t="s">
        <v>8</v>
      </c>
      <c r="D135" s="1">
        <v>364.93</v>
      </c>
      <c r="E135" s="115"/>
      <c r="F135" s="213">
        <v>2600</v>
      </c>
      <c r="G135" s="1">
        <v>0</v>
      </c>
      <c r="H135" s="1">
        <v>948818</v>
      </c>
      <c r="I135" s="10">
        <v>948818</v>
      </c>
      <c r="K135" s="186"/>
    </row>
    <row r="136" spans="1:11" ht="17.25" customHeight="1" outlineLevel="2" x14ac:dyDescent="0.25">
      <c r="A136" s="65"/>
      <c r="B136" s="10" t="s">
        <v>570</v>
      </c>
      <c r="C136" s="1" t="s">
        <v>9</v>
      </c>
      <c r="D136" s="1">
        <v>7.5</v>
      </c>
      <c r="E136" s="115"/>
      <c r="F136" s="213">
        <v>62000</v>
      </c>
      <c r="G136" s="1">
        <v>0</v>
      </c>
      <c r="H136" s="1">
        <v>465000</v>
      </c>
      <c r="I136" s="10">
        <v>465000</v>
      </c>
      <c r="K136" s="186"/>
    </row>
    <row r="137" spans="1:11" ht="18.75" customHeight="1" outlineLevel="2" x14ac:dyDescent="0.25">
      <c r="A137" s="84" t="s">
        <v>321</v>
      </c>
      <c r="B137" s="21" t="s">
        <v>592</v>
      </c>
      <c r="C137" s="22" t="s">
        <v>8</v>
      </c>
      <c r="D137" s="23">
        <v>179.6014725</v>
      </c>
      <c r="E137" s="178">
        <v>1500</v>
      </c>
      <c r="F137" s="10"/>
      <c r="G137" s="1">
        <v>269402.20874999999</v>
      </c>
      <c r="H137" s="1">
        <v>0</v>
      </c>
      <c r="I137" s="10">
        <v>269402.20874999999</v>
      </c>
      <c r="K137" s="186"/>
    </row>
    <row r="138" spans="1:11" ht="33.75" customHeight="1" outlineLevel="2" x14ac:dyDescent="0.25">
      <c r="A138" s="65"/>
      <c r="B138" s="10" t="s">
        <v>503</v>
      </c>
      <c r="C138" s="1" t="s">
        <v>11</v>
      </c>
      <c r="D138" s="1">
        <v>70762.980165000001</v>
      </c>
      <c r="E138" s="115"/>
      <c r="F138" s="270">
        <v>11</v>
      </c>
      <c r="G138" s="1">
        <v>0</v>
      </c>
      <c r="H138" s="1">
        <v>778392.78181499999</v>
      </c>
      <c r="I138" s="10">
        <v>778392.78181499999</v>
      </c>
      <c r="K138" s="186"/>
    </row>
    <row r="139" spans="1:11" ht="15" customHeight="1" outlineLevel="2" x14ac:dyDescent="0.25">
      <c r="A139" s="65"/>
      <c r="B139" s="10" t="s">
        <v>507</v>
      </c>
      <c r="C139" s="1" t="s">
        <v>8</v>
      </c>
      <c r="D139" s="1">
        <v>41.31</v>
      </c>
      <c r="E139" s="115"/>
      <c r="F139" s="213">
        <v>2600</v>
      </c>
      <c r="G139" s="1">
        <v>0</v>
      </c>
      <c r="H139" s="1">
        <v>107406</v>
      </c>
      <c r="I139" s="10">
        <v>107406</v>
      </c>
      <c r="K139" s="186"/>
    </row>
    <row r="140" spans="1:11" ht="16.5" hidden="1" customHeight="1" outlineLevel="2" x14ac:dyDescent="0.25">
      <c r="A140" s="65"/>
      <c r="B140" s="10" t="s">
        <v>504</v>
      </c>
      <c r="C140" s="1" t="s">
        <v>8</v>
      </c>
      <c r="D140" s="1">
        <v>0</v>
      </c>
      <c r="E140" s="115"/>
      <c r="F140" s="270">
        <v>3196</v>
      </c>
      <c r="G140" s="1">
        <v>0</v>
      </c>
      <c r="H140" s="1">
        <v>0</v>
      </c>
      <c r="I140" s="10">
        <v>0</v>
      </c>
      <c r="K140" s="186"/>
    </row>
    <row r="141" spans="1:11" ht="15" hidden="1" customHeight="1" outlineLevel="2" x14ac:dyDescent="0.25">
      <c r="A141" s="84" t="s">
        <v>324</v>
      </c>
      <c r="B141" s="21" t="s">
        <v>593</v>
      </c>
      <c r="C141" s="22" t="s">
        <v>8</v>
      </c>
      <c r="D141" s="23">
        <v>0</v>
      </c>
      <c r="E141" s="121">
        <v>1500</v>
      </c>
      <c r="F141" s="10"/>
      <c r="G141" s="1">
        <v>0</v>
      </c>
      <c r="H141" s="1">
        <v>0</v>
      </c>
      <c r="I141" s="10">
        <v>0</v>
      </c>
      <c r="K141" s="186"/>
    </row>
    <row r="142" spans="1:11" ht="15" hidden="1" customHeight="1" outlineLevel="2" x14ac:dyDescent="0.25">
      <c r="A142" s="65"/>
      <c r="B142" s="10" t="s">
        <v>506</v>
      </c>
      <c r="C142" s="1" t="s">
        <v>11</v>
      </c>
      <c r="D142" s="1">
        <v>0</v>
      </c>
      <c r="E142" s="115"/>
      <c r="F142" s="213">
        <v>11.7</v>
      </c>
      <c r="G142" s="1">
        <v>0</v>
      </c>
      <c r="H142" s="1">
        <v>0</v>
      </c>
      <c r="I142" s="10">
        <v>0</v>
      </c>
      <c r="K142" s="186"/>
    </row>
    <row r="143" spans="1:11" ht="15" hidden="1" customHeight="1" outlineLevel="2" x14ac:dyDescent="0.25">
      <c r="A143" s="65"/>
      <c r="B143" s="10" t="s">
        <v>486</v>
      </c>
      <c r="C143" s="1" t="s">
        <v>8</v>
      </c>
      <c r="D143" s="1">
        <v>0</v>
      </c>
      <c r="E143" s="115"/>
      <c r="F143" s="213">
        <v>2700</v>
      </c>
      <c r="G143" s="1">
        <v>0</v>
      </c>
      <c r="H143" s="1">
        <v>0</v>
      </c>
      <c r="I143" s="10">
        <v>0</v>
      </c>
      <c r="K143" s="186"/>
    </row>
    <row r="144" spans="1:11" ht="18.899999999999999" hidden="1" customHeight="1" outlineLevel="2" x14ac:dyDescent="0.25">
      <c r="A144" s="84" t="s">
        <v>325</v>
      </c>
      <c r="B144" s="21" t="s">
        <v>505</v>
      </c>
      <c r="C144" s="22" t="s">
        <v>8</v>
      </c>
      <c r="D144" s="23">
        <v>0</v>
      </c>
      <c r="E144" s="121">
        <v>1500</v>
      </c>
      <c r="F144" s="10"/>
      <c r="G144" s="1">
        <v>0</v>
      </c>
      <c r="H144" s="1">
        <v>0</v>
      </c>
      <c r="I144" s="10">
        <v>0</v>
      </c>
      <c r="K144" s="186"/>
    </row>
    <row r="145" spans="1:12" ht="15.75" hidden="1" customHeight="1" outlineLevel="2" x14ac:dyDescent="0.25">
      <c r="A145" s="65"/>
      <c r="B145" s="10" t="s">
        <v>506</v>
      </c>
      <c r="C145" s="1" t="s">
        <v>11</v>
      </c>
      <c r="D145" s="1">
        <v>0</v>
      </c>
      <c r="E145" s="115"/>
      <c r="F145" s="213">
        <v>11.7</v>
      </c>
      <c r="G145" s="1">
        <v>0</v>
      </c>
      <c r="H145" s="1">
        <v>0</v>
      </c>
      <c r="I145" s="10">
        <v>0</v>
      </c>
      <c r="K145" s="186"/>
    </row>
    <row r="146" spans="1:12" ht="15" hidden="1" customHeight="1" outlineLevel="2" x14ac:dyDescent="0.25">
      <c r="A146" s="65"/>
      <c r="B146" s="10" t="s">
        <v>486</v>
      </c>
      <c r="C146" s="1" t="s">
        <v>8</v>
      </c>
      <c r="D146" s="1">
        <v>0</v>
      </c>
      <c r="E146" s="115"/>
      <c r="F146" s="213">
        <v>2700</v>
      </c>
      <c r="G146" s="1">
        <v>0</v>
      </c>
      <c r="H146" s="1">
        <v>0</v>
      </c>
      <c r="I146" s="10">
        <v>0</v>
      </c>
      <c r="K146" s="186"/>
    </row>
    <row r="147" spans="1:12" ht="31.2" outlineLevel="2" x14ac:dyDescent="0.25">
      <c r="A147" s="84" t="s">
        <v>322</v>
      </c>
      <c r="B147" s="21" t="s">
        <v>508</v>
      </c>
      <c r="C147" s="22" t="s">
        <v>8</v>
      </c>
      <c r="D147" s="23">
        <v>70.625047999999964</v>
      </c>
      <c r="E147" s="178">
        <v>1500</v>
      </c>
      <c r="F147" s="10"/>
      <c r="G147" s="1">
        <v>105937.57199999994</v>
      </c>
      <c r="H147" s="1">
        <v>0</v>
      </c>
      <c r="I147" s="10">
        <v>105937.57199999994</v>
      </c>
      <c r="K147" s="4"/>
      <c r="L147" s="97"/>
    </row>
    <row r="148" spans="1:12" s="13" customFormat="1" ht="31.2" outlineLevel="2" x14ac:dyDescent="0.25">
      <c r="A148" s="67"/>
      <c r="B148" s="10" t="s">
        <v>509</v>
      </c>
      <c r="C148" s="1" t="s">
        <v>11</v>
      </c>
      <c r="D148" s="1">
        <v>27826.268911999985</v>
      </c>
      <c r="E148" s="1"/>
      <c r="F148" s="270">
        <v>11</v>
      </c>
      <c r="G148" s="1">
        <v>0</v>
      </c>
      <c r="H148" s="1">
        <v>306088.95803199982</v>
      </c>
      <c r="I148" s="10">
        <v>306088.95803199982</v>
      </c>
    </row>
    <row r="149" spans="1:12" s="5" customFormat="1" outlineLevel="2" x14ac:dyDescent="0.25">
      <c r="A149" s="69"/>
      <c r="B149" s="10" t="s">
        <v>510</v>
      </c>
      <c r="C149" s="1" t="s">
        <v>8</v>
      </c>
      <c r="D149" s="1">
        <v>16.239999999999998</v>
      </c>
      <c r="E149" s="1"/>
      <c r="F149" s="213">
        <v>2500</v>
      </c>
      <c r="G149" s="1">
        <v>0</v>
      </c>
      <c r="H149" s="1">
        <v>40599.999999999993</v>
      </c>
      <c r="I149" s="10">
        <v>40599.999999999993</v>
      </c>
      <c r="J149" s="276"/>
    </row>
    <row r="150" spans="1:12" s="5" customFormat="1" outlineLevel="2" x14ac:dyDescent="0.25">
      <c r="A150" s="64"/>
      <c r="B150" s="10" t="s">
        <v>807</v>
      </c>
      <c r="C150" s="1" t="s">
        <v>8</v>
      </c>
      <c r="D150" s="1">
        <v>69.262199999999964</v>
      </c>
      <c r="E150" s="1"/>
      <c r="F150" s="270">
        <v>3196</v>
      </c>
      <c r="G150" s="1">
        <v>0</v>
      </c>
      <c r="H150" s="1">
        <v>221361.99119999987</v>
      </c>
      <c r="I150" s="10">
        <v>221361.99119999987</v>
      </c>
      <c r="J150" s="276"/>
    </row>
    <row r="151" spans="1:12" s="5" customFormat="1" outlineLevel="2" x14ac:dyDescent="0.25">
      <c r="A151" s="84" t="s">
        <v>323</v>
      </c>
      <c r="B151" s="138" t="s">
        <v>14</v>
      </c>
      <c r="C151" s="23" t="s">
        <v>11</v>
      </c>
      <c r="D151" s="116">
        <v>561</v>
      </c>
      <c r="E151" s="178"/>
      <c r="F151" s="10"/>
      <c r="G151" s="1">
        <v>0</v>
      </c>
      <c r="H151" s="1">
        <v>0</v>
      </c>
      <c r="I151" s="10">
        <v>0</v>
      </c>
      <c r="J151" s="276"/>
    </row>
    <row r="152" spans="1:12" s="5" customFormat="1" outlineLevel="2" x14ac:dyDescent="0.25">
      <c r="A152" s="64"/>
      <c r="B152" s="24" t="s">
        <v>565</v>
      </c>
      <c r="C152" s="1" t="s">
        <v>11</v>
      </c>
      <c r="D152" s="50">
        <v>116</v>
      </c>
      <c r="E152" s="1"/>
      <c r="F152" s="270">
        <v>2147</v>
      </c>
      <c r="G152" s="1">
        <v>0</v>
      </c>
      <c r="H152" s="1">
        <v>249052</v>
      </c>
      <c r="I152" s="10">
        <v>249052</v>
      </c>
      <c r="J152" s="276"/>
    </row>
    <row r="153" spans="1:12" s="5" customFormat="1" outlineLevel="2" x14ac:dyDescent="0.25">
      <c r="A153" s="64"/>
      <c r="B153" s="24" t="s">
        <v>566</v>
      </c>
      <c r="C153" s="1" t="s">
        <v>11</v>
      </c>
      <c r="D153" s="50">
        <v>30</v>
      </c>
      <c r="E153" s="1"/>
      <c r="F153" s="270">
        <v>1415</v>
      </c>
      <c r="G153" s="1">
        <v>0</v>
      </c>
      <c r="H153" s="1">
        <v>42450</v>
      </c>
      <c r="I153" s="10">
        <v>42450</v>
      </c>
      <c r="J153" s="276"/>
    </row>
    <row r="154" spans="1:12" s="5" customFormat="1" outlineLevel="2" x14ac:dyDescent="0.25">
      <c r="A154" s="64"/>
      <c r="B154" s="24" t="s">
        <v>574</v>
      </c>
      <c r="C154" s="1" t="s">
        <v>11</v>
      </c>
      <c r="D154" s="50">
        <v>43</v>
      </c>
      <c r="E154" s="1"/>
      <c r="F154" s="120">
        <v>2500</v>
      </c>
      <c r="G154" s="1">
        <v>0</v>
      </c>
      <c r="H154" s="1">
        <v>107500</v>
      </c>
      <c r="I154" s="10">
        <v>107500</v>
      </c>
      <c r="J154" s="276"/>
    </row>
    <row r="155" spans="1:12" s="5" customFormat="1" outlineLevel="2" x14ac:dyDescent="0.25">
      <c r="A155" s="64"/>
      <c r="B155" s="24" t="s">
        <v>567</v>
      </c>
      <c r="C155" s="1" t="s">
        <v>11</v>
      </c>
      <c r="D155" s="50">
        <v>11</v>
      </c>
      <c r="E155" s="1"/>
      <c r="F155" s="120">
        <v>1900</v>
      </c>
      <c r="G155" s="1">
        <v>0</v>
      </c>
      <c r="H155" s="1">
        <v>20900</v>
      </c>
      <c r="I155" s="10">
        <v>20900</v>
      </c>
      <c r="J155" s="276"/>
    </row>
    <row r="156" spans="1:12" s="5" customFormat="1" outlineLevel="2" x14ac:dyDescent="0.25">
      <c r="A156" s="64"/>
      <c r="B156" s="24" t="s">
        <v>568</v>
      </c>
      <c r="C156" s="1" t="s">
        <v>11</v>
      </c>
      <c r="D156" s="50">
        <v>18</v>
      </c>
      <c r="E156" s="1"/>
      <c r="F156" s="270">
        <v>1317</v>
      </c>
      <c r="G156" s="1">
        <v>0</v>
      </c>
      <c r="H156" s="1">
        <v>23706</v>
      </c>
      <c r="I156" s="10">
        <v>23706</v>
      </c>
      <c r="J156" s="276"/>
    </row>
    <row r="157" spans="1:12" s="5" customFormat="1" outlineLevel="2" x14ac:dyDescent="0.25">
      <c r="A157" s="64"/>
      <c r="B157" s="10" t="s">
        <v>575</v>
      </c>
      <c r="C157" s="1" t="s">
        <v>11</v>
      </c>
      <c r="D157" s="29">
        <v>177</v>
      </c>
      <c r="E157" s="1"/>
      <c r="F157" s="270">
        <v>495</v>
      </c>
      <c r="G157" s="1">
        <v>0</v>
      </c>
      <c r="H157" s="1">
        <v>87615</v>
      </c>
      <c r="I157" s="10">
        <v>87615</v>
      </c>
      <c r="J157" s="276"/>
    </row>
    <row r="158" spans="1:12" s="5" customFormat="1" outlineLevel="2" x14ac:dyDescent="0.25">
      <c r="A158" s="64"/>
      <c r="B158" s="10" t="s">
        <v>484</v>
      </c>
      <c r="C158" s="1" t="s">
        <v>11</v>
      </c>
      <c r="D158" s="29">
        <v>2</v>
      </c>
      <c r="E158" s="1"/>
      <c r="F158" s="120">
        <v>300</v>
      </c>
      <c r="G158" s="1">
        <v>0</v>
      </c>
      <c r="H158" s="1">
        <v>600</v>
      </c>
      <c r="I158" s="10">
        <v>600</v>
      </c>
      <c r="J158" s="276"/>
    </row>
    <row r="159" spans="1:12" s="5" customFormat="1" outlineLevel="2" x14ac:dyDescent="0.25">
      <c r="A159" s="64"/>
      <c r="B159" s="10" t="s">
        <v>576</v>
      </c>
      <c r="C159" s="1" t="s">
        <v>11</v>
      </c>
      <c r="D159" s="29">
        <v>10</v>
      </c>
      <c r="E159" s="1"/>
      <c r="F159" s="270">
        <v>310</v>
      </c>
      <c r="G159" s="1">
        <v>0</v>
      </c>
      <c r="H159" s="1">
        <v>3100</v>
      </c>
      <c r="I159" s="10">
        <v>3100</v>
      </c>
      <c r="J159" s="276"/>
    </row>
    <row r="160" spans="1:12" s="5" customFormat="1" outlineLevel="2" x14ac:dyDescent="0.25">
      <c r="A160" s="64"/>
      <c r="B160" s="10" t="s">
        <v>736</v>
      </c>
      <c r="C160" s="1" t="s">
        <v>11</v>
      </c>
      <c r="D160" s="29">
        <v>2</v>
      </c>
      <c r="E160" s="1"/>
      <c r="F160" s="120">
        <v>280</v>
      </c>
      <c r="G160" s="1">
        <v>0</v>
      </c>
      <c r="H160" s="1">
        <v>560</v>
      </c>
      <c r="I160" s="10">
        <v>560</v>
      </c>
      <c r="J160" s="276"/>
    </row>
    <row r="161" spans="1:11" s="5" customFormat="1" outlineLevel="2" x14ac:dyDescent="0.25">
      <c r="A161" s="64"/>
      <c r="B161" s="32" t="s">
        <v>578</v>
      </c>
      <c r="C161" s="1" t="s">
        <v>11</v>
      </c>
      <c r="D161" s="29">
        <v>56</v>
      </c>
      <c r="E161" s="1"/>
      <c r="F161" s="270">
        <v>631</v>
      </c>
      <c r="G161" s="1">
        <v>0</v>
      </c>
      <c r="H161" s="1">
        <v>35336</v>
      </c>
      <c r="I161" s="10">
        <v>35336</v>
      </c>
      <c r="J161" s="276"/>
    </row>
    <row r="162" spans="1:11" s="5" customFormat="1" outlineLevel="2" x14ac:dyDescent="0.25">
      <c r="A162" s="64"/>
      <c r="B162" s="32" t="s">
        <v>254</v>
      </c>
      <c r="C162" s="1" t="s">
        <v>11</v>
      </c>
      <c r="D162" s="29">
        <v>4</v>
      </c>
      <c r="E162" s="1"/>
      <c r="F162" s="120">
        <v>300</v>
      </c>
      <c r="G162" s="1">
        <v>0</v>
      </c>
      <c r="H162" s="1">
        <v>1200</v>
      </c>
      <c r="I162" s="10">
        <v>1200</v>
      </c>
      <c r="J162" s="276"/>
    </row>
    <row r="163" spans="1:11" s="5" customFormat="1" outlineLevel="2" x14ac:dyDescent="0.25">
      <c r="A163" s="64"/>
      <c r="B163" s="32" t="s">
        <v>579</v>
      </c>
      <c r="C163" s="1" t="s">
        <v>11</v>
      </c>
      <c r="D163" s="29">
        <v>34</v>
      </c>
      <c r="E163" s="1"/>
      <c r="F163" s="270">
        <v>386</v>
      </c>
      <c r="G163" s="1">
        <v>0</v>
      </c>
      <c r="H163" s="1">
        <v>13124</v>
      </c>
      <c r="I163" s="10">
        <v>13124</v>
      </c>
      <c r="J163" s="276"/>
    </row>
    <row r="164" spans="1:11" s="5" customFormat="1" outlineLevel="2" x14ac:dyDescent="0.25">
      <c r="A164" s="64"/>
      <c r="B164" s="32" t="s">
        <v>737</v>
      </c>
      <c r="C164" s="1" t="s">
        <v>11</v>
      </c>
      <c r="D164" s="29">
        <v>2</v>
      </c>
      <c r="E164" s="1"/>
      <c r="F164" s="120">
        <v>800</v>
      </c>
      <c r="G164" s="1">
        <v>0</v>
      </c>
      <c r="H164" s="1">
        <v>1600</v>
      </c>
      <c r="I164" s="10">
        <v>1600</v>
      </c>
      <c r="J164" s="276"/>
    </row>
    <row r="165" spans="1:11" s="5" customFormat="1" outlineLevel="2" x14ac:dyDescent="0.25">
      <c r="A165" s="64"/>
      <c r="B165" s="32" t="s">
        <v>738</v>
      </c>
      <c r="C165" s="1" t="s">
        <v>11</v>
      </c>
      <c r="D165" s="29">
        <v>10</v>
      </c>
      <c r="E165" s="1"/>
      <c r="F165" s="120">
        <v>2000</v>
      </c>
      <c r="G165" s="1">
        <v>0</v>
      </c>
      <c r="H165" s="1">
        <v>20000</v>
      </c>
      <c r="I165" s="10">
        <v>20000</v>
      </c>
      <c r="J165" s="276"/>
    </row>
    <row r="166" spans="1:11" s="5" customFormat="1" outlineLevel="2" x14ac:dyDescent="0.25">
      <c r="A166" s="64"/>
      <c r="B166" s="32" t="s">
        <v>723</v>
      </c>
      <c r="C166" s="1" t="s">
        <v>11</v>
      </c>
      <c r="D166" s="29">
        <v>6</v>
      </c>
      <c r="E166" s="1"/>
      <c r="F166" s="120">
        <v>1000</v>
      </c>
      <c r="G166" s="1">
        <v>0</v>
      </c>
      <c r="H166" s="1">
        <v>6000</v>
      </c>
      <c r="I166" s="10">
        <v>6000</v>
      </c>
      <c r="J166" s="276"/>
    </row>
    <row r="167" spans="1:11" s="5" customFormat="1" outlineLevel="2" x14ac:dyDescent="0.25">
      <c r="A167" s="64"/>
      <c r="B167" s="32" t="s">
        <v>569</v>
      </c>
      <c r="C167" s="1" t="s">
        <v>11</v>
      </c>
      <c r="D167" s="29">
        <v>4</v>
      </c>
      <c r="E167" s="1"/>
      <c r="F167" s="270">
        <v>2139</v>
      </c>
      <c r="G167" s="1">
        <v>0</v>
      </c>
      <c r="H167" s="1">
        <v>8556</v>
      </c>
      <c r="I167" s="10">
        <v>8556</v>
      </c>
      <c r="J167" s="276"/>
    </row>
    <row r="168" spans="1:11" s="5" customFormat="1" outlineLevel="2" x14ac:dyDescent="0.25">
      <c r="A168" s="64"/>
      <c r="B168" s="32" t="s">
        <v>580</v>
      </c>
      <c r="C168" s="28" t="s">
        <v>11</v>
      </c>
      <c r="D168" s="29">
        <v>36</v>
      </c>
      <c r="E168" s="1"/>
      <c r="F168" s="213">
        <v>454</v>
      </c>
      <c r="G168" s="1">
        <v>0</v>
      </c>
      <c r="H168" s="1">
        <v>16344</v>
      </c>
      <c r="I168" s="10">
        <v>16344</v>
      </c>
      <c r="J168" s="276"/>
    </row>
    <row r="169" spans="1:11" s="5" customFormat="1" outlineLevel="2" x14ac:dyDescent="0.25">
      <c r="A169" s="64"/>
      <c r="B169" s="32" t="s">
        <v>577</v>
      </c>
      <c r="C169" s="28" t="s">
        <v>13</v>
      </c>
      <c r="D169" s="29">
        <v>856.06</v>
      </c>
      <c r="E169" s="1"/>
      <c r="F169" s="216">
        <v>36</v>
      </c>
      <c r="G169" s="1">
        <v>0</v>
      </c>
      <c r="H169" s="1">
        <v>30818.159999999996</v>
      </c>
      <c r="I169" s="10">
        <v>30818.159999999996</v>
      </c>
      <c r="J169" s="276"/>
    </row>
    <row r="170" spans="1:11" s="5" customFormat="1" outlineLevel="2" x14ac:dyDescent="0.25">
      <c r="A170" s="64"/>
      <c r="B170" s="32" t="s">
        <v>257</v>
      </c>
      <c r="C170" s="28" t="s">
        <v>13</v>
      </c>
      <c r="D170" s="37">
        <v>134.74</v>
      </c>
      <c r="E170" s="204"/>
      <c r="F170" s="216">
        <v>33</v>
      </c>
      <c r="G170" s="1">
        <v>0</v>
      </c>
      <c r="H170" s="1">
        <v>4446.42</v>
      </c>
      <c r="I170" s="10">
        <v>4446.42</v>
      </c>
      <c r="J170" s="276"/>
      <c r="K170" s="4"/>
    </row>
    <row r="171" spans="1:11" s="5" customFormat="1" outlineLevel="2" x14ac:dyDescent="0.25">
      <c r="A171" s="59"/>
      <c r="B171" s="32" t="s">
        <v>783</v>
      </c>
      <c r="C171" s="28" t="s">
        <v>13</v>
      </c>
      <c r="D171" s="29">
        <v>1140.3499999999999</v>
      </c>
      <c r="E171" s="1"/>
      <c r="F171" s="216">
        <v>33</v>
      </c>
      <c r="G171" s="1">
        <v>0</v>
      </c>
      <c r="H171" s="1">
        <v>37631.549999999996</v>
      </c>
      <c r="I171" s="10">
        <v>37631.549999999996</v>
      </c>
      <c r="J171" s="276"/>
      <c r="K171" s="4"/>
    </row>
    <row r="172" spans="1:11" s="5" customFormat="1" outlineLevel="2" x14ac:dyDescent="0.25">
      <c r="A172" s="84" t="s">
        <v>324</v>
      </c>
      <c r="B172" s="21" t="s">
        <v>594</v>
      </c>
      <c r="C172" s="22" t="s">
        <v>8</v>
      </c>
      <c r="D172" s="23">
        <v>197.4</v>
      </c>
      <c r="E172" s="178">
        <v>1500</v>
      </c>
      <c r="F172" s="10"/>
      <c r="G172" s="1">
        <v>296100</v>
      </c>
      <c r="H172" s="1">
        <v>0</v>
      </c>
      <c r="I172" s="10">
        <v>296100</v>
      </c>
      <c r="J172" s="276"/>
      <c r="K172" s="4"/>
    </row>
    <row r="173" spans="1:11" s="5" customFormat="1" outlineLevel="2" x14ac:dyDescent="0.25">
      <c r="A173" s="59"/>
      <c r="B173" s="10" t="s">
        <v>595</v>
      </c>
      <c r="C173" s="1" t="s">
        <v>8</v>
      </c>
      <c r="D173" s="50">
        <v>207.27</v>
      </c>
      <c r="E173" s="1"/>
      <c r="F173" s="213">
        <v>3450</v>
      </c>
      <c r="G173" s="1">
        <v>0</v>
      </c>
      <c r="H173" s="1">
        <v>715081.5</v>
      </c>
      <c r="I173" s="10">
        <v>715081.5</v>
      </c>
      <c r="J173" s="276"/>
      <c r="K173" s="4"/>
    </row>
    <row r="174" spans="1:11" s="5" customFormat="1" outlineLevel="2" x14ac:dyDescent="0.25">
      <c r="A174" s="59"/>
      <c r="B174" s="10" t="s">
        <v>486</v>
      </c>
      <c r="C174" s="1" t="s">
        <v>8</v>
      </c>
      <c r="D174" s="1">
        <v>45.4</v>
      </c>
      <c r="E174" s="1"/>
      <c r="F174" s="213">
        <v>2500</v>
      </c>
      <c r="G174" s="1">
        <v>0</v>
      </c>
      <c r="H174" s="1">
        <v>113500</v>
      </c>
      <c r="I174" s="10">
        <v>113500</v>
      </c>
      <c r="J174" s="276"/>
      <c r="K174" s="4"/>
    </row>
    <row r="175" spans="1:11" s="5" customFormat="1" ht="32.25" customHeight="1" outlineLevel="2" x14ac:dyDescent="0.25">
      <c r="A175" s="84" t="s">
        <v>325</v>
      </c>
      <c r="B175" s="21" t="s">
        <v>405</v>
      </c>
      <c r="C175" s="124" t="s">
        <v>12</v>
      </c>
      <c r="D175" s="23">
        <v>1501</v>
      </c>
      <c r="E175" s="178">
        <v>300</v>
      </c>
      <c r="F175" s="10"/>
      <c r="G175" s="1">
        <v>450300</v>
      </c>
      <c r="H175" s="1">
        <v>0</v>
      </c>
      <c r="I175" s="10">
        <v>450300</v>
      </c>
      <c r="J175" s="276"/>
      <c r="K175" s="4"/>
    </row>
    <row r="176" spans="1:11" s="5" customFormat="1" ht="31.2" outlineLevel="2" x14ac:dyDescent="0.25">
      <c r="A176" s="59"/>
      <c r="B176" s="10" t="s">
        <v>597</v>
      </c>
      <c r="C176" s="1" t="s">
        <v>11</v>
      </c>
      <c r="D176" s="1">
        <v>4503</v>
      </c>
      <c r="E176" s="1"/>
      <c r="F176" s="270">
        <v>129</v>
      </c>
      <c r="G176" s="1">
        <v>0</v>
      </c>
      <c r="H176" s="1">
        <v>580887</v>
      </c>
      <c r="I176" s="10">
        <v>580887</v>
      </c>
      <c r="J176" s="276"/>
      <c r="K176" s="4"/>
    </row>
    <row r="177" spans="1:13" s="5" customFormat="1" outlineLevel="2" x14ac:dyDescent="0.25">
      <c r="A177" s="59"/>
      <c r="B177" s="10" t="s">
        <v>402</v>
      </c>
      <c r="C177" s="1" t="s">
        <v>11</v>
      </c>
      <c r="D177" s="1">
        <v>1125.75</v>
      </c>
      <c r="E177" s="1"/>
      <c r="F177" s="120">
        <v>2.79</v>
      </c>
      <c r="G177" s="1">
        <v>0</v>
      </c>
      <c r="H177" s="1">
        <v>3140.8425000000002</v>
      </c>
      <c r="I177" s="10">
        <v>3140.8425000000002</v>
      </c>
      <c r="J177" s="276"/>
      <c r="K177" s="4"/>
    </row>
    <row r="178" spans="1:13" s="5" customFormat="1" ht="15.75" customHeight="1" outlineLevel="2" x14ac:dyDescent="0.25">
      <c r="A178" s="59"/>
      <c r="B178" s="10" t="s">
        <v>404</v>
      </c>
      <c r="C178" s="1" t="s">
        <v>403</v>
      </c>
      <c r="D178" s="1">
        <v>39.025999999999996</v>
      </c>
      <c r="E178" s="1"/>
      <c r="F178" s="120">
        <v>110</v>
      </c>
      <c r="G178" s="1">
        <v>0</v>
      </c>
      <c r="H178" s="1">
        <v>4292.8599999999997</v>
      </c>
      <c r="I178" s="10">
        <v>4292.8599999999997</v>
      </c>
      <c r="J178" s="276"/>
      <c r="K178" s="4"/>
    </row>
    <row r="179" spans="1:13" s="5" customFormat="1" outlineLevel="2" x14ac:dyDescent="0.25">
      <c r="B179" s="10" t="s">
        <v>596</v>
      </c>
      <c r="C179" s="1" t="s">
        <v>13</v>
      </c>
      <c r="D179" s="1">
        <v>3002</v>
      </c>
      <c r="E179" s="1"/>
      <c r="F179" s="120">
        <v>8.9700000000000006</v>
      </c>
      <c r="G179" s="1">
        <v>0</v>
      </c>
      <c r="H179" s="1">
        <v>26927.940000000002</v>
      </c>
      <c r="I179" s="10">
        <v>26927.940000000002</v>
      </c>
      <c r="J179" s="276"/>
      <c r="K179" s="4"/>
    </row>
    <row r="180" spans="1:13" s="5" customFormat="1" ht="31.2" outlineLevel="2" x14ac:dyDescent="0.25">
      <c r="A180" s="84" t="s">
        <v>326</v>
      </c>
      <c r="B180" s="21" t="s">
        <v>406</v>
      </c>
      <c r="C180" s="124" t="s">
        <v>12</v>
      </c>
      <c r="D180" s="23">
        <v>849</v>
      </c>
      <c r="E180" s="178">
        <v>300</v>
      </c>
      <c r="F180" s="120"/>
      <c r="G180" s="1">
        <v>254700</v>
      </c>
      <c r="H180" s="1">
        <v>0</v>
      </c>
      <c r="I180" s="10">
        <v>254700</v>
      </c>
      <c r="J180" s="276"/>
      <c r="K180" s="4"/>
    </row>
    <row r="181" spans="1:13" s="5" customFormat="1" ht="31.2" outlineLevel="2" x14ac:dyDescent="0.25">
      <c r="A181" s="59"/>
      <c r="B181" s="10" t="s">
        <v>407</v>
      </c>
      <c r="C181" s="1" t="s">
        <v>11</v>
      </c>
      <c r="D181" s="1">
        <v>2547</v>
      </c>
      <c r="E181" s="1"/>
      <c r="F181" s="270">
        <v>150</v>
      </c>
      <c r="G181" s="1">
        <v>0</v>
      </c>
      <c r="H181" s="1">
        <v>382050</v>
      </c>
      <c r="I181" s="10">
        <v>382050</v>
      </c>
      <c r="J181" s="276"/>
      <c r="K181" s="4"/>
    </row>
    <row r="182" spans="1:13" s="5" customFormat="1" outlineLevel="2" x14ac:dyDescent="0.25">
      <c r="A182" s="59"/>
      <c r="B182" s="10" t="s">
        <v>402</v>
      </c>
      <c r="C182" s="1" t="s">
        <v>11</v>
      </c>
      <c r="D182" s="1">
        <v>636.75</v>
      </c>
      <c r="E182" s="1"/>
      <c r="F182" s="120">
        <v>2.79</v>
      </c>
      <c r="G182" s="1">
        <v>0</v>
      </c>
      <c r="H182" s="1">
        <v>1776.5325</v>
      </c>
      <c r="I182" s="10">
        <v>1776.5325</v>
      </c>
      <c r="J182" s="276"/>
      <c r="K182" s="4"/>
    </row>
    <row r="183" spans="1:13" s="5" customFormat="1" ht="31.2" outlineLevel="2" x14ac:dyDescent="0.25">
      <c r="A183" s="59"/>
      <c r="B183" s="10" t="s">
        <v>404</v>
      </c>
      <c r="C183" s="1" t="s">
        <v>403</v>
      </c>
      <c r="D183" s="1">
        <v>22.073999999999998</v>
      </c>
      <c r="E183" s="1"/>
      <c r="F183" s="120">
        <v>110</v>
      </c>
      <c r="G183" s="1">
        <v>0</v>
      </c>
      <c r="H183" s="1">
        <v>2428.14</v>
      </c>
      <c r="I183" s="10">
        <v>2428.14</v>
      </c>
      <c r="J183" s="276"/>
      <c r="K183" s="4"/>
    </row>
    <row r="184" spans="1:13" s="5" customFormat="1" outlineLevel="2" x14ac:dyDescent="0.25">
      <c r="A184" s="59"/>
      <c r="B184" s="10" t="s">
        <v>596</v>
      </c>
      <c r="C184" s="1" t="s">
        <v>13</v>
      </c>
      <c r="D184" s="1">
        <v>1698</v>
      </c>
      <c r="E184" s="1"/>
      <c r="F184" s="120">
        <v>8.9700000000000006</v>
      </c>
      <c r="G184" s="1">
        <v>0</v>
      </c>
      <c r="H184" s="1">
        <v>15231.060000000001</v>
      </c>
      <c r="I184" s="10">
        <v>15231.060000000001</v>
      </c>
      <c r="J184" s="276"/>
      <c r="K184" s="4"/>
    </row>
    <row r="185" spans="1:13" s="5" customFormat="1" outlineLevel="2" x14ac:dyDescent="0.25">
      <c r="A185" s="84" t="s">
        <v>598</v>
      </c>
      <c r="B185" s="21" t="s">
        <v>256</v>
      </c>
      <c r="C185" s="22" t="s">
        <v>8</v>
      </c>
      <c r="D185" s="23">
        <v>4.84</v>
      </c>
      <c r="E185" s="178">
        <v>1500</v>
      </c>
      <c r="F185" s="10"/>
      <c r="G185" s="1">
        <v>7260</v>
      </c>
      <c r="H185" s="1">
        <v>0</v>
      </c>
      <c r="I185" s="10">
        <v>7260</v>
      </c>
      <c r="J185" s="276"/>
      <c r="K185" s="4"/>
    </row>
    <row r="186" spans="1:13" s="5" customFormat="1" outlineLevel="2" x14ac:dyDescent="0.25">
      <c r="A186" s="59"/>
      <c r="B186" s="10" t="s">
        <v>595</v>
      </c>
      <c r="C186" s="1" t="s">
        <v>8</v>
      </c>
      <c r="D186" s="50">
        <v>5.0819999999999999</v>
      </c>
      <c r="E186" s="1"/>
      <c r="F186" s="213">
        <v>3450</v>
      </c>
      <c r="G186" s="1">
        <v>0</v>
      </c>
      <c r="H186" s="1">
        <v>17532.899999999998</v>
      </c>
      <c r="I186" s="10">
        <v>17532.899999999998</v>
      </c>
      <c r="J186" s="276"/>
      <c r="K186" s="4"/>
    </row>
    <row r="187" spans="1:13" s="5" customFormat="1" outlineLevel="2" x14ac:dyDescent="0.25">
      <c r="A187" s="59"/>
      <c r="B187" s="10" t="s">
        <v>486</v>
      </c>
      <c r="C187" s="1" t="s">
        <v>8</v>
      </c>
      <c r="D187" s="1">
        <v>1.1100000000000001</v>
      </c>
      <c r="E187" s="1"/>
      <c r="F187" s="213">
        <v>2500</v>
      </c>
      <c r="G187" s="1">
        <v>0</v>
      </c>
      <c r="H187" s="1">
        <v>2775.0000000000005</v>
      </c>
      <c r="I187" s="10">
        <v>2775.0000000000005</v>
      </c>
      <c r="J187" s="276"/>
      <c r="K187" s="4"/>
    </row>
    <row r="188" spans="1:13" s="5" customFormat="1" ht="15.6" hidden="1" customHeight="1" outlineLevel="1" x14ac:dyDescent="0.25">
      <c r="A188" s="304" t="s">
        <v>327</v>
      </c>
      <c r="B188" s="197" t="s">
        <v>258</v>
      </c>
      <c r="C188" s="33" t="s">
        <v>9</v>
      </c>
      <c r="D188" s="200">
        <v>0</v>
      </c>
      <c r="E188" s="178">
        <v>15000</v>
      </c>
      <c r="F188" s="43"/>
      <c r="G188" s="1">
        <v>0</v>
      </c>
      <c r="H188" s="1">
        <v>0</v>
      </c>
      <c r="I188" s="10">
        <v>0</v>
      </c>
    </row>
    <row r="189" spans="1:13" s="5" customFormat="1" ht="15.6" hidden="1" customHeight="1" outlineLevel="1" x14ac:dyDescent="0.25">
      <c r="A189" s="182"/>
      <c r="B189" s="199" t="s">
        <v>259</v>
      </c>
      <c r="C189" s="28" t="s">
        <v>9</v>
      </c>
      <c r="D189" s="193">
        <v>0</v>
      </c>
      <c r="E189" s="23"/>
      <c r="F189" s="120">
        <v>32000</v>
      </c>
      <c r="G189" s="1">
        <v>0</v>
      </c>
      <c r="H189" s="1">
        <v>0</v>
      </c>
      <c r="I189" s="10">
        <v>0</v>
      </c>
    </row>
    <row r="190" spans="1:13" s="5" customFormat="1" ht="15.6" hidden="1" customHeight="1" outlineLevel="1" x14ac:dyDescent="0.25">
      <c r="A190" s="182"/>
      <c r="B190" s="199" t="s">
        <v>260</v>
      </c>
      <c r="C190" s="28" t="s">
        <v>9</v>
      </c>
      <c r="D190" s="193">
        <v>0</v>
      </c>
      <c r="E190" s="23"/>
      <c r="F190" s="120">
        <v>32000</v>
      </c>
      <c r="G190" s="1">
        <v>0</v>
      </c>
      <c r="H190" s="1">
        <v>0</v>
      </c>
      <c r="I190" s="10">
        <v>0</v>
      </c>
    </row>
    <row r="191" spans="1:13" s="5" customFormat="1" ht="15.6" hidden="1" customHeight="1" outlineLevel="1" x14ac:dyDescent="0.25">
      <c r="A191" s="182"/>
      <c r="B191" s="199" t="s">
        <v>261</v>
      </c>
      <c r="C191" s="28" t="s">
        <v>9</v>
      </c>
      <c r="D191" s="193">
        <v>0</v>
      </c>
      <c r="E191" s="23"/>
      <c r="F191" s="120">
        <v>32000</v>
      </c>
      <c r="G191" s="1">
        <v>0</v>
      </c>
      <c r="H191" s="1">
        <v>0</v>
      </c>
      <c r="I191" s="10">
        <v>0</v>
      </c>
    </row>
    <row r="192" spans="1:13" s="25" customFormat="1" outlineLevel="1" x14ac:dyDescent="0.25">
      <c r="A192" s="72"/>
      <c r="B192" s="297" t="s">
        <v>794</v>
      </c>
      <c r="C192" s="291" t="s">
        <v>795</v>
      </c>
      <c r="D192" s="292">
        <v>832</v>
      </c>
      <c r="E192" s="293">
        <v>1150</v>
      </c>
      <c r="F192" s="294"/>
      <c r="G192" s="1">
        <v>956800</v>
      </c>
      <c r="H192" s="1">
        <v>0</v>
      </c>
      <c r="I192" s="10">
        <v>956800</v>
      </c>
      <c r="K192" s="118"/>
      <c r="L192" s="118"/>
      <c r="M192" s="118"/>
    </row>
    <row r="193" spans="1:13" s="25" customFormat="1" outlineLevel="1" x14ac:dyDescent="0.25">
      <c r="A193" s="72"/>
      <c r="B193" s="295" t="s">
        <v>790</v>
      </c>
      <c r="C193" s="291"/>
      <c r="D193" s="292"/>
      <c r="E193" s="293"/>
      <c r="F193" s="294"/>
      <c r="G193" s="244">
        <v>4720500.53125</v>
      </c>
      <c r="H193" s="1">
        <v>0</v>
      </c>
      <c r="I193" s="296">
        <v>4720500.53125</v>
      </c>
      <c r="K193" s="118"/>
      <c r="L193" s="118"/>
      <c r="M193" s="118"/>
    </row>
    <row r="194" spans="1:13" s="25" customFormat="1" outlineLevel="1" x14ac:dyDescent="0.25">
      <c r="A194" s="72"/>
      <c r="B194" s="295" t="s">
        <v>793</v>
      </c>
      <c r="C194" s="291"/>
      <c r="D194" s="292"/>
      <c r="E194" s="293"/>
      <c r="F194" s="294"/>
      <c r="G194" s="244"/>
      <c r="H194" s="243">
        <v>9688482.6412054021</v>
      </c>
      <c r="I194" s="296">
        <v>9688482.6412054021</v>
      </c>
      <c r="K194" s="118"/>
      <c r="L194" s="118"/>
      <c r="M194" s="118"/>
    </row>
    <row r="195" spans="1:13" s="25" customFormat="1" outlineLevel="1" x14ac:dyDescent="0.25">
      <c r="A195" s="72"/>
      <c r="B195" s="295" t="s">
        <v>791</v>
      </c>
      <c r="C195" s="291"/>
      <c r="D195" s="292"/>
      <c r="E195" s="293"/>
      <c r="F195" s="294"/>
      <c r="G195" s="244"/>
      <c r="H195" s="293"/>
      <c r="I195" s="296">
        <v>0</v>
      </c>
      <c r="K195" s="118"/>
      <c r="L195" s="118"/>
      <c r="M195" s="118"/>
    </row>
    <row r="196" spans="1:13" s="25" customFormat="1" outlineLevel="1" x14ac:dyDescent="0.25">
      <c r="A196" s="72"/>
      <c r="B196" s="295" t="s">
        <v>792</v>
      </c>
      <c r="C196" s="291"/>
      <c r="D196" s="292"/>
      <c r="E196" s="293"/>
      <c r="F196" s="294"/>
      <c r="G196" s="244"/>
      <c r="H196" s="293"/>
      <c r="I196" s="296">
        <v>0</v>
      </c>
      <c r="K196" s="118"/>
      <c r="L196" s="118"/>
      <c r="M196" s="118"/>
    </row>
    <row r="197" spans="1:13" ht="24" customHeight="1" x14ac:dyDescent="0.25">
      <c r="A197" s="146"/>
      <c r="B197" s="147" t="s">
        <v>511</v>
      </c>
      <c r="C197" s="148"/>
      <c r="D197" s="149"/>
      <c r="E197" s="150"/>
      <c r="F197" s="151"/>
      <c r="G197" s="150">
        <v>4720500.53125</v>
      </c>
      <c r="H197" s="150">
        <v>9688482.6412054021</v>
      </c>
      <c r="I197" s="152">
        <v>14408983.172455402</v>
      </c>
      <c r="J197" s="276"/>
      <c r="K197" s="98"/>
    </row>
    <row r="198" spans="1:13" s="4" customFormat="1" ht="15.6" customHeight="1" x14ac:dyDescent="0.25">
      <c r="A198" s="70"/>
      <c r="B198" s="45" t="s">
        <v>395</v>
      </c>
      <c r="C198" s="8"/>
      <c r="D198" s="23"/>
      <c r="E198" s="9"/>
      <c r="F198" s="44"/>
      <c r="G198" s="9"/>
      <c r="H198" s="9"/>
      <c r="I198" s="23">
        <v>2197980.48</v>
      </c>
    </row>
    <row r="199" spans="1:13" s="4" customFormat="1" ht="21" customHeight="1" x14ac:dyDescent="0.25">
      <c r="A199" s="85"/>
      <c r="B199" s="303" t="s">
        <v>512</v>
      </c>
      <c r="C199" s="82"/>
      <c r="D199" s="82"/>
      <c r="E199" s="82"/>
      <c r="F199" s="102"/>
      <c r="G199" s="82"/>
      <c r="H199" s="82"/>
      <c r="I199" s="83"/>
    </row>
    <row r="200" spans="1:13" s="4" customFormat="1" ht="15.6" customHeight="1" outlineLevel="1" x14ac:dyDescent="0.25">
      <c r="A200" s="84" t="s">
        <v>159</v>
      </c>
      <c r="B200" s="35" t="s">
        <v>471</v>
      </c>
      <c r="C200" s="33" t="s">
        <v>11</v>
      </c>
      <c r="D200" s="37">
        <v>586</v>
      </c>
      <c r="E200" s="185">
        <v>350</v>
      </c>
      <c r="F200" s="30"/>
      <c r="G200" s="1">
        <v>205100</v>
      </c>
      <c r="H200" s="10"/>
      <c r="I200" s="10">
        <v>205100</v>
      </c>
    </row>
    <row r="201" spans="1:13" s="4" customFormat="1" ht="15.6" customHeight="1" outlineLevel="1" x14ac:dyDescent="0.25">
      <c r="A201" s="65"/>
      <c r="B201" s="34" t="s">
        <v>482</v>
      </c>
      <c r="C201" s="1" t="s">
        <v>11</v>
      </c>
      <c r="D201" s="29">
        <v>102</v>
      </c>
      <c r="E201" s="23"/>
      <c r="F201" s="215">
        <v>15000</v>
      </c>
      <c r="G201" s="1">
        <v>0</v>
      </c>
      <c r="H201" s="1">
        <v>1530000</v>
      </c>
      <c r="I201" s="47">
        <v>1530000</v>
      </c>
    </row>
    <row r="202" spans="1:13" s="4" customFormat="1" ht="15.6" customHeight="1" outlineLevel="1" x14ac:dyDescent="0.25">
      <c r="A202" s="65"/>
      <c r="B202" s="34" t="s">
        <v>581</v>
      </c>
      <c r="C202" s="1" t="s">
        <v>11</v>
      </c>
      <c r="D202" s="29">
        <v>42</v>
      </c>
      <c r="E202" s="23"/>
      <c r="F202" s="215">
        <v>15000</v>
      </c>
      <c r="G202" s="1">
        <v>0</v>
      </c>
      <c r="H202" s="1">
        <v>630000</v>
      </c>
      <c r="I202" s="47">
        <v>630000</v>
      </c>
    </row>
    <row r="203" spans="1:13" s="4" customFormat="1" ht="15.6" customHeight="1" outlineLevel="1" x14ac:dyDescent="0.25">
      <c r="A203" s="65"/>
      <c r="B203" s="34" t="s">
        <v>473</v>
      </c>
      <c r="C203" s="1" t="s">
        <v>11</v>
      </c>
      <c r="D203" s="29">
        <v>63</v>
      </c>
      <c r="E203" s="23"/>
      <c r="F203" s="270">
        <v>12796</v>
      </c>
      <c r="G203" s="1">
        <v>0</v>
      </c>
      <c r="H203" s="1">
        <v>806148</v>
      </c>
      <c r="I203" s="47">
        <v>806148</v>
      </c>
    </row>
    <row r="204" spans="1:13" s="4" customFormat="1" ht="15.6" customHeight="1" outlineLevel="1" x14ac:dyDescent="0.25">
      <c r="A204" s="65"/>
      <c r="B204" s="34" t="s">
        <v>585</v>
      </c>
      <c r="C204" s="1" t="s">
        <v>11</v>
      </c>
      <c r="D204" s="29">
        <v>15</v>
      </c>
      <c r="E204" s="23"/>
      <c r="F204" s="270">
        <v>10346.25</v>
      </c>
      <c r="G204" s="1">
        <v>0</v>
      </c>
      <c r="H204" s="1">
        <v>155193.75</v>
      </c>
      <c r="I204" s="47">
        <v>155193.75</v>
      </c>
    </row>
    <row r="205" spans="1:13" s="4" customFormat="1" ht="15.6" customHeight="1" outlineLevel="1" x14ac:dyDescent="0.25">
      <c r="A205" s="65"/>
      <c r="B205" s="34" t="s">
        <v>582</v>
      </c>
      <c r="C205" s="1" t="s">
        <v>11</v>
      </c>
      <c r="D205" s="29">
        <v>21</v>
      </c>
      <c r="E205" s="23"/>
      <c r="F205" s="214">
        <v>9478.9</v>
      </c>
      <c r="G205" s="1">
        <v>0</v>
      </c>
      <c r="H205" s="1">
        <v>199056.9</v>
      </c>
      <c r="I205" s="47">
        <v>199056.9</v>
      </c>
    </row>
    <row r="206" spans="1:13" s="4" customFormat="1" ht="15.6" customHeight="1" outlineLevel="1" x14ac:dyDescent="0.25">
      <c r="A206" s="65"/>
      <c r="B206" s="34" t="s">
        <v>583</v>
      </c>
      <c r="C206" s="1" t="s">
        <v>11</v>
      </c>
      <c r="D206" s="29">
        <v>213</v>
      </c>
      <c r="E206" s="23"/>
      <c r="F206" s="214">
        <v>9631</v>
      </c>
      <c r="G206" s="1">
        <v>0</v>
      </c>
      <c r="H206" s="1">
        <v>2051403</v>
      </c>
      <c r="I206" s="47">
        <v>2051403</v>
      </c>
    </row>
    <row r="207" spans="1:13" s="4" customFormat="1" ht="15.6" customHeight="1" outlineLevel="1" x14ac:dyDescent="0.25">
      <c r="A207" s="65"/>
      <c r="B207" s="34" t="s">
        <v>475</v>
      </c>
      <c r="C207" s="1" t="s">
        <v>11</v>
      </c>
      <c r="D207" s="29">
        <v>24</v>
      </c>
      <c r="E207" s="23"/>
      <c r="F207" s="214">
        <v>11987</v>
      </c>
      <c r="G207" s="1">
        <v>0</v>
      </c>
      <c r="H207" s="1">
        <v>287688</v>
      </c>
      <c r="I207" s="47">
        <v>287688</v>
      </c>
    </row>
    <row r="208" spans="1:13" s="4" customFormat="1" ht="15.6" customHeight="1" outlineLevel="1" x14ac:dyDescent="0.25">
      <c r="A208" s="65"/>
      <c r="B208" s="34" t="s">
        <v>724</v>
      </c>
      <c r="C208" s="1" t="s">
        <v>11</v>
      </c>
      <c r="D208" s="29">
        <v>4</v>
      </c>
      <c r="E208" s="23"/>
      <c r="F208" s="270">
        <v>5615</v>
      </c>
      <c r="G208" s="1">
        <v>0</v>
      </c>
      <c r="H208" s="1">
        <v>22460</v>
      </c>
      <c r="I208" s="47">
        <v>22460</v>
      </c>
    </row>
    <row r="209" spans="1:13" s="4" customFormat="1" ht="15.6" customHeight="1" outlineLevel="1" x14ac:dyDescent="0.25">
      <c r="A209" s="65"/>
      <c r="B209" s="34" t="s">
        <v>584</v>
      </c>
      <c r="C209" s="1" t="s">
        <v>11</v>
      </c>
      <c r="D209" s="29">
        <v>14</v>
      </c>
      <c r="E209" s="23"/>
      <c r="F209" s="270">
        <v>4445</v>
      </c>
      <c r="G209" s="1">
        <v>0</v>
      </c>
      <c r="H209" s="1">
        <v>62230</v>
      </c>
      <c r="I209" s="47">
        <v>62230</v>
      </c>
    </row>
    <row r="210" spans="1:13" s="4" customFormat="1" ht="15.6" customHeight="1" outlineLevel="1" x14ac:dyDescent="0.25">
      <c r="A210" s="65"/>
      <c r="B210" s="34" t="s">
        <v>586</v>
      </c>
      <c r="C210" s="1" t="s">
        <v>11</v>
      </c>
      <c r="D210" s="29">
        <v>6</v>
      </c>
      <c r="E210" s="23"/>
      <c r="F210" s="270">
        <v>4457</v>
      </c>
      <c r="G210" s="1">
        <v>0</v>
      </c>
      <c r="H210" s="1">
        <v>26742</v>
      </c>
      <c r="I210" s="47">
        <v>26742</v>
      </c>
    </row>
    <row r="211" spans="1:13" s="4" customFormat="1" ht="15.6" customHeight="1" outlineLevel="1" x14ac:dyDescent="0.25">
      <c r="A211" s="65"/>
      <c r="B211" s="34" t="s">
        <v>720</v>
      </c>
      <c r="C211" s="1" t="s">
        <v>11</v>
      </c>
      <c r="D211" s="29">
        <v>14</v>
      </c>
      <c r="E211" s="23"/>
      <c r="F211" s="215">
        <v>4100</v>
      </c>
      <c r="G211" s="1">
        <v>0</v>
      </c>
      <c r="H211" s="1">
        <v>57400</v>
      </c>
      <c r="I211" s="47">
        <v>57400</v>
      </c>
    </row>
    <row r="212" spans="1:13" s="4" customFormat="1" ht="15.6" customHeight="1" outlineLevel="1" x14ac:dyDescent="0.25">
      <c r="A212" s="65"/>
      <c r="B212" s="34" t="s">
        <v>705</v>
      </c>
      <c r="C212" s="1" t="s">
        <v>11</v>
      </c>
      <c r="D212" s="29">
        <v>8</v>
      </c>
      <c r="E212" s="23"/>
      <c r="F212" s="270">
        <v>5621</v>
      </c>
      <c r="G212" s="1">
        <v>0</v>
      </c>
      <c r="H212" s="1">
        <v>44968</v>
      </c>
      <c r="I212" s="47">
        <v>44968</v>
      </c>
    </row>
    <row r="213" spans="1:13" s="4" customFormat="1" ht="15.6" customHeight="1" outlineLevel="1" x14ac:dyDescent="0.25">
      <c r="A213" s="70"/>
      <c r="B213" s="34" t="s">
        <v>478</v>
      </c>
      <c r="C213" s="1" t="s">
        <v>11</v>
      </c>
      <c r="D213" s="29">
        <v>28</v>
      </c>
      <c r="E213" s="23"/>
      <c r="F213" s="214">
        <v>10206.120000000001</v>
      </c>
      <c r="G213" s="1">
        <v>0</v>
      </c>
      <c r="H213" s="1">
        <v>285771.36000000004</v>
      </c>
      <c r="I213" s="47">
        <v>285771.36000000004</v>
      </c>
    </row>
    <row r="214" spans="1:13" s="4" customFormat="1" ht="15.6" customHeight="1" outlineLevel="1" x14ac:dyDescent="0.25">
      <c r="A214" s="70"/>
      <c r="B214" s="34" t="s">
        <v>480</v>
      </c>
      <c r="C214" s="1" t="s">
        <v>11</v>
      </c>
      <c r="D214" s="29">
        <v>8</v>
      </c>
      <c r="E214" s="23"/>
      <c r="F214" s="214">
        <v>14953.2</v>
      </c>
      <c r="G214" s="1">
        <v>0</v>
      </c>
      <c r="H214" s="1">
        <v>119625.60000000001</v>
      </c>
      <c r="I214" s="47">
        <v>119625.60000000001</v>
      </c>
    </row>
    <row r="215" spans="1:13" s="4" customFormat="1" ht="15.6" customHeight="1" outlineLevel="1" x14ac:dyDescent="0.25">
      <c r="A215" s="70"/>
      <c r="B215" s="34" t="s">
        <v>481</v>
      </c>
      <c r="C215" s="1" t="s">
        <v>11</v>
      </c>
      <c r="D215" s="29">
        <v>12</v>
      </c>
      <c r="E215" s="23"/>
      <c r="F215" s="214">
        <v>10358.1</v>
      </c>
      <c r="G215" s="1">
        <v>0</v>
      </c>
      <c r="H215" s="1">
        <v>124297.20000000001</v>
      </c>
      <c r="I215" s="47">
        <v>124297.20000000001</v>
      </c>
    </row>
    <row r="216" spans="1:13" s="4" customFormat="1" ht="15.6" customHeight="1" outlineLevel="1" x14ac:dyDescent="0.25">
      <c r="A216" s="70"/>
      <c r="B216" s="34" t="s">
        <v>479</v>
      </c>
      <c r="C216" s="1" t="s">
        <v>11</v>
      </c>
      <c r="D216" s="29">
        <v>4</v>
      </c>
      <c r="E216" s="23"/>
      <c r="F216" s="215">
        <v>10500</v>
      </c>
      <c r="G216" s="1">
        <v>0</v>
      </c>
      <c r="H216" s="1">
        <v>42000</v>
      </c>
      <c r="I216" s="47">
        <v>42000</v>
      </c>
    </row>
    <row r="217" spans="1:13" s="4" customFormat="1" ht="15.6" customHeight="1" outlineLevel="1" x14ac:dyDescent="0.25">
      <c r="A217" s="70"/>
      <c r="B217" s="34" t="s">
        <v>742</v>
      </c>
      <c r="C217" s="1" t="s">
        <v>11</v>
      </c>
      <c r="D217" s="29">
        <v>8</v>
      </c>
      <c r="E217" s="23"/>
      <c r="F217" s="214">
        <v>14953.2</v>
      </c>
      <c r="G217" s="1">
        <v>0</v>
      </c>
      <c r="H217" s="1">
        <v>119625.60000000001</v>
      </c>
      <c r="I217" s="47">
        <v>119625.60000000001</v>
      </c>
    </row>
    <row r="218" spans="1:13" s="4" customFormat="1" ht="15.75" customHeight="1" outlineLevel="1" x14ac:dyDescent="0.25">
      <c r="A218" s="70"/>
      <c r="B218" s="34" t="s">
        <v>588</v>
      </c>
      <c r="C218" s="28" t="s">
        <v>9</v>
      </c>
      <c r="D218" s="29">
        <v>3.5432200000000007</v>
      </c>
      <c r="E218" s="30"/>
      <c r="F218" s="216">
        <v>33000</v>
      </c>
      <c r="G218" s="1">
        <v>0</v>
      </c>
      <c r="H218" s="1">
        <v>116926.26000000002</v>
      </c>
      <c r="I218" s="10">
        <v>116926.26000000002</v>
      </c>
    </row>
    <row r="219" spans="1:13" s="4" customFormat="1" ht="15.6" customHeight="1" outlineLevel="1" x14ac:dyDescent="0.25">
      <c r="A219" s="70"/>
      <c r="B219" s="34" t="s">
        <v>587</v>
      </c>
      <c r="C219" s="28" t="s">
        <v>13</v>
      </c>
      <c r="D219" s="29">
        <v>136.72999999999999</v>
      </c>
      <c r="E219" s="30"/>
      <c r="F219" s="216">
        <v>33</v>
      </c>
      <c r="G219" s="1">
        <v>0</v>
      </c>
      <c r="H219" s="1">
        <v>4512.0899999999992</v>
      </c>
      <c r="I219" s="10">
        <v>4512.0899999999992</v>
      </c>
    </row>
    <row r="220" spans="1:13" s="4" customFormat="1" ht="15.6" customHeight="1" outlineLevel="1" x14ac:dyDescent="0.25">
      <c r="A220" s="70"/>
      <c r="B220" s="34" t="s">
        <v>577</v>
      </c>
      <c r="C220" s="28" t="s">
        <v>13</v>
      </c>
      <c r="D220" s="29">
        <v>24.36</v>
      </c>
      <c r="E220" s="30"/>
      <c r="F220" s="216">
        <v>36</v>
      </c>
      <c r="G220" s="1">
        <v>0</v>
      </c>
      <c r="H220" s="1">
        <v>876.96</v>
      </c>
      <c r="I220" s="10">
        <v>876.96</v>
      </c>
    </row>
    <row r="221" spans="1:13" s="4" customFormat="1" ht="15.6" customHeight="1" outlineLevel="1" x14ac:dyDescent="0.25">
      <c r="A221" s="84" t="s">
        <v>160</v>
      </c>
      <c r="B221" s="36" t="s">
        <v>499</v>
      </c>
      <c r="C221" s="137" t="s">
        <v>8</v>
      </c>
      <c r="D221" s="33">
        <v>30.200000000000003</v>
      </c>
      <c r="E221" s="205">
        <v>800</v>
      </c>
      <c r="F221" s="103"/>
      <c r="G221" s="1">
        <v>24160.000000000004</v>
      </c>
      <c r="H221" s="1">
        <v>0</v>
      </c>
      <c r="I221" s="10">
        <v>24160.000000000004</v>
      </c>
    </row>
    <row r="222" spans="1:13" s="4" customFormat="1" ht="15.6" customHeight="1" outlineLevel="1" x14ac:dyDescent="0.25">
      <c r="A222" s="70"/>
      <c r="B222" s="34" t="s">
        <v>255</v>
      </c>
      <c r="C222" s="28" t="s">
        <v>9</v>
      </c>
      <c r="D222" s="29">
        <v>5.43384</v>
      </c>
      <c r="E222" s="1"/>
      <c r="F222" s="216">
        <v>34000</v>
      </c>
      <c r="G222" s="1">
        <v>0</v>
      </c>
      <c r="H222" s="1">
        <v>184750.56</v>
      </c>
      <c r="I222" s="10">
        <v>184750.56</v>
      </c>
    </row>
    <row r="223" spans="1:13" s="4" customFormat="1" ht="15.6" customHeight="1" outlineLevel="1" x14ac:dyDescent="0.25">
      <c r="A223" s="70"/>
      <c r="B223" s="34" t="s">
        <v>312</v>
      </c>
      <c r="C223" s="28" t="s">
        <v>8</v>
      </c>
      <c r="D223" s="29">
        <v>30.652999999999999</v>
      </c>
      <c r="E223" s="1"/>
      <c r="F223" s="270">
        <v>4200</v>
      </c>
      <c r="G223" s="1">
        <v>0</v>
      </c>
      <c r="H223" s="1">
        <v>128742.59999999999</v>
      </c>
      <c r="I223" s="10">
        <v>128742.59999999999</v>
      </c>
    </row>
    <row r="224" spans="1:13" s="25" customFormat="1" outlineLevel="1" x14ac:dyDescent="0.25">
      <c r="A224" s="72"/>
      <c r="B224" s="297" t="s">
        <v>794</v>
      </c>
      <c r="C224" s="291" t="s">
        <v>795</v>
      </c>
      <c r="D224" s="292">
        <v>124</v>
      </c>
      <c r="E224" s="293">
        <v>1150</v>
      </c>
      <c r="F224" s="294"/>
      <c r="G224" s="1">
        <v>142600</v>
      </c>
      <c r="H224" s="1">
        <v>0</v>
      </c>
      <c r="I224" s="10">
        <v>142600</v>
      </c>
      <c r="K224" s="118"/>
      <c r="L224" s="118"/>
      <c r="M224" s="118"/>
    </row>
    <row r="225" spans="1:13" s="25" customFormat="1" outlineLevel="1" x14ac:dyDescent="0.25">
      <c r="A225" s="72"/>
      <c r="B225" s="295" t="s">
        <v>790</v>
      </c>
      <c r="C225" s="291"/>
      <c r="D225" s="292"/>
      <c r="E225" s="293"/>
      <c r="F225" s="294"/>
      <c r="G225" s="244">
        <v>371860</v>
      </c>
      <c r="H225" s="293"/>
      <c r="I225" s="296">
        <v>371860</v>
      </c>
      <c r="K225" s="118"/>
      <c r="L225" s="118"/>
      <c r="M225" s="118"/>
    </row>
    <row r="226" spans="1:13" s="25" customFormat="1" outlineLevel="1" x14ac:dyDescent="0.25">
      <c r="A226" s="72"/>
      <c r="B226" s="295" t="s">
        <v>793</v>
      </c>
      <c r="C226" s="291"/>
      <c r="D226" s="292"/>
      <c r="E226" s="293"/>
      <c r="F226" s="294"/>
      <c r="G226" s="244"/>
      <c r="H226" s="243">
        <v>7000417.879999999</v>
      </c>
      <c r="I226" s="296">
        <v>7000417.879999999</v>
      </c>
      <c r="K226" s="118"/>
      <c r="L226" s="118"/>
      <c r="M226" s="118"/>
    </row>
    <row r="227" spans="1:13" s="25" customFormat="1" outlineLevel="1" x14ac:dyDescent="0.25">
      <c r="A227" s="72"/>
      <c r="B227" s="295" t="s">
        <v>791</v>
      </c>
      <c r="C227" s="291"/>
      <c r="D227" s="292"/>
      <c r="E227" s="293"/>
      <c r="F227" s="294"/>
      <c r="G227" s="244"/>
      <c r="H227" s="293"/>
      <c r="I227" s="296">
        <v>0</v>
      </c>
      <c r="K227" s="118"/>
      <c r="L227" s="118"/>
      <c r="M227" s="118"/>
    </row>
    <row r="228" spans="1:13" s="25" customFormat="1" outlineLevel="1" x14ac:dyDescent="0.25">
      <c r="A228" s="72"/>
      <c r="B228" s="295" t="s">
        <v>792</v>
      </c>
      <c r="C228" s="291"/>
      <c r="D228" s="292"/>
      <c r="E228" s="293"/>
      <c r="F228" s="294"/>
      <c r="G228" s="244"/>
      <c r="H228" s="293"/>
      <c r="I228" s="296">
        <v>0</v>
      </c>
      <c r="K228" s="118"/>
      <c r="L228" s="118"/>
      <c r="M228" s="118"/>
    </row>
    <row r="229" spans="1:13" s="4" customFormat="1" ht="36" customHeight="1" x14ac:dyDescent="0.25">
      <c r="A229" s="146"/>
      <c r="B229" s="154" t="s">
        <v>513</v>
      </c>
      <c r="C229" s="148"/>
      <c r="D229" s="161"/>
      <c r="E229" s="152"/>
      <c r="F229" s="162"/>
      <c r="G229" s="152">
        <v>371860</v>
      </c>
      <c r="H229" s="152">
        <v>7000417.879999999</v>
      </c>
      <c r="I229" s="152">
        <v>7372277.879999999</v>
      </c>
      <c r="J229" s="275"/>
    </row>
    <row r="230" spans="1:13" s="4" customFormat="1" ht="15.6" customHeight="1" x14ac:dyDescent="0.25">
      <c r="A230" s="71"/>
      <c r="B230" s="45" t="s">
        <v>395</v>
      </c>
      <c r="C230" s="8"/>
      <c r="D230" s="23"/>
      <c r="E230" s="9"/>
      <c r="F230" s="44"/>
      <c r="G230" s="9"/>
      <c r="H230" s="9"/>
      <c r="I230" s="23">
        <v>1124584.76</v>
      </c>
    </row>
    <row r="231" spans="1:13" s="4" customFormat="1" ht="21" customHeight="1" x14ac:dyDescent="0.25">
      <c r="A231" s="85"/>
      <c r="B231" s="306" t="s">
        <v>520</v>
      </c>
      <c r="C231" s="82"/>
      <c r="D231" s="82"/>
      <c r="E231" s="82"/>
      <c r="F231" s="102"/>
      <c r="G231" s="82"/>
      <c r="H231" s="82"/>
      <c r="I231" s="83"/>
    </row>
    <row r="232" spans="1:13" s="4" customFormat="1" ht="15.6" customHeight="1" outlineLevel="1" x14ac:dyDescent="0.25">
      <c r="A232" s="84" t="s">
        <v>599</v>
      </c>
      <c r="B232" s="36" t="s">
        <v>262</v>
      </c>
      <c r="C232" s="137" t="s">
        <v>11</v>
      </c>
      <c r="D232" s="29">
        <v>150</v>
      </c>
      <c r="E232" s="205">
        <v>100</v>
      </c>
      <c r="F232" s="103"/>
      <c r="G232" s="1">
        <v>15000</v>
      </c>
      <c r="H232" s="19"/>
      <c r="I232" s="10">
        <v>15000</v>
      </c>
    </row>
    <row r="233" spans="1:13" s="4" customFormat="1" ht="15.6" customHeight="1" outlineLevel="1" x14ac:dyDescent="0.25">
      <c r="A233" s="226"/>
      <c r="B233" s="34" t="s">
        <v>725</v>
      </c>
      <c r="C233" s="28" t="s">
        <v>11</v>
      </c>
      <c r="D233" s="29">
        <v>150</v>
      </c>
      <c r="E233" s="187"/>
      <c r="F233" s="273">
        <v>784</v>
      </c>
      <c r="G233" s="1">
        <v>0</v>
      </c>
      <c r="H233" s="1">
        <v>117600</v>
      </c>
      <c r="I233" s="10">
        <v>117600</v>
      </c>
    </row>
    <row r="234" spans="1:13" s="4" customFormat="1" ht="15.6" customHeight="1" outlineLevel="1" x14ac:dyDescent="0.25">
      <c r="A234" s="226"/>
      <c r="B234" s="34" t="s">
        <v>514</v>
      </c>
      <c r="C234" s="28" t="s">
        <v>8</v>
      </c>
      <c r="D234" s="29">
        <v>0.12075</v>
      </c>
      <c r="E234" s="225"/>
      <c r="F234" s="270">
        <v>4200</v>
      </c>
      <c r="G234" s="1">
        <v>0</v>
      </c>
      <c r="H234" s="1">
        <v>507.15</v>
      </c>
      <c r="I234" s="10">
        <v>507.15</v>
      </c>
    </row>
    <row r="235" spans="1:13" s="4" customFormat="1" ht="15.6" customHeight="1" outlineLevel="1" x14ac:dyDescent="0.25">
      <c r="A235" s="84" t="s">
        <v>600</v>
      </c>
      <c r="B235" s="36" t="s">
        <v>534</v>
      </c>
      <c r="C235" s="137" t="s">
        <v>9</v>
      </c>
      <c r="D235" s="288">
        <v>1.7501199999999999</v>
      </c>
      <c r="E235" s="205">
        <v>30000</v>
      </c>
      <c r="F235" s="103"/>
      <c r="G235" s="1">
        <v>52503.6</v>
      </c>
      <c r="H235" s="1">
        <v>0</v>
      </c>
      <c r="I235" s="10">
        <v>52503.6</v>
      </c>
    </row>
    <row r="236" spans="1:13" s="4" customFormat="1" ht="15.6" customHeight="1" outlineLevel="1" x14ac:dyDescent="0.25">
      <c r="A236" s="226"/>
      <c r="B236" s="34" t="s">
        <v>726</v>
      </c>
      <c r="C236" s="28" t="s">
        <v>9</v>
      </c>
      <c r="D236" s="29">
        <v>1.7501199999999999</v>
      </c>
      <c r="E236" s="187"/>
      <c r="F236" s="216">
        <v>40000</v>
      </c>
      <c r="G236" s="1">
        <v>0</v>
      </c>
      <c r="H236" s="1">
        <v>70004.800000000003</v>
      </c>
      <c r="I236" s="10">
        <v>70004.800000000003</v>
      </c>
    </row>
    <row r="237" spans="1:13" s="4" customFormat="1" ht="15.6" customHeight="1" outlineLevel="1" x14ac:dyDescent="0.3">
      <c r="A237" s="84" t="s">
        <v>601</v>
      </c>
      <c r="B237" s="36" t="s">
        <v>589</v>
      </c>
      <c r="C237" s="28" t="s">
        <v>11</v>
      </c>
      <c r="D237" s="23">
        <v>16</v>
      </c>
      <c r="E237" s="205">
        <v>600</v>
      </c>
      <c r="F237" s="227"/>
      <c r="G237" s="1">
        <v>9600</v>
      </c>
      <c r="H237" s="1">
        <v>0</v>
      </c>
      <c r="I237" s="10">
        <v>9600</v>
      </c>
    </row>
    <row r="238" spans="1:13" s="4" customFormat="1" ht="15.6" customHeight="1" outlineLevel="1" x14ac:dyDescent="0.25">
      <c r="A238" s="226"/>
      <c r="B238" s="34" t="s">
        <v>784</v>
      </c>
      <c r="C238" s="28" t="s">
        <v>9</v>
      </c>
      <c r="D238" s="1">
        <v>1.2767540000000002</v>
      </c>
      <c r="E238" s="205"/>
      <c r="F238" s="216">
        <v>42000</v>
      </c>
      <c r="G238" s="1">
        <v>0</v>
      </c>
      <c r="H238" s="1">
        <v>53623.668000000005</v>
      </c>
      <c r="I238" s="10">
        <v>53623.668000000005</v>
      </c>
    </row>
    <row r="239" spans="1:13" s="4" customFormat="1" ht="15.6" customHeight="1" outlineLevel="1" x14ac:dyDescent="0.25">
      <c r="A239" s="84" t="s">
        <v>602</v>
      </c>
      <c r="B239" s="36" t="s">
        <v>499</v>
      </c>
      <c r="C239" s="28" t="s">
        <v>8</v>
      </c>
      <c r="D239" s="1">
        <v>0.19600000000000001</v>
      </c>
      <c r="E239" s="205">
        <v>500</v>
      </c>
      <c r="F239" s="215"/>
      <c r="G239" s="1">
        <v>98</v>
      </c>
      <c r="H239" s="1">
        <v>0</v>
      </c>
      <c r="I239" s="10">
        <v>98</v>
      </c>
    </row>
    <row r="240" spans="1:13" s="4" customFormat="1" ht="15.6" customHeight="1" outlineLevel="1" x14ac:dyDescent="0.25">
      <c r="A240" s="226"/>
      <c r="B240" s="34" t="s">
        <v>514</v>
      </c>
      <c r="C240" s="28" t="s">
        <v>8</v>
      </c>
      <c r="D240" s="29">
        <v>0.19893999999999998</v>
      </c>
      <c r="E240" s="205"/>
      <c r="F240" s="270">
        <v>4200</v>
      </c>
      <c r="G240" s="1">
        <v>0</v>
      </c>
      <c r="H240" s="1">
        <v>835.54799999999989</v>
      </c>
      <c r="I240" s="10">
        <v>835.54799999999989</v>
      </c>
    </row>
    <row r="241" spans="1:13" s="4" customFormat="1" ht="15.6" customHeight="1" outlineLevel="1" x14ac:dyDescent="0.25">
      <c r="A241" s="226"/>
      <c r="B241" s="34" t="s">
        <v>605</v>
      </c>
      <c r="C241" s="28" t="s">
        <v>13</v>
      </c>
      <c r="D241" s="1">
        <v>42.52</v>
      </c>
      <c r="E241" s="205"/>
      <c r="F241" s="216">
        <v>34</v>
      </c>
      <c r="G241" s="1">
        <v>0</v>
      </c>
      <c r="H241" s="1">
        <v>1445.68</v>
      </c>
      <c r="I241" s="10">
        <v>1445.68</v>
      </c>
    </row>
    <row r="242" spans="1:13" s="4" customFormat="1" ht="15.6" customHeight="1" outlineLevel="1" x14ac:dyDescent="0.25">
      <c r="A242" s="84" t="s">
        <v>603</v>
      </c>
      <c r="B242" s="36" t="s">
        <v>515</v>
      </c>
      <c r="C242" s="28" t="s">
        <v>11</v>
      </c>
      <c r="D242" s="1">
        <v>20</v>
      </c>
      <c r="E242" s="205">
        <v>3000</v>
      </c>
      <c r="F242" s="215"/>
      <c r="G242" s="1">
        <v>60000</v>
      </c>
      <c r="H242" s="1">
        <v>0</v>
      </c>
      <c r="I242" s="10">
        <v>60000</v>
      </c>
    </row>
    <row r="243" spans="1:13" s="4" customFormat="1" ht="15.6" customHeight="1" outlineLevel="1" x14ac:dyDescent="0.25">
      <c r="A243" s="226"/>
      <c r="B243" s="34" t="s">
        <v>590</v>
      </c>
      <c r="C243" s="28" t="s">
        <v>9</v>
      </c>
      <c r="D243" s="1">
        <v>0.15519999999999998</v>
      </c>
      <c r="E243" s="205"/>
      <c r="F243" s="215">
        <v>40000</v>
      </c>
      <c r="G243" s="1">
        <v>0</v>
      </c>
      <c r="H243" s="1">
        <v>6207.9999999999991</v>
      </c>
      <c r="I243" s="10">
        <v>6207.9999999999991</v>
      </c>
    </row>
    <row r="244" spans="1:13" s="4" customFormat="1" ht="15.6" customHeight="1" outlineLevel="1" x14ac:dyDescent="0.25">
      <c r="A244" s="226"/>
      <c r="B244" s="34" t="s">
        <v>727</v>
      </c>
      <c r="C244" s="28" t="s">
        <v>9</v>
      </c>
      <c r="D244" s="1">
        <v>0.48120000000000002</v>
      </c>
      <c r="E244" s="205"/>
      <c r="F244" s="215">
        <v>40000</v>
      </c>
      <c r="G244" s="1">
        <v>0</v>
      </c>
      <c r="H244" s="1">
        <v>19248</v>
      </c>
      <c r="I244" s="10">
        <v>19248</v>
      </c>
    </row>
    <row r="245" spans="1:13" s="4" customFormat="1" ht="15.6" customHeight="1" outlineLevel="1" x14ac:dyDescent="0.25">
      <c r="A245" s="226"/>
      <c r="B245" s="34" t="s">
        <v>516</v>
      </c>
      <c r="C245" s="28" t="s">
        <v>9</v>
      </c>
      <c r="D245" s="1">
        <v>8.4400000000000003E-2</v>
      </c>
      <c r="E245" s="205"/>
      <c r="F245" s="215">
        <v>40000</v>
      </c>
      <c r="G245" s="1">
        <v>0</v>
      </c>
      <c r="H245" s="1">
        <v>3376</v>
      </c>
      <c r="I245" s="10">
        <v>3376</v>
      </c>
    </row>
    <row r="246" spans="1:13" s="4" customFormat="1" ht="15.6" customHeight="1" outlineLevel="1" x14ac:dyDescent="0.25">
      <c r="A246" s="84" t="s">
        <v>743</v>
      </c>
      <c r="B246" s="36" t="s">
        <v>739</v>
      </c>
      <c r="C246" s="28" t="s">
        <v>11</v>
      </c>
      <c r="D246" s="1">
        <v>2</v>
      </c>
      <c r="E246" s="205">
        <v>1500</v>
      </c>
      <c r="F246" s="215"/>
      <c r="G246" s="1">
        <v>3000</v>
      </c>
      <c r="H246" s="1">
        <v>0</v>
      </c>
      <c r="I246" s="10">
        <v>3000</v>
      </c>
    </row>
    <row r="247" spans="1:13" s="4" customFormat="1" ht="15.6" customHeight="1" outlineLevel="1" x14ac:dyDescent="0.25">
      <c r="A247" s="226"/>
      <c r="B247" s="34" t="s">
        <v>62</v>
      </c>
      <c r="C247" s="28" t="s">
        <v>9</v>
      </c>
      <c r="D247" s="29">
        <v>0.108</v>
      </c>
      <c r="E247" s="187"/>
      <c r="F247" s="216">
        <v>40000</v>
      </c>
      <c r="G247" s="1">
        <v>0</v>
      </c>
      <c r="H247" s="1">
        <v>4320</v>
      </c>
      <c r="I247" s="10">
        <v>4320</v>
      </c>
    </row>
    <row r="248" spans="1:13" s="4" customFormat="1" ht="15.6" customHeight="1" outlineLevel="1" x14ac:dyDescent="0.3">
      <c r="A248" s="84" t="s">
        <v>744</v>
      </c>
      <c r="B248" s="36" t="s">
        <v>517</v>
      </c>
      <c r="C248" s="28" t="s">
        <v>12</v>
      </c>
      <c r="D248" s="23">
        <v>104.10319800000002</v>
      </c>
      <c r="E248" s="178">
        <v>150</v>
      </c>
      <c r="F248" s="254"/>
      <c r="G248" s="1">
        <v>15615.479700000004</v>
      </c>
      <c r="H248" s="1">
        <v>0</v>
      </c>
      <c r="I248" s="10">
        <v>15615.479700000004</v>
      </c>
    </row>
    <row r="249" spans="1:13" s="4" customFormat="1" ht="15.6" customHeight="1" outlineLevel="1" x14ac:dyDescent="0.3">
      <c r="A249" s="226"/>
      <c r="B249" s="34" t="s">
        <v>643</v>
      </c>
      <c r="C249" s="28" t="s">
        <v>13</v>
      </c>
      <c r="D249" s="1">
        <v>20.820639600000007</v>
      </c>
      <c r="E249" s="254"/>
      <c r="F249" s="214">
        <v>85</v>
      </c>
      <c r="G249" s="254"/>
      <c r="H249" s="1">
        <v>1769.7543660000006</v>
      </c>
      <c r="I249" s="10">
        <v>1769.7543660000006</v>
      </c>
    </row>
    <row r="250" spans="1:13" s="4" customFormat="1" ht="15.6" customHeight="1" outlineLevel="1" x14ac:dyDescent="0.3">
      <c r="A250" s="226"/>
      <c r="B250" s="34" t="s">
        <v>641</v>
      </c>
      <c r="C250" s="28" t="s">
        <v>13</v>
      </c>
      <c r="D250" s="1">
        <v>31.230959400000003</v>
      </c>
      <c r="E250" s="254"/>
      <c r="F250" s="214">
        <v>115</v>
      </c>
      <c r="G250" s="254"/>
      <c r="H250" s="1">
        <v>3591.5603310000006</v>
      </c>
      <c r="I250" s="10">
        <v>3591.5603310000006</v>
      </c>
    </row>
    <row r="251" spans="1:13" s="25" customFormat="1" outlineLevel="1" x14ac:dyDescent="0.25">
      <c r="A251" s="72"/>
      <c r="B251" s="295" t="s">
        <v>790</v>
      </c>
      <c r="C251" s="291"/>
      <c r="D251" s="292"/>
      <c r="E251" s="293"/>
      <c r="F251" s="294"/>
      <c r="G251" s="244">
        <v>155817.0797</v>
      </c>
      <c r="H251" s="1">
        <v>0</v>
      </c>
      <c r="I251" s="296">
        <v>155817.0797</v>
      </c>
      <c r="K251" s="118"/>
      <c r="L251" s="118"/>
      <c r="M251" s="118"/>
    </row>
    <row r="252" spans="1:13" s="25" customFormat="1" outlineLevel="1" x14ac:dyDescent="0.25">
      <c r="A252" s="72"/>
      <c r="B252" s="295" t="s">
        <v>793</v>
      </c>
      <c r="C252" s="291"/>
      <c r="D252" s="292"/>
      <c r="E252" s="293"/>
      <c r="F252" s="294"/>
      <c r="G252" s="244"/>
      <c r="H252" s="243">
        <v>282530.16069700004</v>
      </c>
      <c r="I252" s="296">
        <v>282530.16069700004</v>
      </c>
      <c r="K252" s="118"/>
      <c r="L252" s="118"/>
      <c r="M252" s="118"/>
    </row>
    <row r="253" spans="1:13" s="25" customFormat="1" outlineLevel="1" x14ac:dyDescent="0.25">
      <c r="A253" s="72"/>
      <c r="B253" s="295" t="s">
        <v>791</v>
      </c>
      <c r="C253" s="291"/>
      <c r="D253" s="292"/>
      <c r="E253" s="293"/>
      <c r="F253" s="294"/>
      <c r="G253" s="244"/>
      <c r="H253" s="293"/>
      <c r="I253" s="296">
        <v>0</v>
      </c>
      <c r="K253" s="118"/>
      <c r="L253" s="118"/>
      <c r="M253" s="118"/>
    </row>
    <row r="254" spans="1:13" s="25" customFormat="1" outlineLevel="1" x14ac:dyDescent="0.25">
      <c r="A254" s="72"/>
      <c r="B254" s="295" t="s">
        <v>792</v>
      </c>
      <c r="C254" s="291"/>
      <c r="D254" s="292"/>
      <c r="E254" s="293"/>
      <c r="F254" s="294"/>
      <c r="G254" s="244"/>
      <c r="H254" s="293"/>
      <c r="I254" s="296">
        <v>0</v>
      </c>
      <c r="K254" s="118"/>
      <c r="L254" s="118"/>
      <c r="M254" s="118"/>
    </row>
    <row r="255" spans="1:13" s="4" customFormat="1" ht="15.6" customHeight="1" x14ac:dyDescent="0.25">
      <c r="A255" s="226"/>
      <c r="B255" s="154" t="s">
        <v>521</v>
      </c>
      <c r="C255" s="148"/>
      <c r="D255" s="161"/>
      <c r="E255" s="152"/>
      <c r="F255" s="162"/>
      <c r="G255" s="152">
        <v>155817.0797</v>
      </c>
      <c r="H255" s="152">
        <v>282530.16069700004</v>
      </c>
      <c r="I255" s="152">
        <v>438347.24039700005</v>
      </c>
      <c r="J255" s="275"/>
    </row>
    <row r="256" spans="1:13" s="4" customFormat="1" ht="15.6" customHeight="1" x14ac:dyDescent="0.25">
      <c r="A256" s="226"/>
      <c r="B256" s="45" t="s">
        <v>395</v>
      </c>
      <c r="C256" s="8"/>
      <c r="D256" s="23"/>
      <c r="E256" s="9"/>
      <c r="F256" s="44"/>
      <c r="G256" s="9"/>
      <c r="H256" s="9"/>
      <c r="I256" s="23">
        <v>66866.53</v>
      </c>
    </row>
    <row r="257" spans="1:9" s="4" customFormat="1" ht="21" hidden="1" customHeight="1" x14ac:dyDescent="0.25">
      <c r="A257" s="85"/>
      <c r="B257" s="306" t="s">
        <v>522</v>
      </c>
      <c r="C257" s="82"/>
      <c r="D257" s="82"/>
      <c r="E257" s="82"/>
      <c r="F257" s="102"/>
      <c r="G257" s="82"/>
      <c r="H257" s="82"/>
      <c r="I257" s="83"/>
    </row>
    <row r="258" spans="1:9" s="4" customFormat="1" ht="15.6" hidden="1" customHeight="1" x14ac:dyDescent="0.25">
      <c r="A258" s="226"/>
      <c r="B258" s="224" t="s">
        <v>523</v>
      </c>
      <c r="C258" s="28" t="s">
        <v>11</v>
      </c>
      <c r="D258" s="187">
        <v>0</v>
      </c>
      <c r="E258" s="225">
        <v>500</v>
      </c>
      <c r="F258" s="215">
        <v>24000</v>
      </c>
      <c r="G258" s="1">
        <v>0</v>
      </c>
      <c r="H258" s="1">
        <v>0</v>
      </c>
      <c r="I258" s="10">
        <v>0</v>
      </c>
    </row>
    <row r="259" spans="1:9" s="4" customFormat="1" ht="15.6" hidden="1" customHeight="1" x14ac:dyDescent="0.25">
      <c r="A259" s="226"/>
      <c r="B259" s="224" t="s">
        <v>524</v>
      </c>
      <c r="C259" s="28" t="s">
        <v>8</v>
      </c>
      <c r="D259" s="187">
        <v>0</v>
      </c>
      <c r="E259" s="225">
        <v>2500</v>
      </c>
      <c r="F259" s="215"/>
      <c r="G259" s="1">
        <v>0</v>
      </c>
      <c r="H259" s="1"/>
      <c r="I259" s="10">
        <v>0</v>
      </c>
    </row>
    <row r="260" spans="1:9" s="4" customFormat="1" ht="15.6" hidden="1" customHeight="1" x14ac:dyDescent="0.3">
      <c r="A260" s="226"/>
      <c r="B260" s="229" t="s">
        <v>525</v>
      </c>
      <c r="C260" s="28" t="s">
        <v>8</v>
      </c>
      <c r="D260" s="187">
        <v>0</v>
      </c>
      <c r="E260" s="225"/>
      <c r="F260" s="215">
        <v>0</v>
      </c>
      <c r="G260" s="1"/>
      <c r="H260" s="1">
        <v>0</v>
      </c>
      <c r="I260" s="10">
        <v>0</v>
      </c>
    </row>
    <row r="261" spans="1:9" s="4" customFormat="1" ht="15.6" hidden="1" customHeight="1" x14ac:dyDescent="0.3">
      <c r="A261" s="226"/>
      <c r="B261" s="230" t="s">
        <v>526</v>
      </c>
      <c r="C261" s="28" t="s">
        <v>9</v>
      </c>
      <c r="D261" s="187">
        <v>0</v>
      </c>
      <c r="E261" s="225"/>
      <c r="F261" s="215">
        <v>31000</v>
      </c>
      <c r="G261" s="1"/>
      <c r="H261" s="1">
        <v>0</v>
      </c>
      <c r="I261" s="10">
        <v>0</v>
      </c>
    </row>
    <row r="262" spans="1:9" s="4" customFormat="1" ht="15.6" hidden="1" customHeight="1" x14ac:dyDescent="0.3">
      <c r="A262" s="226"/>
      <c r="B262" s="230" t="s">
        <v>527</v>
      </c>
      <c r="C262" s="28" t="s">
        <v>9</v>
      </c>
      <c r="D262" s="187">
        <v>0</v>
      </c>
      <c r="E262" s="225"/>
      <c r="F262" s="215">
        <v>31000</v>
      </c>
      <c r="G262" s="1"/>
      <c r="H262" s="1">
        <v>0</v>
      </c>
      <c r="I262" s="10">
        <v>0</v>
      </c>
    </row>
    <row r="263" spans="1:9" s="4" customFormat="1" ht="15.6" hidden="1" customHeight="1" x14ac:dyDescent="0.3">
      <c r="A263" s="226"/>
      <c r="B263" s="231" t="s">
        <v>528</v>
      </c>
      <c r="C263" s="28" t="s">
        <v>9</v>
      </c>
      <c r="D263" s="187">
        <v>0</v>
      </c>
      <c r="E263" s="225"/>
      <c r="F263" s="215">
        <v>31000</v>
      </c>
      <c r="G263" s="1"/>
      <c r="H263" s="1">
        <v>0</v>
      </c>
      <c r="I263" s="10">
        <v>0</v>
      </c>
    </row>
    <row r="264" spans="1:9" s="4" customFormat="1" ht="15.6" hidden="1" customHeight="1" x14ac:dyDescent="0.25">
      <c r="A264" s="226"/>
      <c r="B264" s="224" t="s">
        <v>529</v>
      </c>
      <c r="C264" s="28" t="s">
        <v>563</v>
      </c>
      <c r="D264" s="187">
        <v>0</v>
      </c>
      <c r="E264" s="225">
        <v>25000</v>
      </c>
      <c r="F264" s="215"/>
      <c r="G264" s="1">
        <v>0</v>
      </c>
      <c r="H264" s="1">
        <v>0</v>
      </c>
      <c r="I264" s="10">
        <v>0</v>
      </c>
    </row>
    <row r="265" spans="1:9" s="4" customFormat="1" ht="15.6" hidden="1" customHeight="1" x14ac:dyDescent="0.3">
      <c r="A265" s="226"/>
      <c r="B265" s="228" t="s">
        <v>530</v>
      </c>
      <c r="C265" s="28" t="s">
        <v>563</v>
      </c>
      <c r="D265" s="187">
        <v>0</v>
      </c>
      <c r="E265" s="225"/>
      <c r="F265" s="215">
        <v>33000</v>
      </c>
      <c r="G265" s="1"/>
      <c r="H265" s="1">
        <v>0</v>
      </c>
      <c r="I265" s="10">
        <v>0</v>
      </c>
    </row>
    <row r="266" spans="1:9" s="4" customFormat="1" ht="15.6" hidden="1" customHeight="1" x14ac:dyDescent="0.3">
      <c r="A266" s="226"/>
      <c r="B266" s="228" t="s">
        <v>531</v>
      </c>
      <c r="C266" s="28" t="s">
        <v>563</v>
      </c>
      <c r="D266" s="187">
        <v>0</v>
      </c>
      <c r="E266" s="225"/>
      <c r="F266" s="215">
        <v>33000</v>
      </c>
      <c r="G266" s="1"/>
      <c r="H266" s="1">
        <v>0</v>
      </c>
      <c r="I266" s="10">
        <v>0</v>
      </c>
    </row>
    <row r="267" spans="1:9" s="4" customFormat="1" ht="15.6" hidden="1" customHeight="1" x14ac:dyDescent="0.3">
      <c r="A267" s="226"/>
      <c r="B267" s="228" t="s">
        <v>532</v>
      </c>
      <c r="C267" s="28" t="s">
        <v>12</v>
      </c>
      <c r="D267" s="187">
        <v>0</v>
      </c>
      <c r="E267" s="225"/>
      <c r="F267" s="215">
        <v>250</v>
      </c>
      <c r="G267" s="1"/>
      <c r="H267" s="1">
        <v>0</v>
      </c>
      <c r="I267" s="10">
        <v>0</v>
      </c>
    </row>
    <row r="268" spans="1:9" s="4" customFormat="1" ht="15.6" hidden="1" customHeight="1" x14ac:dyDescent="0.3">
      <c r="A268" s="226"/>
      <c r="B268" s="232" t="s">
        <v>533</v>
      </c>
      <c r="C268" s="28"/>
      <c r="D268" s="187"/>
      <c r="E268" s="225"/>
      <c r="F268" s="215"/>
      <c r="G268" s="1"/>
      <c r="H268" s="1"/>
      <c r="I268" s="10"/>
    </row>
    <row r="269" spans="1:9" s="4" customFormat="1" ht="15.6" hidden="1" customHeight="1" x14ac:dyDescent="0.25">
      <c r="A269" s="226"/>
      <c r="B269" s="224" t="s">
        <v>534</v>
      </c>
      <c r="C269" s="28" t="s">
        <v>563</v>
      </c>
      <c r="D269" s="187">
        <v>0</v>
      </c>
      <c r="E269" s="225">
        <v>25000</v>
      </c>
      <c r="F269" s="215"/>
      <c r="G269" s="1">
        <v>0</v>
      </c>
      <c r="H269" s="1">
        <v>0</v>
      </c>
      <c r="I269" s="10">
        <v>0</v>
      </c>
    </row>
    <row r="270" spans="1:9" s="4" customFormat="1" ht="15.6" hidden="1" customHeight="1" x14ac:dyDescent="0.3">
      <c r="A270" s="226"/>
      <c r="B270" s="228" t="s">
        <v>535</v>
      </c>
      <c r="C270" s="28" t="s">
        <v>563</v>
      </c>
      <c r="D270" s="187">
        <v>0</v>
      </c>
      <c r="E270" s="225"/>
      <c r="F270" s="215">
        <v>33000</v>
      </c>
      <c r="G270" s="1"/>
      <c r="H270" s="1">
        <v>0</v>
      </c>
      <c r="I270" s="10">
        <v>0</v>
      </c>
    </row>
    <row r="271" spans="1:9" s="4" customFormat="1" ht="15.6" hidden="1" customHeight="1" x14ac:dyDescent="0.3">
      <c r="A271" s="226"/>
      <c r="B271" s="228" t="s">
        <v>536</v>
      </c>
      <c r="C271" s="28" t="s">
        <v>563</v>
      </c>
      <c r="D271" s="187">
        <v>0</v>
      </c>
      <c r="E271" s="225"/>
      <c r="F271" s="215">
        <v>33000</v>
      </c>
      <c r="G271" s="1"/>
      <c r="H271" s="1">
        <v>0</v>
      </c>
      <c r="I271" s="10">
        <v>0</v>
      </c>
    </row>
    <row r="272" spans="1:9" s="4" customFormat="1" ht="15.6" hidden="1" customHeight="1" x14ac:dyDescent="0.3">
      <c r="A272" s="226"/>
      <c r="B272" s="228" t="s">
        <v>537</v>
      </c>
      <c r="C272" s="28" t="s">
        <v>563</v>
      </c>
      <c r="D272" s="187">
        <v>0</v>
      </c>
      <c r="E272" s="225"/>
      <c r="F272" s="215">
        <v>33000</v>
      </c>
      <c r="G272" s="1"/>
      <c r="H272" s="1">
        <v>0</v>
      </c>
      <c r="I272" s="10">
        <v>0</v>
      </c>
    </row>
    <row r="273" spans="1:9" s="4" customFormat="1" ht="15.6" hidden="1" customHeight="1" x14ac:dyDescent="0.3">
      <c r="A273" s="226"/>
      <c r="B273" s="228" t="s">
        <v>538</v>
      </c>
      <c r="C273" s="28" t="s">
        <v>563</v>
      </c>
      <c r="D273" s="187">
        <v>0</v>
      </c>
      <c r="E273" s="225"/>
      <c r="F273" s="215">
        <v>33000</v>
      </c>
      <c r="G273" s="1"/>
      <c r="H273" s="1">
        <v>0</v>
      </c>
      <c r="I273" s="10">
        <v>0</v>
      </c>
    </row>
    <row r="274" spans="1:9" s="4" customFormat="1" ht="15.6" hidden="1" customHeight="1" x14ac:dyDescent="0.3">
      <c r="A274" s="226"/>
      <c r="B274" s="228" t="s">
        <v>532</v>
      </c>
      <c r="C274" s="28" t="s">
        <v>12</v>
      </c>
      <c r="D274" s="187">
        <v>0</v>
      </c>
      <c r="E274" s="225"/>
      <c r="F274" s="215">
        <v>250</v>
      </c>
      <c r="G274" s="1"/>
      <c r="H274" s="1">
        <v>0</v>
      </c>
      <c r="I274" s="10">
        <v>0</v>
      </c>
    </row>
    <row r="275" spans="1:9" s="4" customFormat="1" ht="15.6" hidden="1" customHeight="1" x14ac:dyDescent="0.3">
      <c r="A275" s="226"/>
      <c r="B275" s="228" t="s">
        <v>539</v>
      </c>
      <c r="C275" s="28" t="s">
        <v>12</v>
      </c>
      <c r="D275" s="187">
        <v>0</v>
      </c>
      <c r="E275" s="225"/>
      <c r="F275" s="215">
        <v>250</v>
      </c>
      <c r="G275" s="1"/>
      <c r="H275" s="1">
        <v>0</v>
      </c>
      <c r="I275" s="10">
        <v>0</v>
      </c>
    </row>
    <row r="276" spans="1:9" s="4" customFormat="1" ht="15.6" hidden="1" customHeight="1" x14ac:dyDescent="0.3">
      <c r="A276" s="226"/>
      <c r="B276" s="228" t="s">
        <v>540</v>
      </c>
      <c r="C276" s="28" t="s">
        <v>12</v>
      </c>
      <c r="D276" s="187">
        <v>0</v>
      </c>
      <c r="E276" s="225"/>
      <c r="F276" s="215">
        <v>250</v>
      </c>
      <c r="G276" s="1"/>
      <c r="H276" s="1">
        <v>0</v>
      </c>
      <c r="I276" s="10">
        <v>0</v>
      </c>
    </row>
    <row r="277" spans="1:9" s="4" customFormat="1" ht="15.6" hidden="1" customHeight="1" x14ac:dyDescent="0.3">
      <c r="A277" s="226"/>
      <c r="B277" s="228" t="s">
        <v>541</v>
      </c>
      <c r="C277" s="28" t="s">
        <v>11</v>
      </c>
      <c r="D277" s="187">
        <v>0</v>
      </c>
      <c r="E277" s="225"/>
      <c r="F277" s="215">
        <v>250</v>
      </c>
      <c r="G277" s="1"/>
      <c r="H277" s="1">
        <v>0</v>
      </c>
      <c r="I277" s="10">
        <v>0</v>
      </c>
    </row>
    <row r="278" spans="1:9" s="4" customFormat="1" ht="15.6" hidden="1" customHeight="1" x14ac:dyDescent="0.3">
      <c r="A278" s="226"/>
      <c r="B278" s="228" t="s">
        <v>542</v>
      </c>
      <c r="C278" s="28" t="s">
        <v>12</v>
      </c>
      <c r="D278" s="187">
        <v>0</v>
      </c>
      <c r="E278" s="225"/>
      <c r="F278" s="215">
        <v>200</v>
      </c>
      <c r="G278" s="1"/>
      <c r="H278" s="1">
        <v>0</v>
      </c>
      <c r="I278" s="10">
        <v>0</v>
      </c>
    </row>
    <row r="279" spans="1:9" s="4" customFormat="1" ht="15.6" hidden="1" customHeight="1" x14ac:dyDescent="0.25">
      <c r="A279" s="226"/>
      <c r="B279" s="224" t="s">
        <v>517</v>
      </c>
      <c r="C279" s="28" t="s">
        <v>12</v>
      </c>
      <c r="D279" s="187">
        <v>0</v>
      </c>
      <c r="E279" s="225">
        <v>150</v>
      </c>
      <c r="F279" s="215"/>
      <c r="G279" s="1">
        <v>0</v>
      </c>
      <c r="H279" s="1"/>
      <c r="I279" s="10">
        <v>0</v>
      </c>
    </row>
    <row r="280" spans="1:9" s="4" customFormat="1" ht="15.6" hidden="1" customHeight="1" x14ac:dyDescent="0.3">
      <c r="A280" s="226"/>
      <c r="B280" s="228" t="s">
        <v>518</v>
      </c>
      <c r="C280" s="28" t="s">
        <v>13</v>
      </c>
      <c r="D280" s="187">
        <v>0</v>
      </c>
      <c r="E280" s="225"/>
      <c r="F280" s="215">
        <v>85</v>
      </c>
      <c r="G280" s="1"/>
      <c r="H280" s="1">
        <v>0</v>
      </c>
      <c r="I280" s="10">
        <v>0</v>
      </c>
    </row>
    <row r="281" spans="1:9" s="4" customFormat="1" ht="15.6" hidden="1" customHeight="1" x14ac:dyDescent="0.3">
      <c r="A281" s="226"/>
      <c r="B281" s="228" t="s">
        <v>519</v>
      </c>
      <c r="C281" s="28" t="s">
        <v>13</v>
      </c>
      <c r="D281" s="187">
        <v>0</v>
      </c>
      <c r="E281" s="225"/>
      <c r="F281" s="215">
        <v>115</v>
      </c>
      <c r="G281" s="1"/>
      <c r="H281" s="1">
        <v>0</v>
      </c>
      <c r="I281" s="10">
        <v>0</v>
      </c>
    </row>
    <row r="282" spans="1:9" s="4" customFormat="1" ht="15.6" hidden="1" customHeight="1" x14ac:dyDescent="0.3">
      <c r="A282" s="226"/>
      <c r="B282" s="233" t="s">
        <v>543</v>
      </c>
      <c r="C282" s="28"/>
      <c r="D282" s="187"/>
      <c r="E282" s="225"/>
      <c r="F282" s="215"/>
      <c r="G282" s="1"/>
      <c r="H282" s="1"/>
      <c r="I282" s="10"/>
    </row>
    <row r="283" spans="1:9" s="4" customFormat="1" ht="15.6" hidden="1" customHeight="1" x14ac:dyDescent="0.25">
      <c r="A283" s="226"/>
      <c r="B283" s="224" t="s">
        <v>534</v>
      </c>
      <c r="C283" s="28" t="s">
        <v>563</v>
      </c>
      <c r="D283" s="187">
        <v>0</v>
      </c>
      <c r="E283" s="225">
        <v>25000</v>
      </c>
      <c r="F283" s="215"/>
      <c r="G283" s="1">
        <v>0</v>
      </c>
      <c r="H283" s="1">
        <v>0</v>
      </c>
      <c r="I283" s="10">
        <v>0</v>
      </c>
    </row>
    <row r="284" spans="1:9" s="4" customFormat="1" ht="15.6" hidden="1" customHeight="1" x14ac:dyDescent="0.3">
      <c r="A284" s="226"/>
      <c r="B284" s="234" t="s">
        <v>544</v>
      </c>
      <c r="C284" s="28" t="s">
        <v>563</v>
      </c>
      <c r="D284" s="187">
        <v>0</v>
      </c>
      <c r="E284" s="225"/>
      <c r="F284" s="215">
        <v>33000</v>
      </c>
      <c r="G284" s="1"/>
      <c r="H284" s="1">
        <v>0</v>
      </c>
      <c r="I284" s="10">
        <v>0</v>
      </c>
    </row>
    <row r="285" spans="1:9" s="4" customFormat="1" ht="15.6" hidden="1" customHeight="1" x14ac:dyDescent="0.3">
      <c r="A285" s="226"/>
      <c r="B285" s="235" t="s">
        <v>545</v>
      </c>
      <c r="C285" s="28" t="s">
        <v>563</v>
      </c>
      <c r="D285" s="187">
        <v>0</v>
      </c>
      <c r="E285" s="225"/>
      <c r="F285" s="215">
        <v>33000</v>
      </c>
      <c r="G285" s="1"/>
      <c r="H285" s="1">
        <v>0</v>
      </c>
      <c r="I285" s="10">
        <v>0</v>
      </c>
    </row>
    <row r="286" spans="1:9" s="4" customFormat="1" ht="15.6" hidden="1" customHeight="1" x14ac:dyDescent="0.3">
      <c r="A286" s="226"/>
      <c r="B286" s="235" t="s">
        <v>546</v>
      </c>
      <c r="C286" s="28" t="s">
        <v>563</v>
      </c>
      <c r="D286" s="187">
        <v>0</v>
      </c>
      <c r="E286" s="225"/>
      <c r="F286" s="215">
        <v>33000</v>
      </c>
      <c r="G286" s="1"/>
      <c r="H286" s="1">
        <v>0</v>
      </c>
      <c r="I286" s="10">
        <v>0</v>
      </c>
    </row>
    <row r="287" spans="1:9" s="4" customFormat="1" ht="15.6" hidden="1" customHeight="1" x14ac:dyDescent="0.3">
      <c r="A287" s="226"/>
      <c r="B287" s="235" t="s">
        <v>547</v>
      </c>
      <c r="C287" s="28" t="s">
        <v>563</v>
      </c>
      <c r="D287" s="187">
        <v>0</v>
      </c>
      <c r="E287" s="225"/>
      <c r="F287" s="215">
        <v>33000</v>
      </c>
      <c r="G287" s="1"/>
      <c r="H287" s="1">
        <v>0</v>
      </c>
      <c r="I287" s="10">
        <v>0</v>
      </c>
    </row>
    <row r="288" spans="1:9" s="4" customFormat="1" ht="15.6" hidden="1" customHeight="1" x14ac:dyDescent="0.3">
      <c r="A288" s="226"/>
      <c r="B288" s="235" t="s">
        <v>548</v>
      </c>
      <c r="C288" s="28" t="s">
        <v>563</v>
      </c>
      <c r="D288" s="187">
        <v>0</v>
      </c>
      <c r="E288" s="225"/>
      <c r="F288" s="215">
        <v>33000</v>
      </c>
      <c r="G288" s="1"/>
      <c r="H288" s="1">
        <v>0</v>
      </c>
      <c r="I288" s="10">
        <v>0</v>
      </c>
    </row>
    <row r="289" spans="1:9" s="4" customFormat="1" ht="15.6" hidden="1" customHeight="1" x14ac:dyDescent="0.3">
      <c r="A289" s="226"/>
      <c r="B289" s="235" t="s">
        <v>549</v>
      </c>
      <c r="C289" s="28" t="s">
        <v>563</v>
      </c>
      <c r="D289" s="187">
        <v>0</v>
      </c>
      <c r="E289" s="225"/>
      <c r="F289" s="215">
        <v>33000</v>
      </c>
      <c r="G289" s="1"/>
      <c r="H289" s="1">
        <v>0</v>
      </c>
      <c r="I289" s="10">
        <v>0</v>
      </c>
    </row>
    <row r="290" spans="1:9" s="4" customFormat="1" ht="15.6" hidden="1" customHeight="1" x14ac:dyDescent="0.3">
      <c r="A290" s="226"/>
      <c r="B290" s="235" t="s">
        <v>550</v>
      </c>
      <c r="C290" s="28" t="s">
        <v>563</v>
      </c>
      <c r="D290" s="187">
        <v>0</v>
      </c>
      <c r="E290" s="225"/>
      <c r="F290" s="215">
        <v>33000</v>
      </c>
      <c r="G290" s="1"/>
      <c r="H290" s="1">
        <v>0</v>
      </c>
      <c r="I290" s="10">
        <v>0</v>
      </c>
    </row>
    <row r="291" spans="1:9" s="4" customFormat="1" ht="15.6" hidden="1" customHeight="1" x14ac:dyDescent="0.3">
      <c r="A291" s="226"/>
      <c r="B291" s="235" t="s">
        <v>551</v>
      </c>
      <c r="C291" s="28" t="s">
        <v>563</v>
      </c>
      <c r="D291" s="187">
        <v>0</v>
      </c>
      <c r="E291" s="225"/>
      <c r="F291" s="215">
        <v>33000</v>
      </c>
      <c r="G291" s="1"/>
      <c r="H291" s="1">
        <v>0</v>
      </c>
      <c r="I291" s="10">
        <v>0</v>
      </c>
    </row>
    <row r="292" spans="1:9" s="4" customFormat="1" ht="15.6" hidden="1" customHeight="1" x14ac:dyDescent="0.3">
      <c r="A292" s="226"/>
      <c r="B292" s="235" t="s">
        <v>552</v>
      </c>
      <c r="C292" s="28" t="s">
        <v>563</v>
      </c>
      <c r="D292" s="187">
        <v>0</v>
      </c>
      <c r="E292" s="225"/>
      <c r="F292" s="215">
        <v>33000</v>
      </c>
      <c r="G292" s="1"/>
      <c r="H292" s="1">
        <v>0</v>
      </c>
      <c r="I292" s="10">
        <v>0</v>
      </c>
    </row>
    <row r="293" spans="1:9" s="4" customFormat="1" ht="15.6" hidden="1" customHeight="1" x14ac:dyDescent="0.3">
      <c r="A293" s="226"/>
      <c r="B293" s="235" t="s">
        <v>553</v>
      </c>
      <c r="C293" s="28" t="s">
        <v>563</v>
      </c>
      <c r="D293" s="187">
        <v>0</v>
      </c>
      <c r="E293" s="225"/>
      <c r="F293" s="215">
        <v>31000</v>
      </c>
      <c r="G293" s="1"/>
      <c r="H293" s="1">
        <v>0</v>
      </c>
      <c r="I293" s="10">
        <v>0</v>
      </c>
    </row>
    <row r="294" spans="1:9" s="4" customFormat="1" ht="15.6" hidden="1" customHeight="1" x14ac:dyDescent="0.3">
      <c r="A294" s="226"/>
      <c r="B294" s="235" t="s">
        <v>554</v>
      </c>
      <c r="C294" s="28" t="s">
        <v>563</v>
      </c>
      <c r="D294" s="187">
        <v>0</v>
      </c>
      <c r="E294" s="225"/>
      <c r="F294" s="215">
        <v>33000</v>
      </c>
      <c r="G294" s="1"/>
      <c r="H294" s="1">
        <v>0</v>
      </c>
      <c r="I294" s="10">
        <v>0</v>
      </c>
    </row>
    <row r="295" spans="1:9" s="4" customFormat="1" ht="15.6" hidden="1" customHeight="1" x14ac:dyDescent="0.3">
      <c r="A295" s="226"/>
      <c r="B295" s="228" t="s">
        <v>555</v>
      </c>
      <c r="C295" s="28" t="s">
        <v>12</v>
      </c>
      <c r="D295" s="187">
        <v>0</v>
      </c>
      <c r="E295" s="225"/>
      <c r="F295" s="215">
        <v>250</v>
      </c>
      <c r="G295" s="1"/>
      <c r="H295" s="1">
        <v>0</v>
      </c>
      <c r="I295" s="10">
        <v>0</v>
      </c>
    </row>
    <row r="296" spans="1:9" s="4" customFormat="1" ht="15.6" hidden="1" customHeight="1" x14ac:dyDescent="0.3">
      <c r="A296" s="226"/>
      <c r="B296" s="228" t="s">
        <v>556</v>
      </c>
      <c r="C296" s="28" t="s">
        <v>12</v>
      </c>
      <c r="D296" s="187">
        <v>0</v>
      </c>
      <c r="E296" s="225"/>
      <c r="F296" s="215">
        <v>250</v>
      </c>
      <c r="G296" s="1"/>
      <c r="H296" s="1">
        <v>0</v>
      </c>
      <c r="I296" s="10">
        <v>0</v>
      </c>
    </row>
    <row r="297" spans="1:9" s="4" customFormat="1" ht="15.6" hidden="1" customHeight="1" x14ac:dyDescent="0.3">
      <c r="A297" s="226"/>
      <c r="B297" s="228" t="s">
        <v>557</v>
      </c>
      <c r="C297" s="28"/>
      <c r="D297" s="187"/>
      <c r="E297" s="225"/>
      <c r="F297" s="215"/>
      <c r="G297" s="1"/>
      <c r="H297" s="1">
        <v>0</v>
      </c>
      <c r="I297" s="10">
        <v>0</v>
      </c>
    </row>
    <row r="298" spans="1:9" s="4" customFormat="1" ht="15.6" hidden="1" customHeight="1" x14ac:dyDescent="0.25">
      <c r="A298" s="226"/>
      <c r="B298" s="224" t="s">
        <v>558</v>
      </c>
      <c r="C298" s="28" t="s">
        <v>8</v>
      </c>
      <c r="D298" s="187">
        <v>0</v>
      </c>
      <c r="E298" s="225">
        <v>2500</v>
      </c>
      <c r="F298" s="215"/>
      <c r="G298" s="1">
        <v>0</v>
      </c>
      <c r="H298" s="1"/>
      <c r="I298" s="10">
        <v>0</v>
      </c>
    </row>
    <row r="299" spans="1:9" s="4" customFormat="1" ht="15.6" hidden="1" customHeight="1" x14ac:dyDescent="0.3">
      <c r="A299" s="226"/>
      <c r="B299" s="228" t="s">
        <v>559</v>
      </c>
      <c r="C299" s="28" t="s">
        <v>8</v>
      </c>
      <c r="D299" s="187">
        <v>0</v>
      </c>
      <c r="E299" s="225"/>
      <c r="F299" s="215">
        <v>4975</v>
      </c>
      <c r="G299" s="1"/>
      <c r="H299" s="1">
        <v>0</v>
      </c>
      <c r="I299" s="10">
        <v>0</v>
      </c>
    </row>
    <row r="300" spans="1:9" s="4" customFormat="1" ht="15.6" hidden="1" customHeight="1" x14ac:dyDescent="0.3">
      <c r="A300" s="226"/>
      <c r="B300" s="228" t="s">
        <v>560</v>
      </c>
      <c r="C300" s="28" t="s">
        <v>8</v>
      </c>
      <c r="D300" s="187">
        <v>0</v>
      </c>
      <c r="E300" s="225"/>
      <c r="F300" s="215">
        <v>4100</v>
      </c>
      <c r="G300" s="1"/>
      <c r="H300" s="1">
        <v>0</v>
      </c>
      <c r="I300" s="10">
        <v>0</v>
      </c>
    </row>
    <row r="301" spans="1:9" s="4" customFormat="1" ht="15.6" hidden="1" customHeight="1" x14ac:dyDescent="0.3">
      <c r="A301" s="226"/>
      <c r="B301" s="228" t="s">
        <v>561</v>
      </c>
      <c r="C301" s="28" t="s">
        <v>563</v>
      </c>
      <c r="D301" s="187">
        <v>0</v>
      </c>
      <c r="E301" s="225"/>
      <c r="F301" s="215">
        <v>42000</v>
      </c>
      <c r="G301" s="1"/>
      <c r="H301" s="1">
        <v>0</v>
      </c>
      <c r="I301" s="10">
        <v>0</v>
      </c>
    </row>
    <row r="302" spans="1:9" s="4" customFormat="1" ht="15.6" hidden="1" customHeight="1" x14ac:dyDescent="0.3">
      <c r="A302" s="226"/>
      <c r="B302" s="228" t="s">
        <v>562</v>
      </c>
      <c r="C302" s="28" t="s">
        <v>563</v>
      </c>
      <c r="D302" s="187">
        <v>0</v>
      </c>
      <c r="E302" s="225"/>
      <c r="F302" s="215">
        <v>35000</v>
      </c>
      <c r="G302" s="1"/>
      <c r="H302" s="1">
        <v>0</v>
      </c>
      <c r="I302" s="10">
        <v>0</v>
      </c>
    </row>
    <row r="303" spans="1:9" s="4" customFormat="1" ht="15.6" hidden="1" customHeight="1" x14ac:dyDescent="0.25">
      <c r="A303" s="226"/>
      <c r="B303" s="224" t="s">
        <v>517</v>
      </c>
      <c r="C303" s="28" t="s">
        <v>12</v>
      </c>
      <c r="D303" s="187">
        <v>0</v>
      </c>
      <c r="E303" s="225">
        <v>150</v>
      </c>
      <c r="F303" s="215"/>
      <c r="G303" s="1">
        <v>0</v>
      </c>
      <c r="H303" s="1"/>
      <c r="I303" s="10">
        <v>0</v>
      </c>
    </row>
    <row r="304" spans="1:9" s="4" customFormat="1" ht="15.6" hidden="1" customHeight="1" x14ac:dyDescent="0.3">
      <c r="A304" s="226"/>
      <c r="B304" s="228" t="s">
        <v>518</v>
      </c>
      <c r="C304" s="28" t="s">
        <v>13</v>
      </c>
      <c r="D304" s="187">
        <v>0</v>
      </c>
      <c r="E304" s="225"/>
      <c r="F304" s="215">
        <v>85</v>
      </c>
      <c r="G304" s="1"/>
      <c r="H304" s="1">
        <v>0</v>
      </c>
      <c r="I304" s="10">
        <v>0</v>
      </c>
    </row>
    <row r="305" spans="1:9" s="4" customFormat="1" ht="15.6" hidden="1" customHeight="1" x14ac:dyDescent="0.3">
      <c r="A305" s="226"/>
      <c r="B305" s="228" t="s">
        <v>519</v>
      </c>
      <c r="C305" s="28" t="s">
        <v>13</v>
      </c>
      <c r="D305" s="187">
        <v>0</v>
      </c>
      <c r="E305" s="225"/>
      <c r="F305" s="215">
        <v>115</v>
      </c>
      <c r="G305" s="1"/>
      <c r="H305" s="1">
        <v>0</v>
      </c>
      <c r="I305" s="10">
        <v>0</v>
      </c>
    </row>
    <row r="306" spans="1:9" s="4" customFormat="1" ht="15.6" hidden="1" customHeight="1" x14ac:dyDescent="0.25">
      <c r="A306" s="226"/>
      <c r="B306" s="154" t="s">
        <v>564</v>
      </c>
      <c r="C306" s="148"/>
      <c r="D306" s="161"/>
      <c r="E306" s="152"/>
      <c r="F306" s="162"/>
      <c r="G306" s="152">
        <v>0</v>
      </c>
      <c r="H306" s="152">
        <v>0</v>
      </c>
      <c r="I306" s="152">
        <v>0</v>
      </c>
    </row>
    <row r="307" spans="1:9" s="4" customFormat="1" ht="15.6" hidden="1" customHeight="1" x14ac:dyDescent="0.25">
      <c r="A307" s="226"/>
      <c r="B307" s="45" t="s">
        <v>395</v>
      </c>
      <c r="C307" s="8"/>
      <c r="D307" s="23"/>
      <c r="E307" s="9"/>
      <c r="F307" s="44"/>
      <c r="G307" s="9"/>
      <c r="H307" s="9"/>
      <c r="I307" s="23">
        <v>0</v>
      </c>
    </row>
    <row r="308" spans="1:9" s="4" customFormat="1" ht="23.25" customHeight="1" x14ac:dyDescent="0.25">
      <c r="A308" s="306"/>
      <c r="B308" s="303" t="s">
        <v>522</v>
      </c>
      <c r="C308" s="306"/>
      <c r="D308" s="306"/>
      <c r="E308" s="306"/>
      <c r="F308" s="306"/>
      <c r="G308" s="306"/>
      <c r="H308" s="306"/>
      <c r="I308" s="306"/>
    </row>
    <row r="309" spans="1:9" s="4" customFormat="1" ht="15.6" customHeight="1" outlineLevel="1" x14ac:dyDescent="0.25">
      <c r="A309" s="84" t="s">
        <v>226</v>
      </c>
      <c r="B309" s="36" t="s">
        <v>642</v>
      </c>
      <c r="C309" s="33" t="s">
        <v>11</v>
      </c>
      <c r="D309" s="23">
        <v>90</v>
      </c>
      <c r="E309" s="178">
        <v>2400</v>
      </c>
      <c r="F309" s="43"/>
      <c r="G309" s="1">
        <v>216000</v>
      </c>
      <c r="H309" s="10"/>
      <c r="I309" s="10">
        <v>216000</v>
      </c>
    </row>
    <row r="310" spans="1:9" s="4" customFormat="1" ht="15.6" customHeight="1" outlineLevel="1" x14ac:dyDescent="0.25">
      <c r="A310" s="71"/>
      <c r="B310" s="34" t="s">
        <v>758</v>
      </c>
      <c r="C310" s="28" t="s">
        <v>9</v>
      </c>
      <c r="D310" s="1">
        <v>13.648199999999999</v>
      </c>
      <c r="E310" s="121"/>
      <c r="F310" s="214">
        <v>37000</v>
      </c>
      <c r="G310" s="1">
        <v>0</v>
      </c>
      <c r="H310" s="1">
        <v>504983.39999999997</v>
      </c>
      <c r="I310" s="10">
        <v>504983.39999999997</v>
      </c>
    </row>
    <row r="311" spans="1:9" s="4" customFormat="1" ht="15.6" customHeight="1" outlineLevel="1" x14ac:dyDescent="0.25">
      <c r="A311" s="71"/>
      <c r="B311" s="34" t="s">
        <v>640</v>
      </c>
      <c r="C311" s="28" t="s">
        <v>12</v>
      </c>
      <c r="D311" s="1">
        <v>508.37</v>
      </c>
      <c r="E311" s="121"/>
      <c r="F311" s="214">
        <v>280</v>
      </c>
      <c r="G311" s="1">
        <v>0</v>
      </c>
      <c r="H311" s="1">
        <v>142343.6</v>
      </c>
      <c r="I311" s="10">
        <v>142343.6</v>
      </c>
    </row>
    <row r="312" spans="1:9" s="4" customFormat="1" ht="15.6" customHeight="1" outlineLevel="1" x14ac:dyDescent="0.25">
      <c r="A312" s="71"/>
      <c r="B312" s="34" t="s">
        <v>798</v>
      </c>
      <c r="C312" s="28" t="s">
        <v>11</v>
      </c>
      <c r="D312" s="1">
        <v>90</v>
      </c>
      <c r="E312" s="121">
        <v>600</v>
      </c>
      <c r="F312" s="214"/>
      <c r="G312" s="1">
        <v>54000</v>
      </c>
      <c r="H312" s="1">
        <v>0</v>
      </c>
      <c r="I312" s="10">
        <v>54000</v>
      </c>
    </row>
    <row r="313" spans="1:9" s="4" customFormat="1" ht="15.6" customHeight="1" outlineLevel="1" x14ac:dyDescent="0.25">
      <c r="A313" s="84" t="s">
        <v>227</v>
      </c>
      <c r="B313" s="36" t="s">
        <v>649</v>
      </c>
      <c r="C313" s="33" t="s">
        <v>11</v>
      </c>
      <c r="D313" s="23">
        <v>30</v>
      </c>
      <c r="E313" s="178">
        <v>2000</v>
      </c>
      <c r="F313" s="43"/>
      <c r="G313" s="1">
        <v>60000</v>
      </c>
      <c r="H313" s="1">
        <v>0</v>
      </c>
      <c r="I313" s="10">
        <v>60000</v>
      </c>
    </row>
    <row r="314" spans="1:9" s="4" customFormat="1" ht="15.6" customHeight="1" outlineLevel="1" x14ac:dyDescent="0.25">
      <c r="A314" s="71"/>
      <c r="B314" s="287" t="s">
        <v>758</v>
      </c>
      <c r="C314" s="28" t="s">
        <v>9</v>
      </c>
      <c r="D314" s="1">
        <v>2.1160999999999999</v>
      </c>
      <c r="E314" s="121"/>
      <c r="F314" s="214">
        <v>36000</v>
      </c>
      <c r="G314" s="1">
        <v>0</v>
      </c>
      <c r="H314" s="1">
        <v>76179.599999999991</v>
      </c>
      <c r="I314" s="10">
        <v>76179.599999999991</v>
      </c>
    </row>
    <row r="315" spans="1:9" s="4" customFormat="1" ht="15.6" customHeight="1" outlineLevel="1" x14ac:dyDescent="0.25">
      <c r="A315" s="84" t="s">
        <v>250</v>
      </c>
      <c r="B315" s="36" t="s">
        <v>759</v>
      </c>
      <c r="C315" s="33" t="s">
        <v>11</v>
      </c>
      <c r="D315" s="23">
        <v>33</v>
      </c>
      <c r="E315" s="178">
        <v>3000</v>
      </c>
      <c r="F315" s="43"/>
      <c r="G315" s="1">
        <v>99000</v>
      </c>
      <c r="H315" s="1">
        <v>0</v>
      </c>
      <c r="I315" s="10">
        <v>99000</v>
      </c>
    </row>
    <row r="316" spans="1:9" s="4" customFormat="1" ht="15.6" customHeight="1" outlineLevel="1" x14ac:dyDescent="0.25">
      <c r="A316" s="71"/>
      <c r="B316" s="34" t="s">
        <v>760</v>
      </c>
      <c r="C316" s="28" t="s">
        <v>12</v>
      </c>
      <c r="D316" s="1">
        <v>246.81999999999996</v>
      </c>
      <c r="E316" s="121"/>
      <c r="F316" s="214">
        <v>280</v>
      </c>
      <c r="G316" s="1">
        <v>0</v>
      </c>
      <c r="H316" s="1">
        <v>69109.599999999991</v>
      </c>
      <c r="I316" s="10">
        <v>69109.599999999991</v>
      </c>
    </row>
    <row r="317" spans="1:9" s="4" customFormat="1" ht="15.6" customHeight="1" outlineLevel="1" x14ac:dyDescent="0.25">
      <c r="A317" s="71"/>
      <c r="B317" s="34" t="s">
        <v>635</v>
      </c>
      <c r="C317" s="28" t="s">
        <v>11</v>
      </c>
      <c r="D317" s="1">
        <v>28</v>
      </c>
      <c r="E317" s="9"/>
      <c r="F317" s="214">
        <v>1200</v>
      </c>
      <c r="G317" s="1">
        <v>0</v>
      </c>
      <c r="H317" s="1">
        <v>33600</v>
      </c>
      <c r="I317" s="10">
        <v>33600</v>
      </c>
    </row>
    <row r="318" spans="1:9" s="4" customFormat="1" ht="15.6" customHeight="1" outlineLevel="1" x14ac:dyDescent="0.25">
      <c r="A318" s="71"/>
      <c r="B318" s="34" t="s">
        <v>636</v>
      </c>
      <c r="C318" s="28" t="s">
        <v>12</v>
      </c>
      <c r="D318" s="1">
        <v>39.81</v>
      </c>
      <c r="E318" s="9"/>
      <c r="F318" s="214">
        <v>250</v>
      </c>
      <c r="G318" s="1">
        <v>0</v>
      </c>
      <c r="H318" s="1">
        <v>9952.5</v>
      </c>
      <c r="I318" s="10">
        <v>9952.5</v>
      </c>
    </row>
    <row r="319" spans="1:9" s="4" customFormat="1" ht="15.6" customHeight="1" outlineLevel="1" x14ac:dyDescent="0.3">
      <c r="A319" s="84" t="s">
        <v>761</v>
      </c>
      <c r="B319" s="36" t="s">
        <v>517</v>
      </c>
      <c r="C319" s="28" t="s">
        <v>12</v>
      </c>
      <c r="D319" s="1">
        <v>425</v>
      </c>
      <c r="E319" s="178">
        <v>150</v>
      </c>
      <c r="F319" s="254"/>
      <c r="G319" s="1">
        <v>63750</v>
      </c>
      <c r="H319" s="1">
        <v>0</v>
      </c>
      <c r="I319" s="10">
        <v>63750</v>
      </c>
    </row>
    <row r="320" spans="1:9" s="4" customFormat="1" ht="15.6" customHeight="1" outlineLevel="1" x14ac:dyDescent="0.3">
      <c r="A320" s="71"/>
      <c r="B320" s="34" t="s">
        <v>643</v>
      </c>
      <c r="C320" s="28" t="s">
        <v>13</v>
      </c>
      <c r="D320" s="1">
        <v>85</v>
      </c>
      <c r="E320" s="254"/>
      <c r="F320" s="214">
        <v>85</v>
      </c>
      <c r="G320" s="1">
        <v>0</v>
      </c>
      <c r="H320" s="1">
        <v>7225</v>
      </c>
      <c r="I320" s="10">
        <v>7225</v>
      </c>
    </row>
    <row r="321" spans="1:10" s="4" customFormat="1" ht="15.6" customHeight="1" outlineLevel="1" x14ac:dyDescent="0.3">
      <c r="A321" s="71"/>
      <c r="B321" s="34" t="s">
        <v>641</v>
      </c>
      <c r="C321" s="28" t="s">
        <v>13</v>
      </c>
      <c r="D321" s="1">
        <v>170</v>
      </c>
      <c r="E321" s="254"/>
      <c r="F321" s="214">
        <v>115</v>
      </c>
      <c r="G321" s="1">
        <v>0</v>
      </c>
      <c r="H321" s="1">
        <v>19550</v>
      </c>
      <c r="I321" s="10">
        <v>19550</v>
      </c>
    </row>
    <row r="322" spans="1:10" s="4" customFormat="1" ht="15.6" customHeight="1" x14ac:dyDescent="0.25">
      <c r="A322" s="71"/>
      <c r="B322" s="154" t="s">
        <v>564</v>
      </c>
      <c r="C322" s="148"/>
      <c r="D322" s="161"/>
      <c r="E322" s="152"/>
      <c r="F322" s="162"/>
      <c r="G322" s="152">
        <v>492750</v>
      </c>
      <c r="H322" s="152">
        <v>862943.7</v>
      </c>
      <c r="I322" s="152">
        <v>1355693.7</v>
      </c>
      <c r="J322" s="275"/>
    </row>
    <row r="323" spans="1:10" s="4" customFormat="1" ht="15.6" customHeight="1" x14ac:dyDescent="0.25">
      <c r="A323" s="71"/>
      <c r="B323" s="45" t="s">
        <v>395</v>
      </c>
      <c r="C323" s="8"/>
      <c r="D323" s="23"/>
      <c r="E323" s="9"/>
      <c r="F323" s="44"/>
      <c r="G323" s="9"/>
      <c r="H323" s="9"/>
      <c r="I323" s="23">
        <v>206800.73</v>
      </c>
    </row>
    <row r="324" spans="1:10" ht="21" customHeight="1" x14ac:dyDescent="0.25">
      <c r="A324" s="85"/>
      <c r="B324" s="303" t="s">
        <v>639</v>
      </c>
      <c r="C324" s="82"/>
      <c r="D324" s="82"/>
      <c r="E324" s="82"/>
      <c r="F324" s="102"/>
      <c r="G324" s="82"/>
      <c r="H324" s="82"/>
      <c r="I324" s="83"/>
    </row>
    <row r="325" spans="1:10" outlineLevel="1" x14ac:dyDescent="0.25">
      <c r="A325" s="84" t="s">
        <v>228</v>
      </c>
      <c r="B325" s="21" t="s">
        <v>309</v>
      </c>
      <c r="C325" s="1" t="s">
        <v>12</v>
      </c>
      <c r="D325" s="51">
        <v>1422.6811999999998</v>
      </c>
      <c r="E325" s="181">
        <v>420</v>
      </c>
      <c r="F325" s="104"/>
      <c r="G325" s="1">
        <v>597526.10399999993</v>
      </c>
      <c r="H325" s="38"/>
      <c r="I325" s="104">
        <v>597526.10399999993</v>
      </c>
    </row>
    <row r="326" spans="1:10" ht="15" customHeight="1" outlineLevel="1" x14ac:dyDescent="0.25">
      <c r="A326" s="65"/>
      <c r="B326" s="16" t="s">
        <v>632</v>
      </c>
      <c r="C326" s="17" t="s">
        <v>12</v>
      </c>
      <c r="D326" s="52">
        <v>1564.95</v>
      </c>
      <c r="E326" s="38"/>
      <c r="F326" s="217">
        <v>11.11</v>
      </c>
      <c r="G326" s="1">
        <v>0</v>
      </c>
      <c r="H326" s="1">
        <v>17386.594499999999</v>
      </c>
      <c r="I326" s="104">
        <v>17386.594499999999</v>
      </c>
    </row>
    <row r="327" spans="1:10" outlineLevel="1" x14ac:dyDescent="0.25">
      <c r="A327" s="65"/>
      <c r="B327" s="20" t="s">
        <v>22</v>
      </c>
      <c r="C327" s="17" t="s">
        <v>8</v>
      </c>
      <c r="D327" s="52">
        <v>119.52000000000001</v>
      </c>
      <c r="E327" s="38"/>
      <c r="F327" s="217">
        <v>1300</v>
      </c>
      <c r="G327" s="1">
        <v>0</v>
      </c>
      <c r="H327" s="1">
        <v>155376</v>
      </c>
      <c r="I327" s="104">
        <v>155376</v>
      </c>
    </row>
    <row r="328" spans="1:10" ht="31.2" outlineLevel="1" x14ac:dyDescent="0.25">
      <c r="A328" s="65"/>
      <c r="B328" s="20" t="s">
        <v>633</v>
      </c>
      <c r="C328" s="15" t="s">
        <v>8</v>
      </c>
      <c r="D328" s="52">
        <v>213.4</v>
      </c>
      <c r="E328" s="38"/>
      <c r="F328" s="217">
        <v>4400</v>
      </c>
      <c r="G328" s="1">
        <v>0</v>
      </c>
      <c r="H328" s="1">
        <v>938960</v>
      </c>
      <c r="I328" s="104">
        <v>938960</v>
      </c>
    </row>
    <row r="329" spans="1:10" outlineLevel="1" x14ac:dyDescent="0.25">
      <c r="A329" s="65"/>
      <c r="B329" s="220" t="s">
        <v>799</v>
      </c>
      <c r="C329" s="15" t="s">
        <v>12</v>
      </c>
      <c r="D329" s="52">
        <v>1422.6811999999998</v>
      </c>
      <c r="E329" s="38"/>
      <c r="F329" s="217">
        <v>340</v>
      </c>
      <c r="G329" s="1">
        <v>0</v>
      </c>
      <c r="H329" s="1">
        <v>483711.60799999989</v>
      </c>
      <c r="I329" s="104">
        <v>483711.60799999989</v>
      </c>
    </row>
    <row r="330" spans="1:10" outlineLevel="1" x14ac:dyDescent="0.25">
      <c r="A330" s="65"/>
      <c r="B330" s="20" t="s">
        <v>634</v>
      </c>
      <c r="C330" s="15" t="s">
        <v>13</v>
      </c>
      <c r="D330" s="52">
        <v>1991.75</v>
      </c>
      <c r="E330" s="38"/>
      <c r="F330" s="213">
        <v>45.4</v>
      </c>
      <c r="G330" s="1">
        <v>0</v>
      </c>
      <c r="H330" s="1">
        <v>90425.45</v>
      </c>
      <c r="I330" s="104">
        <v>90425.45</v>
      </c>
    </row>
    <row r="331" spans="1:10" outlineLevel="1" x14ac:dyDescent="0.25">
      <c r="A331" s="65"/>
      <c r="B331" s="20" t="s">
        <v>264</v>
      </c>
      <c r="C331" s="15" t="s">
        <v>12</v>
      </c>
      <c r="D331" s="52">
        <v>1444.02</v>
      </c>
      <c r="E331" s="38"/>
      <c r="F331" s="217">
        <v>109.41</v>
      </c>
      <c r="G331" s="1">
        <v>0</v>
      </c>
      <c r="H331" s="1">
        <v>157990.22819999998</v>
      </c>
      <c r="I331" s="104">
        <v>157990.22819999998</v>
      </c>
    </row>
    <row r="332" spans="1:10" outlineLevel="1" x14ac:dyDescent="0.25">
      <c r="A332" s="65"/>
      <c r="B332" s="20" t="s">
        <v>265</v>
      </c>
      <c r="C332" s="1" t="s">
        <v>12</v>
      </c>
      <c r="D332" s="52">
        <v>1436.91</v>
      </c>
      <c r="E332" s="38"/>
      <c r="F332" s="217">
        <v>154.75</v>
      </c>
      <c r="G332" s="1">
        <v>0</v>
      </c>
      <c r="H332" s="1">
        <v>222361.82250000001</v>
      </c>
      <c r="I332" s="104">
        <v>222361.82250000001</v>
      </c>
    </row>
    <row r="333" spans="1:10" ht="31.2" outlineLevel="1" x14ac:dyDescent="0.25">
      <c r="A333" s="84" t="s">
        <v>328</v>
      </c>
      <c r="B333" s="21" t="s">
        <v>148</v>
      </c>
      <c r="C333" s="23" t="s">
        <v>12</v>
      </c>
      <c r="D333" s="51">
        <v>329.63279999999997</v>
      </c>
      <c r="E333" s="181">
        <v>200</v>
      </c>
      <c r="F333" s="104"/>
      <c r="G333" s="1">
        <v>65926.559999999998</v>
      </c>
      <c r="H333" s="1">
        <v>0</v>
      </c>
      <c r="I333" s="104">
        <v>65926.559999999998</v>
      </c>
    </row>
    <row r="334" spans="1:10" outlineLevel="1" x14ac:dyDescent="0.25">
      <c r="A334" s="65"/>
      <c r="B334" s="16" t="s">
        <v>264</v>
      </c>
      <c r="C334" s="15" t="s">
        <v>12</v>
      </c>
      <c r="D334" s="52">
        <v>334.58</v>
      </c>
      <c r="E334" s="38"/>
      <c r="F334" s="217">
        <v>109.41</v>
      </c>
      <c r="G334" s="1">
        <v>0</v>
      </c>
      <c r="H334" s="1">
        <v>36606.397799999999</v>
      </c>
      <c r="I334" s="104">
        <v>36606.397799999999</v>
      </c>
    </row>
    <row r="335" spans="1:10" outlineLevel="1" x14ac:dyDescent="0.25">
      <c r="A335" s="65"/>
      <c r="B335" s="16" t="s">
        <v>265</v>
      </c>
      <c r="C335" s="1" t="s">
        <v>12</v>
      </c>
      <c r="D335" s="52">
        <v>332.93</v>
      </c>
      <c r="E335" s="38"/>
      <c r="F335" s="217">
        <v>154.75</v>
      </c>
      <c r="G335" s="1">
        <v>0</v>
      </c>
      <c r="H335" s="1">
        <v>51520.917500000003</v>
      </c>
      <c r="I335" s="104">
        <v>51520.917500000003</v>
      </c>
    </row>
    <row r="336" spans="1:10" outlineLevel="1" x14ac:dyDescent="0.25">
      <c r="B336" s="16" t="s">
        <v>729</v>
      </c>
      <c r="C336" s="1" t="s">
        <v>11</v>
      </c>
      <c r="D336" s="133">
        <v>32</v>
      </c>
      <c r="E336" s="38"/>
      <c r="F336" s="217">
        <v>650</v>
      </c>
      <c r="G336" s="1">
        <v>0</v>
      </c>
      <c r="H336" s="1">
        <v>20800</v>
      </c>
      <c r="I336" s="104">
        <v>20800</v>
      </c>
    </row>
    <row r="337" spans="1:9" outlineLevel="1" x14ac:dyDescent="0.25">
      <c r="A337" s="65"/>
      <c r="B337" s="16" t="s">
        <v>730</v>
      </c>
      <c r="C337" s="1" t="s">
        <v>11</v>
      </c>
      <c r="D337" s="52">
        <v>54</v>
      </c>
      <c r="E337" s="38"/>
      <c r="F337" s="195">
        <v>650</v>
      </c>
      <c r="G337" s="1">
        <v>0</v>
      </c>
      <c r="H337" s="1">
        <v>35100</v>
      </c>
      <c r="I337" s="104">
        <v>35100</v>
      </c>
    </row>
    <row r="338" spans="1:9" outlineLevel="1" x14ac:dyDescent="0.25">
      <c r="A338" s="84" t="s">
        <v>329</v>
      </c>
      <c r="B338" s="21" t="s">
        <v>688</v>
      </c>
      <c r="C338" s="1" t="s">
        <v>12</v>
      </c>
      <c r="D338" s="51">
        <v>201.81599999999997</v>
      </c>
      <c r="E338" s="181">
        <v>150</v>
      </c>
      <c r="F338" s="104"/>
      <c r="G338" s="1">
        <v>30272.399999999998</v>
      </c>
      <c r="H338" s="1">
        <v>0</v>
      </c>
      <c r="I338" s="104">
        <v>30272.399999999998</v>
      </c>
    </row>
    <row r="339" spans="1:9" outlineLevel="1" x14ac:dyDescent="0.25">
      <c r="A339" s="65"/>
      <c r="B339" s="16" t="s">
        <v>731</v>
      </c>
      <c r="C339" s="15" t="s">
        <v>13</v>
      </c>
      <c r="D339" s="52">
        <v>1620</v>
      </c>
      <c r="E339" s="38"/>
      <c r="F339" s="195">
        <v>32</v>
      </c>
      <c r="G339" s="1">
        <v>0</v>
      </c>
      <c r="H339" s="1">
        <v>51840</v>
      </c>
      <c r="I339" s="104">
        <v>51840</v>
      </c>
    </row>
    <row r="340" spans="1:9" outlineLevel="1" x14ac:dyDescent="0.25">
      <c r="A340" s="65"/>
      <c r="B340" s="16" t="s">
        <v>728</v>
      </c>
      <c r="C340" s="1" t="s">
        <v>13</v>
      </c>
      <c r="D340" s="52">
        <v>508.4</v>
      </c>
      <c r="E340" s="38"/>
      <c r="F340" s="195">
        <v>32</v>
      </c>
      <c r="G340" s="1">
        <v>0</v>
      </c>
      <c r="H340" s="1">
        <v>16268.8</v>
      </c>
      <c r="I340" s="104">
        <v>16268.8</v>
      </c>
    </row>
    <row r="341" spans="1:9" outlineLevel="1" x14ac:dyDescent="0.25">
      <c r="A341" s="65"/>
      <c r="B341" s="16" t="s">
        <v>732</v>
      </c>
      <c r="C341" s="1" t="s">
        <v>9</v>
      </c>
      <c r="D341" s="52">
        <v>1.2926000000000002</v>
      </c>
      <c r="E341" s="38"/>
      <c r="F341" s="217">
        <v>42000</v>
      </c>
      <c r="G341" s="1">
        <v>0</v>
      </c>
      <c r="H341" s="1">
        <v>54289.200000000012</v>
      </c>
      <c r="I341" s="104">
        <v>54289.200000000012</v>
      </c>
    </row>
    <row r="342" spans="1:9" outlineLevel="1" x14ac:dyDescent="0.25">
      <c r="A342" s="84" t="s">
        <v>661</v>
      </c>
      <c r="B342" s="21" t="s">
        <v>263</v>
      </c>
      <c r="C342" s="23" t="s">
        <v>23</v>
      </c>
      <c r="D342" s="51">
        <v>302.60000000000002</v>
      </c>
      <c r="E342" s="181">
        <v>400</v>
      </c>
      <c r="F342" s="104"/>
      <c r="G342" s="1">
        <v>121040.00000000001</v>
      </c>
      <c r="H342" s="1">
        <v>0</v>
      </c>
      <c r="I342" s="104">
        <v>121040.00000000001</v>
      </c>
    </row>
    <row r="343" spans="1:9" outlineLevel="1" x14ac:dyDescent="0.25">
      <c r="A343" s="65"/>
      <c r="B343" s="34" t="s">
        <v>685</v>
      </c>
      <c r="C343" s="15" t="s">
        <v>9</v>
      </c>
      <c r="D343" s="52">
        <v>1.1370199999999999</v>
      </c>
      <c r="E343" s="38"/>
      <c r="F343" s="217">
        <v>32000</v>
      </c>
      <c r="G343" s="1">
        <v>0</v>
      </c>
      <c r="H343" s="1">
        <v>36384.639999999999</v>
      </c>
      <c r="I343" s="104">
        <v>36384.639999999999</v>
      </c>
    </row>
    <row r="344" spans="1:9" outlineLevel="1" x14ac:dyDescent="0.25">
      <c r="A344" s="84" t="s">
        <v>662</v>
      </c>
      <c r="B344" s="36" t="s">
        <v>733</v>
      </c>
      <c r="C344" s="28" t="s">
        <v>11</v>
      </c>
      <c r="D344" s="1">
        <v>2</v>
      </c>
      <c r="E344" s="225">
        <v>1500</v>
      </c>
      <c r="F344" s="215"/>
      <c r="G344" s="1">
        <v>3000</v>
      </c>
      <c r="H344" s="1">
        <v>0</v>
      </c>
      <c r="I344" s="10">
        <v>3000</v>
      </c>
    </row>
    <row r="345" spans="1:9" outlineLevel="1" x14ac:dyDescent="0.25">
      <c r="A345" s="65"/>
      <c r="B345" s="34" t="s">
        <v>62</v>
      </c>
      <c r="C345" s="28" t="s">
        <v>13</v>
      </c>
      <c r="D345" s="29">
        <v>279.83</v>
      </c>
      <c r="E345" s="1"/>
      <c r="F345" s="216">
        <v>40</v>
      </c>
      <c r="G345" s="1">
        <v>0</v>
      </c>
      <c r="H345" s="1">
        <v>11193.199999999999</v>
      </c>
      <c r="I345" s="10">
        <v>11193.199999999999</v>
      </c>
    </row>
    <row r="346" spans="1:9" outlineLevel="1" x14ac:dyDescent="0.25">
      <c r="A346" s="84" t="s">
        <v>663</v>
      </c>
      <c r="B346" s="21" t="s">
        <v>686</v>
      </c>
      <c r="C346" s="15" t="s">
        <v>11</v>
      </c>
      <c r="D346" s="52">
        <v>2</v>
      </c>
      <c r="E346" s="225">
        <v>1500</v>
      </c>
      <c r="F346" s="215"/>
      <c r="G346" s="1">
        <v>3000</v>
      </c>
      <c r="H346" s="1">
        <v>0</v>
      </c>
      <c r="I346" s="10">
        <v>3000</v>
      </c>
    </row>
    <row r="347" spans="1:9" outlineLevel="1" x14ac:dyDescent="0.25">
      <c r="A347" s="65"/>
      <c r="B347" s="34" t="s">
        <v>687</v>
      </c>
      <c r="C347" s="15" t="s">
        <v>11</v>
      </c>
      <c r="D347" s="52">
        <v>6</v>
      </c>
      <c r="E347" s="38"/>
      <c r="F347" s="215">
        <v>10000</v>
      </c>
      <c r="G347" s="1">
        <v>0</v>
      </c>
      <c r="H347" s="1">
        <v>60000</v>
      </c>
      <c r="I347" s="10">
        <v>60000</v>
      </c>
    </row>
    <row r="348" spans="1:9" outlineLevel="1" x14ac:dyDescent="0.25">
      <c r="A348" s="65"/>
      <c r="B348" s="34" t="s">
        <v>577</v>
      </c>
      <c r="C348" s="15" t="s">
        <v>13</v>
      </c>
      <c r="D348" s="52">
        <v>23.2</v>
      </c>
      <c r="E348" s="38"/>
      <c r="F348" s="217"/>
      <c r="G348" s="1">
        <v>0</v>
      </c>
      <c r="H348" s="1">
        <v>0</v>
      </c>
      <c r="I348" s="104"/>
    </row>
    <row r="349" spans="1:9" ht="31.2" outlineLevel="1" x14ac:dyDescent="0.25">
      <c r="A349" s="84" t="s">
        <v>664</v>
      </c>
      <c r="B349" s="21" t="s">
        <v>689</v>
      </c>
      <c r="C349" s="137" t="s">
        <v>8</v>
      </c>
      <c r="D349" s="33">
        <v>1.8</v>
      </c>
      <c r="E349" s="225">
        <v>700</v>
      </c>
      <c r="F349" s="103"/>
      <c r="G349" s="1">
        <v>1260</v>
      </c>
      <c r="H349" s="1">
        <v>0</v>
      </c>
      <c r="I349" s="10">
        <v>1260</v>
      </c>
    </row>
    <row r="350" spans="1:9" outlineLevel="1" x14ac:dyDescent="0.25">
      <c r="A350" s="65"/>
      <c r="B350" s="16" t="s">
        <v>690</v>
      </c>
      <c r="C350" s="28" t="s">
        <v>13</v>
      </c>
      <c r="D350" s="29">
        <v>2374.4</v>
      </c>
      <c r="E350" s="1"/>
      <c r="F350" s="216">
        <v>46</v>
      </c>
      <c r="G350" s="1">
        <v>0</v>
      </c>
      <c r="H350" s="1">
        <v>109222.40000000001</v>
      </c>
      <c r="I350" s="10">
        <v>109222.40000000001</v>
      </c>
    </row>
    <row r="351" spans="1:9" outlineLevel="1" x14ac:dyDescent="0.25">
      <c r="A351" s="65"/>
      <c r="B351" s="34" t="s">
        <v>648</v>
      </c>
      <c r="C351" s="28" t="s">
        <v>13</v>
      </c>
      <c r="D351" s="29">
        <v>111.08</v>
      </c>
      <c r="E351" s="1"/>
      <c r="F351" s="213">
        <v>42</v>
      </c>
      <c r="G351" s="1">
        <v>0</v>
      </c>
      <c r="H351" s="1">
        <v>4665.3599999999997</v>
      </c>
      <c r="I351" s="10">
        <v>4665.3599999999997</v>
      </c>
    </row>
    <row r="352" spans="1:9" s="5" customFormat="1" outlineLevel="1" x14ac:dyDescent="0.25">
      <c r="A352" s="65"/>
      <c r="B352" s="34" t="s">
        <v>691</v>
      </c>
      <c r="C352" s="15" t="s">
        <v>13</v>
      </c>
      <c r="D352" s="52">
        <v>11.12</v>
      </c>
      <c r="E352" s="38"/>
      <c r="F352" s="213">
        <v>42</v>
      </c>
      <c r="G352" s="1">
        <v>0</v>
      </c>
      <c r="H352" s="1">
        <v>467.03999999999996</v>
      </c>
      <c r="I352" s="10">
        <v>467.03999999999996</v>
      </c>
    </row>
    <row r="353" spans="1:9" outlineLevel="1" x14ac:dyDescent="0.25">
      <c r="A353" s="65"/>
      <c r="B353" s="34" t="s">
        <v>604</v>
      </c>
      <c r="C353" s="28" t="s">
        <v>8</v>
      </c>
      <c r="D353" s="29">
        <v>1.827</v>
      </c>
      <c r="E353" s="1"/>
      <c r="F353" s="120">
        <v>5000</v>
      </c>
      <c r="G353" s="1">
        <v>0</v>
      </c>
      <c r="H353" s="1">
        <v>9135</v>
      </c>
      <c r="I353" s="10">
        <v>9135</v>
      </c>
    </row>
    <row r="354" spans="1:9" outlineLevel="1" x14ac:dyDescent="0.25">
      <c r="A354" s="65"/>
      <c r="B354" s="40" t="s">
        <v>647</v>
      </c>
      <c r="C354" s="23"/>
      <c r="D354" s="51"/>
      <c r="E354" s="41"/>
      <c r="F354" s="105"/>
      <c r="G354" s="1">
        <v>0</v>
      </c>
      <c r="H354" s="1">
        <v>0</v>
      </c>
      <c r="I354" s="105"/>
    </row>
    <row r="355" spans="1:9" outlineLevel="1" x14ac:dyDescent="0.3">
      <c r="A355" s="84" t="s">
        <v>665</v>
      </c>
      <c r="B355" s="36" t="s">
        <v>740</v>
      </c>
      <c r="C355" s="28" t="s">
        <v>11</v>
      </c>
      <c r="D355" s="23">
        <v>4</v>
      </c>
      <c r="E355" s="205">
        <v>600</v>
      </c>
      <c r="F355" s="227"/>
      <c r="G355" s="1">
        <v>2400</v>
      </c>
      <c r="H355" s="1">
        <v>0</v>
      </c>
      <c r="I355" s="10">
        <v>2400</v>
      </c>
    </row>
    <row r="356" spans="1:9" outlineLevel="1" x14ac:dyDescent="0.25">
      <c r="A356" s="65"/>
      <c r="B356" s="34" t="s">
        <v>741</v>
      </c>
      <c r="C356" s="28" t="s">
        <v>13</v>
      </c>
      <c r="D356" s="1">
        <v>118.36000000000001</v>
      </c>
      <c r="E356" s="225"/>
      <c r="F356" s="215">
        <v>120</v>
      </c>
      <c r="G356" s="1">
        <v>0</v>
      </c>
      <c r="H356" s="1">
        <v>14203.2</v>
      </c>
      <c r="I356" s="10">
        <v>14203.2</v>
      </c>
    </row>
    <row r="357" spans="1:9" outlineLevel="1" x14ac:dyDescent="0.25">
      <c r="A357" s="84" t="s">
        <v>666</v>
      </c>
      <c r="B357" s="36" t="s">
        <v>644</v>
      </c>
      <c r="C357" s="28" t="s">
        <v>8</v>
      </c>
      <c r="D357" s="1">
        <v>38.4</v>
      </c>
      <c r="E357" s="205">
        <v>2800</v>
      </c>
      <c r="F357" s="215"/>
      <c r="G357" s="1">
        <v>107520</v>
      </c>
      <c r="H357" s="1">
        <v>0</v>
      </c>
      <c r="I357" s="10">
        <v>107520</v>
      </c>
    </row>
    <row r="358" spans="1:9" outlineLevel="1" x14ac:dyDescent="0.25">
      <c r="A358" s="65"/>
      <c r="B358" s="34" t="s">
        <v>638</v>
      </c>
      <c r="C358" s="28" t="s">
        <v>8</v>
      </c>
      <c r="D358" s="29">
        <v>38.975999999999992</v>
      </c>
      <c r="E358" s="225"/>
      <c r="F358" s="213">
        <v>3450</v>
      </c>
      <c r="G358" s="1">
        <v>0</v>
      </c>
      <c r="H358" s="1">
        <v>134467.19999999998</v>
      </c>
      <c r="I358" s="10">
        <v>134467.19999999998</v>
      </c>
    </row>
    <row r="359" spans="1:9" outlineLevel="1" x14ac:dyDescent="0.25">
      <c r="A359" s="65"/>
      <c r="B359" s="34" t="s">
        <v>560</v>
      </c>
      <c r="C359" s="28" t="s">
        <v>8</v>
      </c>
      <c r="D359" s="1">
        <v>13.440000000000001</v>
      </c>
      <c r="E359" s="225"/>
      <c r="F359" s="213">
        <v>2800</v>
      </c>
      <c r="G359" s="1">
        <v>0</v>
      </c>
      <c r="H359" s="1">
        <v>37632</v>
      </c>
      <c r="I359" s="10">
        <v>37632</v>
      </c>
    </row>
    <row r="360" spans="1:9" outlineLevel="1" x14ac:dyDescent="0.25">
      <c r="A360" s="65"/>
      <c r="B360" s="34" t="s">
        <v>645</v>
      </c>
      <c r="C360" s="28" t="s">
        <v>13</v>
      </c>
      <c r="D360" s="1">
        <v>380.16</v>
      </c>
      <c r="E360" s="38"/>
      <c r="F360" s="217">
        <v>31</v>
      </c>
      <c r="G360" s="1">
        <v>0</v>
      </c>
      <c r="H360" s="1">
        <v>11784.960000000001</v>
      </c>
      <c r="I360" s="104">
        <v>11784.960000000001</v>
      </c>
    </row>
    <row r="361" spans="1:9" outlineLevel="1" x14ac:dyDescent="0.25">
      <c r="A361" s="65"/>
      <c r="B361" s="34" t="s">
        <v>646</v>
      </c>
      <c r="C361" s="28" t="s">
        <v>13</v>
      </c>
      <c r="D361" s="1">
        <v>98.88</v>
      </c>
      <c r="E361" s="38"/>
      <c r="F361" s="217">
        <v>42</v>
      </c>
      <c r="G361" s="1">
        <v>0</v>
      </c>
      <c r="H361" s="1">
        <v>4152.96</v>
      </c>
      <c r="I361" s="104">
        <v>4152.96</v>
      </c>
    </row>
    <row r="362" spans="1:9" outlineLevel="1" x14ac:dyDescent="0.25">
      <c r="A362" s="84" t="s">
        <v>692</v>
      </c>
      <c r="B362" s="36" t="s">
        <v>785</v>
      </c>
      <c r="C362" s="33" t="s">
        <v>11</v>
      </c>
      <c r="D362" s="37">
        <v>8</v>
      </c>
      <c r="E362" s="221">
        <v>700</v>
      </c>
      <c r="F362" s="30"/>
      <c r="G362" s="1">
        <v>5600</v>
      </c>
      <c r="H362" s="1">
        <v>0</v>
      </c>
      <c r="I362" s="10">
        <v>5600</v>
      </c>
    </row>
    <row r="363" spans="1:9" outlineLevel="1" x14ac:dyDescent="0.25">
      <c r="A363" s="65"/>
      <c r="B363" s="34" t="s">
        <v>789</v>
      </c>
      <c r="C363" s="28" t="s">
        <v>13</v>
      </c>
      <c r="D363" s="1">
        <v>331.44</v>
      </c>
      <c r="E363" s="38"/>
      <c r="F363" s="217">
        <v>42</v>
      </c>
      <c r="G363" s="1">
        <v>0</v>
      </c>
      <c r="H363" s="1">
        <v>13920.48</v>
      </c>
      <c r="I363" s="104">
        <v>13920.48</v>
      </c>
    </row>
    <row r="364" spans="1:9" outlineLevel="1" x14ac:dyDescent="0.25">
      <c r="A364" s="84" t="s">
        <v>693</v>
      </c>
      <c r="B364" s="36" t="s">
        <v>650</v>
      </c>
      <c r="C364" s="33" t="s">
        <v>9</v>
      </c>
      <c r="D364" s="23">
        <v>0.13174399999999994</v>
      </c>
      <c r="E364" s="178">
        <v>40000</v>
      </c>
      <c r="F364" s="43"/>
      <c r="G364" s="1">
        <v>5269.7599999999975</v>
      </c>
      <c r="H364" s="1">
        <v>0</v>
      </c>
      <c r="I364" s="10">
        <v>5269.7599999999975</v>
      </c>
    </row>
    <row r="365" spans="1:9" outlineLevel="1" x14ac:dyDescent="0.25">
      <c r="A365" s="65"/>
      <c r="B365" s="286" t="s">
        <v>651</v>
      </c>
      <c r="C365" s="28" t="s">
        <v>13</v>
      </c>
      <c r="D365" s="1">
        <v>1550.56</v>
      </c>
      <c r="E365" s="38"/>
      <c r="F365" s="217">
        <v>33</v>
      </c>
      <c r="G365" s="1">
        <v>0</v>
      </c>
      <c r="H365" s="1">
        <v>51168.479999999996</v>
      </c>
      <c r="I365" s="104">
        <v>51168.479999999996</v>
      </c>
    </row>
    <row r="366" spans="1:9" outlineLevel="1" x14ac:dyDescent="0.25">
      <c r="A366" s="65"/>
      <c r="B366" s="286" t="s">
        <v>660</v>
      </c>
      <c r="C366" s="28" t="s">
        <v>13</v>
      </c>
      <c r="D366" s="1">
        <v>435.14</v>
      </c>
      <c r="E366" s="38"/>
      <c r="F366" s="217">
        <v>39</v>
      </c>
      <c r="G366" s="1">
        <v>0</v>
      </c>
      <c r="H366" s="1">
        <v>16970.46</v>
      </c>
      <c r="I366" s="104">
        <v>16970.46</v>
      </c>
    </row>
    <row r="367" spans="1:9" outlineLevel="1" x14ac:dyDescent="0.25">
      <c r="A367" s="65"/>
      <c r="B367" s="34" t="s">
        <v>652</v>
      </c>
      <c r="C367" s="28" t="s">
        <v>13</v>
      </c>
      <c r="D367" s="1">
        <v>316.31999999999994</v>
      </c>
      <c r="E367" s="38"/>
      <c r="F367" s="217">
        <v>33</v>
      </c>
      <c r="G367" s="1">
        <v>0</v>
      </c>
      <c r="H367" s="1">
        <v>10438.559999999998</v>
      </c>
      <c r="I367" s="104">
        <v>10438.559999999998</v>
      </c>
    </row>
    <row r="368" spans="1:9" outlineLevel="1" x14ac:dyDescent="0.25">
      <c r="A368" s="65"/>
      <c r="B368" s="34" t="s">
        <v>653</v>
      </c>
      <c r="C368" s="28" t="s">
        <v>13</v>
      </c>
      <c r="D368" s="1">
        <v>319.24</v>
      </c>
      <c r="E368" s="38"/>
      <c r="F368" s="217">
        <v>33</v>
      </c>
      <c r="G368" s="1">
        <v>0</v>
      </c>
      <c r="H368" s="1">
        <v>10534.92</v>
      </c>
      <c r="I368" s="104">
        <v>10534.92</v>
      </c>
    </row>
    <row r="369" spans="1:13" outlineLevel="1" x14ac:dyDescent="0.25">
      <c r="A369" s="65"/>
      <c r="B369" s="34" t="s">
        <v>654</v>
      </c>
      <c r="C369" s="28" t="s">
        <v>13</v>
      </c>
      <c r="D369" s="1">
        <v>598.53</v>
      </c>
      <c r="E369" s="38"/>
      <c r="F369" s="217">
        <v>33</v>
      </c>
      <c r="G369" s="1">
        <v>0</v>
      </c>
      <c r="H369" s="1">
        <v>19751.489999999998</v>
      </c>
      <c r="I369" s="104">
        <v>19751.489999999998</v>
      </c>
    </row>
    <row r="370" spans="1:13" outlineLevel="1" x14ac:dyDescent="0.25">
      <c r="A370" s="65"/>
      <c r="B370" s="34" t="s">
        <v>655</v>
      </c>
      <c r="C370" s="28" t="s">
        <v>13</v>
      </c>
      <c r="D370" s="1">
        <v>16.64</v>
      </c>
      <c r="E370" s="38"/>
      <c r="F370" s="217">
        <v>33</v>
      </c>
      <c r="G370" s="1">
        <v>0</v>
      </c>
      <c r="H370" s="1">
        <v>549.12</v>
      </c>
      <c r="I370" s="104">
        <v>549.12</v>
      </c>
    </row>
    <row r="371" spans="1:13" outlineLevel="1" x14ac:dyDescent="0.25">
      <c r="A371" s="65"/>
      <c r="B371" s="286" t="s">
        <v>656</v>
      </c>
      <c r="C371" s="28" t="s">
        <v>13</v>
      </c>
      <c r="D371" s="1">
        <v>7.89</v>
      </c>
      <c r="E371" s="38"/>
      <c r="F371" s="217">
        <v>31</v>
      </c>
      <c r="G371" s="1">
        <v>0</v>
      </c>
      <c r="H371" s="1">
        <v>244.59</v>
      </c>
      <c r="I371" s="104">
        <v>244.59</v>
      </c>
    </row>
    <row r="372" spans="1:13" outlineLevel="1" x14ac:dyDescent="0.25">
      <c r="A372" s="65"/>
      <c r="B372" s="34" t="s">
        <v>657</v>
      </c>
      <c r="C372" s="28" t="s">
        <v>13</v>
      </c>
      <c r="D372" s="1">
        <v>14.080000000000002</v>
      </c>
      <c r="E372" s="38"/>
      <c r="F372" s="217">
        <v>33</v>
      </c>
      <c r="G372" s="1">
        <v>0</v>
      </c>
      <c r="H372" s="1">
        <v>464.64000000000004</v>
      </c>
      <c r="I372" s="104">
        <v>464.64000000000004</v>
      </c>
    </row>
    <row r="373" spans="1:13" outlineLevel="1" x14ac:dyDescent="0.25">
      <c r="A373" s="65"/>
      <c r="B373" s="34" t="s">
        <v>658</v>
      </c>
      <c r="C373" s="28" t="s">
        <v>13</v>
      </c>
      <c r="D373" s="1">
        <v>35.200000000000003</v>
      </c>
      <c r="E373" s="38"/>
      <c r="F373" s="217">
        <v>33</v>
      </c>
      <c r="G373" s="1">
        <v>0</v>
      </c>
      <c r="H373" s="1">
        <v>1161.6000000000001</v>
      </c>
      <c r="I373" s="104">
        <v>1161.6000000000001</v>
      </c>
    </row>
    <row r="374" spans="1:13" outlineLevel="1" x14ac:dyDescent="0.25">
      <c r="A374" s="65"/>
      <c r="B374" s="34" t="s">
        <v>637</v>
      </c>
      <c r="C374" s="28" t="s">
        <v>12</v>
      </c>
      <c r="D374" s="1">
        <v>71.44</v>
      </c>
      <c r="E374" s="38"/>
      <c r="F374" s="214">
        <v>280</v>
      </c>
      <c r="G374" s="1">
        <v>0</v>
      </c>
      <c r="H374" s="1">
        <v>20003.2</v>
      </c>
      <c r="I374" s="10">
        <v>20003.2</v>
      </c>
    </row>
    <row r="375" spans="1:13" outlineLevel="1" x14ac:dyDescent="0.25">
      <c r="A375" s="65"/>
      <c r="B375" s="34" t="s">
        <v>659</v>
      </c>
      <c r="C375" s="28" t="s">
        <v>12</v>
      </c>
      <c r="D375" s="1">
        <v>341.88</v>
      </c>
      <c r="E375" s="38"/>
      <c r="F375" s="214">
        <v>280</v>
      </c>
      <c r="G375" s="1">
        <v>0</v>
      </c>
      <c r="H375" s="1">
        <v>95726.399999999994</v>
      </c>
      <c r="I375" s="10">
        <v>95726.399999999994</v>
      </c>
    </row>
    <row r="376" spans="1:13" outlineLevel="1" x14ac:dyDescent="0.25">
      <c r="A376" s="65"/>
      <c r="B376" s="32" t="s">
        <v>762</v>
      </c>
      <c r="C376" s="28" t="s">
        <v>11</v>
      </c>
      <c r="D376" s="1">
        <v>6</v>
      </c>
      <c r="E376" s="38"/>
      <c r="F376" s="195">
        <v>10000</v>
      </c>
      <c r="G376" s="1">
        <v>0</v>
      </c>
      <c r="H376" s="1">
        <v>60000</v>
      </c>
      <c r="I376" s="104">
        <v>60000</v>
      </c>
    </row>
    <row r="377" spans="1:13" outlineLevel="1" x14ac:dyDescent="0.3">
      <c r="A377" s="84" t="s">
        <v>694</v>
      </c>
      <c r="B377" s="36" t="s">
        <v>517</v>
      </c>
      <c r="C377" s="28" t="s">
        <v>12</v>
      </c>
      <c r="D377" s="23">
        <v>3.5570879999999985</v>
      </c>
      <c r="E377" s="178">
        <v>150</v>
      </c>
      <c r="F377" s="254"/>
      <c r="G377" s="1">
        <v>533.56319999999982</v>
      </c>
      <c r="H377" s="1">
        <v>0</v>
      </c>
      <c r="I377" s="10">
        <v>533.56319999999982</v>
      </c>
    </row>
    <row r="378" spans="1:13" outlineLevel="1" x14ac:dyDescent="0.3">
      <c r="A378" s="65"/>
      <c r="B378" s="34" t="s">
        <v>643</v>
      </c>
      <c r="C378" s="28" t="s">
        <v>13</v>
      </c>
      <c r="D378" s="1">
        <v>0.71141759999999976</v>
      </c>
      <c r="E378" s="254"/>
      <c r="F378" s="214">
        <v>85</v>
      </c>
      <c r="G378" s="1">
        <v>0</v>
      </c>
      <c r="H378" s="1">
        <v>60.470495999999983</v>
      </c>
      <c r="I378" s="10">
        <v>60.470495999999983</v>
      </c>
    </row>
    <row r="379" spans="1:13" outlineLevel="1" x14ac:dyDescent="0.3">
      <c r="A379" s="65"/>
      <c r="B379" s="34" t="s">
        <v>641</v>
      </c>
      <c r="C379" s="28" t="s">
        <v>13</v>
      </c>
      <c r="D379" s="1">
        <v>1.0671263999999996</v>
      </c>
      <c r="E379" s="254"/>
      <c r="F379" s="214">
        <v>115</v>
      </c>
      <c r="G379" s="1">
        <v>0</v>
      </c>
      <c r="H379" s="1">
        <v>122.71953599999995</v>
      </c>
      <c r="I379" s="10">
        <v>122.71953599999995</v>
      </c>
    </row>
    <row r="380" spans="1:13" s="25" customFormat="1" outlineLevel="1" x14ac:dyDescent="0.25">
      <c r="A380" s="72"/>
      <c r="B380" s="295" t="s">
        <v>790</v>
      </c>
      <c r="C380" s="291"/>
      <c r="D380" s="292"/>
      <c r="E380" s="293"/>
      <c r="F380" s="294"/>
      <c r="G380" s="244">
        <v>943348.38719999988</v>
      </c>
      <c r="H380" s="1">
        <v>0</v>
      </c>
      <c r="I380" s="296">
        <v>943348.38719999988</v>
      </c>
      <c r="K380" s="118"/>
      <c r="L380" s="118"/>
      <c r="M380" s="118"/>
    </row>
    <row r="381" spans="1:13" s="25" customFormat="1" outlineLevel="1" x14ac:dyDescent="0.25">
      <c r="A381" s="72"/>
      <c r="B381" s="295" t="s">
        <v>793</v>
      </c>
      <c r="C381" s="291"/>
      <c r="D381" s="292"/>
      <c r="E381" s="293"/>
      <c r="F381" s="294"/>
      <c r="G381" s="244"/>
      <c r="H381" s="243">
        <v>3067062.1085320008</v>
      </c>
      <c r="I381" s="296">
        <v>3067062.1085320008</v>
      </c>
      <c r="K381" s="118"/>
      <c r="L381" s="118"/>
      <c r="M381" s="118"/>
    </row>
    <row r="382" spans="1:13" s="25" customFormat="1" outlineLevel="1" x14ac:dyDescent="0.25">
      <c r="A382" s="72"/>
      <c r="B382" s="295" t="s">
        <v>791</v>
      </c>
      <c r="C382" s="291"/>
      <c r="D382" s="292"/>
      <c r="E382" s="293"/>
      <c r="F382" s="294"/>
      <c r="G382" s="244"/>
      <c r="H382" s="293"/>
      <c r="I382" s="296">
        <v>0</v>
      </c>
      <c r="K382" s="118"/>
      <c r="L382" s="118"/>
      <c r="M382" s="118"/>
    </row>
    <row r="383" spans="1:13" s="25" customFormat="1" outlineLevel="1" x14ac:dyDescent="0.25">
      <c r="A383" s="72"/>
      <c r="B383" s="295" t="s">
        <v>792</v>
      </c>
      <c r="C383" s="291"/>
      <c r="D383" s="292"/>
      <c r="E383" s="293"/>
      <c r="F383" s="294"/>
      <c r="G383" s="244"/>
      <c r="H383" s="293"/>
      <c r="I383" s="296">
        <v>0</v>
      </c>
      <c r="K383" s="118"/>
      <c r="L383" s="118"/>
      <c r="M383" s="118"/>
    </row>
    <row r="384" spans="1:13" x14ac:dyDescent="0.25">
      <c r="A384" s="146"/>
      <c r="B384" s="154" t="s">
        <v>29</v>
      </c>
      <c r="C384" s="148"/>
      <c r="D384" s="161"/>
      <c r="E384" s="152"/>
      <c r="F384" s="162"/>
      <c r="G384" s="152">
        <v>943348.38719999988</v>
      </c>
      <c r="H384" s="152">
        <v>3067062.1085320008</v>
      </c>
      <c r="I384" s="152">
        <v>4010410.4957320006</v>
      </c>
      <c r="J384" s="276"/>
      <c r="K384" s="98"/>
    </row>
    <row r="385" spans="1:252" ht="15" customHeight="1" x14ac:dyDescent="0.25">
      <c r="A385" s="71"/>
      <c r="B385" s="241" t="s">
        <v>395</v>
      </c>
      <c r="C385" s="8"/>
      <c r="D385" s="23"/>
      <c r="E385" s="9"/>
      <c r="F385" s="44"/>
      <c r="G385" s="9"/>
      <c r="H385" s="9"/>
      <c r="I385" s="23">
        <v>611757.53</v>
      </c>
    </row>
    <row r="386" spans="1:252" ht="18.75" customHeight="1" x14ac:dyDescent="0.25">
      <c r="A386" s="81"/>
      <c r="B386" s="303" t="s">
        <v>667</v>
      </c>
      <c r="C386" s="82"/>
      <c r="D386" s="82"/>
      <c r="E386" s="82"/>
      <c r="F386" s="102"/>
      <c r="G386" s="82"/>
      <c r="H386" s="82"/>
      <c r="I386" s="83"/>
    </row>
    <row r="387" spans="1:252" s="26" customFormat="1" ht="31.2" outlineLevel="1" x14ac:dyDescent="0.25">
      <c r="A387" s="184" t="s">
        <v>164</v>
      </c>
      <c r="B387" s="285" t="s">
        <v>607</v>
      </c>
      <c r="C387" s="136" t="s">
        <v>12</v>
      </c>
      <c r="D387" s="136">
        <v>549.28440000000001</v>
      </c>
      <c r="E387" s="205">
        <v>1200</v>
      </c>
      <c r="F387" s="139">
        <v>2900</v>
      </c>
      <c r="G387" s="1">
        <v>659141.28</v>
      </c>
      <c r="H387" s="1">
        <v>1592924.76</v>
      </c>
      <c r="I387" s="2">
        <v>2252066.04</v>
      </c>
      <c r="J387" s="240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</row>
    <row r="388" spans="1:252" s="26" customFormat="1" outlineLevel="1" x14ac:dyDescent="0.25">
      <c r="A388" s="71"/>
      <c r="B388" s="39" t="s">
        <v>714</v>
      </c>
      <c r="C388" s="136" t="s">
        <v>12</v>
      </c>
      <c r="D388" s="136">
        <v>38.135999999999996</v>
      </c>
      <c r="E388" s="205">
        <v>1600</v>
      </c>
      <c r="F388" s="139">
        <v>4200</v>
      </c>
      <c r="G388" s="1">
        <v>61017.599999999991</v>
      </c>
      <c r="H388" s="1">
        <v>160171.19999999998</v>
      </c>
      <c r="I388" s="2">
        <v>221188.8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/>
      <c r="IF388" s="12"/>
      <c r="IG388" s="12"/>
      <c r="IH388" s="12"/>
      <c r="II388" s="12"/>
      <c r="IJ388" s="12"/>
      <c r="IK388" s="12"/>
      <c r="IL388" s="12"/>
      <c r="IM388" s="12"/>
      <c r="IN388" s="12"/>
      <c r="IO388" s="12"/>
      <c r="IP388" s="12"/>
      <c r="IQ388" s="12"/>
      <c r="IR388" s="12"/>
    </row>
    <row r="389" spans="1:252" s="26" customFormat="1" outlineLevel="1" x14ac:dyDescent="0.25">
      <c r="A389" s="184" t="s">
        <v>668</v>
      </c>
      <c r="B389" s="39" t="s">
        <v>608</v>
      </c>
      <c r="C389" s="136" t="s">
        <v>715</v>
      </c>
      <c r="D389" s="284">
        <v>281.12</v>
      </c>
      <c r="E389" s="205">
        <v>150</v>
      </c>
      <c r="F389" s="139"/>
      <c r="G389" s="1">
        <v>42168</v>
      </c>
      <c r="H389" s="1">
        <v>0</v>
      </c>
      <c r="I389" s="2">
        <v>42168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2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12"/>
      <c r="HC389" s="12"/>
      <c r="HD389" s="12"/>
      <c r="HE389" s="12"/>
      <c r="HF389" s="12"/>
      <c r="HG389" s="12"/>
      <c r="HH389" s="12"/>
      <c r="HI389" s="12"/>
      <c r="HJ389" s="12"/>
      <c r="HK389" s="12"/>
      <c r="HL389" s="12"/>
      <c r="HM389" s="12"/>
      <c r="HN389" s="12"/>
      <c r="HO389" s="12"/>
      <c r="HP389" s="12"/>
      <c r="HQ389" s="12"/>
      <c r="HR389" s="12"/>
      <c r="HS389" s="12"/>
      <c r="HT389" s="12"/>
      <c r="HU389" s="12"/>
      <c r="HV389" s="12"/>
      <c r="HW389" s="12"/>
      <c r="HX389" s="12"/>
      <c r="HY389" s="12"/>
      <c r="HZ389" s="12"/>
      <c r="IA389" s="12"/>
      <c r="IB389" s="12"/>
      <c r="IC389" s="12"/>
      <c r="ID389" s="12"/>
      <c r="IE389" s="12"/>
      <c r="IF389" s="12"/>
      <c r="IG389" s="12"/>
      <c r="IH389" s="12"/>
      <c r="II389" s="12"/>
      <c r="IJ389" s="12"/>
      <c r="IK389" s="12"/>
      <c r="IL389" s="12"/>
      <c r="IM389" s="12"/>
      <c r="IN389" s="12"/>
      <c r="IO389" s="12"/>
      <c r="IP389" s="12"/>
      <c r="IQ389" s="12"/>
      <c r="IR389" s="12"/>
    </row>
    <row r="390" spans="1:252" x14ac:dyDescent="0.25">
      <c r="A390" s="146"/>
      <c r="B390" s="147" t="s">
        <v>33</v>
      </c>
      <c r="C390" s="148"/>
      <c r="D390" s="149"/>
      <c r="E390" s="150"/>
      <c r="F390" s="151"/>
      <c r="G390" s="150">
        <v>762326.88</v>
      </c>
      <c r="H390" s="150">
        <v>1753095.96</v>
      </c>
      <c r="I390" s="150">
        <v>2515422.84</v>
      </c>
      <c r="J390" s="276"/>
      <c r="K390" s="289"/>
    </row>
    <row r="391" spans="1:252" ht="16.2" customHeight="1" x14ac:dyDescent="0.25">
      <c r="A391" s="71"/>
      <c r="B391" s="241" t="s">
        <v>395</v>
      </c>
      <c r="C391" s="8"/>
      <c r="D391" s="23"/>
      <c r="E391" s="9"/>
      <c r="F391" s="44"/>
      <c r="G391" s="9"/>
      <c r="H391" s="9"/>
      <c r="I391" s="23">
        <v>383708.57</v>
      </c>
    </row>
    <row r="392" spans="1:252" ht="18.75" customHeight="1" x14ac:dyDescent="0.25">
      <c r="A392" s="86"/>
      <c r="B392" s="303" t="s">
        <v>669</v>
      </c>
      <c r="C392" s="82"/>
      <c r="D392" s="82"/>
      <c r="E392" s="82"/>
      <c r="F392" s="102"/>
      <c r="G392" s="82"/>
      <c r="H392" s="82"/>
      <c r="I392" s="83"/>
    </row>
    <row r="393" spans="1:252" outlineLevel="1" x14ac:dyDescent="0.25">
      <c r="A393" s="184" t="s">
        <v>229</v>
      </c>
      <c r="B393" s="54" t="s">
        <v>24</v>
      </c>
      <c r="C393" s="1" t="s">
        <v>11</v>
      </c>
      <c r="D393" s="116">
        <v>86</v>
      </c>
      <c r="E393" s="178">
        <v>300</v>
      </c>
      <c r="F393" s="47"/>
      <c r="G393" s="1">
        <v>25800</v>
      </c>
      <c r="H393" s="14"/>
      <c r="I393" s="14">
        <v>25800</v>
      </c>
    </row>
    <row r="394" spans="1:252" ht="31.2" outlineLevel="1" x14ac:dyDescent="0.25">
      <c r="A394" s="65"/>
      <c r="B394" s="20" t="s">
        <v>161</v>
      </c>
      <c r="C394" s="15" t="s">
        <v>11</v>
      </c>
      <c r="D394" s="281">
        <v>86</v>
      </c>
      <c r="E394" s="1"/>
      <c r="F394" s="213">
        <v>1700</v>
      </c>
      <c r="G394" s="1">
        <v>0</v>
      </c>
      <c r="H394" s="1">
        <v>146200</v>
      </c>
      <c r="I394" s="14">
        <v>146200</v>
      </c>
    </row>
    <row r="395" spans="1:252" outlineLevel="1" x14ac:dyDescent="0.25">
      <c r="A395" s="65"/>
      <c r="B395" s="20" t="s">
        <v>768</v>
      </c>
      <c r="C395" s="15" t="s">
        <v>11</v>
      </c>
      <c r="D395" s="281">
        <v>20</v>
      </c>
      <c r="E395" s="1">
        <v>600</v>
      </c>
      <c r="F395" s="213">
        <v>1400</v>
      </c>
      <c r="G395" s="1">
        <v>12000</v>
      </c>
      <c r="H395" s="1">
        <v>28000</v>
      </c>
      <c r="I395" s="14">
        <v>40000</v>
      </c>
    </row>
    <row r="396" spans="1:252" ht="31.2" outlineLevel="1" x14ac:dyDescent="0.25">
      <c r="A396" s="65"/>
      <c r="B396" s="20" t="s">
        <v>681</v>
      </c>
      <c r="C396" s="15" t="s">
        <v>11</v>
      </c>
      <c r="D396" s="281">
        <v>2</v>
      </c>
      <c r="E396" s="1"/>
      <c r="F396" s="213">
        <v>24500</v>
      </c>
      <c r="G396" s="1">
        <v>0</v>
      </c>
      <c r="H396" s="1">
        <v>49000</v>
      </c>
      <c r="I396" s="14">
        <v>49000</v>
      </c>
    </row>
    <row r="397" spans="1:252" ht="31.2" outlineLevel="1" x14ac:dyDescent="0.25">
      <c r="A397" s="65"/>
      <c r="B397" s="20" t="s">
        <v>757</v>
      </c>
      <c r="C397" s="15" t="s">
        <v>11</v>
      </c>
      <c r="D397" s="281">
        <v>4</v>
      </c>
      <c r="E397" s="1"/>
      <c r="F397" s="213">
        <v>24500</v>
      </c>
      <c r="G397" s="1">
        <v>0</v>
      </c>
      <c r="H397" s="1">
        <v>98000</v>
      </c>
      <c r="I397" s="14">
        <v>98000</v>
      </c>
    </row>
    <row r="398" spans="1:252" ht="31.2" outlineLevel="1" x14ac:dyDescent="0.25">
      <c r="A398" s="65"/>
      <c r="B398" s="20" t="s">
        <v>682</v>
      </c>
      <c r="C398" s="15" t="s">
        <v>11</v>
      </c>
      <c r="D398" s="281">
        <v>1</v>
      </c>
      <c r="E398" s="1"/>
      <c r="F398" s="213">
        <v>24500</v>
      </c>
      <c r="G398" s="1">
        <v>0</v>
      </c>
      <c r="H398" s="1">
        <v>24500</v>
      </c>
      <c r="I398" s="14">
        <v>24500</v>
      </c>
    </row>
    <row r="399" spans="1:252" outlineLevel="1" x14ac:dyDescent="0.25">
      <c r="A399" s="65"/>
      <c r="B399" s="20" t="s">
        <v>763</v>
      </c>
      <c r="C399" s="15" t="s">
        <v>11</v>
      </c>
      <c r="D399" s="281">
        <v>4</v>
      </c>
      <c r="E399" s="1"/>
      <c r="F399" s="120">
        <v>10000</v>
      </c>
      <c r="G399" s="1">
        <v>0</v>
      </c>
      <c r="H399" s="1">
        <v>40000</v>
      </c>
      <c r="I399" s="14">
        <v>40000</v>
      </c>
    </row>
    <row r="400" spans="1:252" ht="31.5" customHeight="1" outlineLevel="1" x14ac:dyDescent="0.25">
      <c r="A400" s="184" t="s">
        <v>306</v>
      </c>
      <c r="B400" s="8" t="s">
        <v>25</v>
      </c>
      <c r="C400" s="1" t="s">
        <v>11</v>
      </c>
      <c r="D400" s="116">
        <v>9</v>
      </c>
      <c r="E400" s="178"/>
      <c r="F400" s="120"/>
      <c r="G400" s="1">
        <v>0</v>
      </c>
      <c r="H400" s="1">
        <v>0</v>
      </c>
      <c r="I400" s="14">
        <v>0</v>
      </c>
    </row>
    <row r="401" spans="1:12" ht="31.2" outlineLevel="1" x14ac:dyDescent="0.25">
      <c r="A401" s="65"/>
      <c r="B401" s="20" t="s">
        <v>680</v>
      </c>
      <c r="C401" s="15" t="s">
        <v>11</v>
      </c>
      <c r="D401" s="281">
        <v>4</v>
      </c>
      <c r="E401" s="1"/>
      <c r="F401" s="213">
        <v>12879.699999999999</v>
      </c>
      <c r="G401" s="1">
        <v>0</v>
      </c>
      <c r="H401" s="1">
        <v>51518.799999999996</v>
      </c>
      <c r="I401" s="14">
        <v>51518.799999999996</v>
      </c>
    </row>
    <row r="402" spans="1:12" ht="31.2" outlineLevel="1" x14ac:dyDescent="0.25">
      <c r="A402" s="65"/>
      <c r="B402" s="20" t="s">
        <v>679</v>
      </c>
      <c r="C402" s="15" t="s">
        <v>11</v>
      </c>
      <c r="D402" s="281">
        <v>1</v>
      </c>
      <c r="E402" s="1"/>
      <c r="F402" s="213">
        <v>12036</v>
      </c>
      <c r="G402" s="1">
        <v>0</v>
      </c>
      <c r="H402" s="1">
        <v>12036</v>
      </c>
      <c r="I402" s="14">
        <v>12036</v>
      </c>
    </row>
    <row r="403" spans="1:12" outlineLevel="1" x14ac:dyDescent="0.25">
      <c r="A403" s="65"/>
      <c r="B403" s="20" t="s">
        <v>764</v>
      </c>
      <c r="C403" s="15" t="s">
        <v>11</v>
      </c>
      <c r="D403" s="281">
        <v>4</v>
      </c>
      <c r="E403" s="1"/>
      <c r="F403" s="213">
        <v>12879.699999999999</v>
      </c>
      <c r="G403" s="1">
        <v>0</v>
      </c>
      <c r="H403" s="1">
        <v>51518.799999999996</v>
      </c>
      <c r="I403" s="14">
        <v>51518.799999999996</v>
      </c>
    </row>
    <row r="404" spans="1:12" outlineLevel="1" x14ac:dyDescent="0.25">
      <c r="A404" s="184" t="s">
        <v>330</v>
      </c>
      <c r="B404" s="8" t="s">
        <v>408</v>
      </c>
      <c r="C404" s="1" t="s">
        <v>11</v>
      </c>
      <c r="D404" s="116">
        <v>8</v>
      </c>
      <c r="E404" s="178">
        <v>1300</v>
      </c>
      <c r="F404" s="255">
        <v>10800</v>
      </c>
      <c r="G404" s="1">
        <v>10400</v>
      </c>
      <c r="H404" s="1">
        <v>86400</v>
      </c>
      <c r="I404" s="14">
        <v>96800</v>
      </c>
    </row>
    <row r="405" spans="1:12" outlineLevel="1" x14ac:dyDescent="0.25">
      <c r="A405" s="65"/>
      <c r="B405" s="16" t="s">
        <v>765</v>
      </c>
      <c r="C405" s="1" t="s">
        <v>11</v>
      </c>
      <c r="D405" s="282">
        <v>4</v>
      </c>
      <c r="E405" s="115"/>
      <c r="F405" s="47"/>
      <c r="G405" s="1">
        <v>0</v>
      </c>
      <c r="H405" s="1">
        <v>0</v>
      </c>
      <c r="I405" s="14"/>
    </row>
    <row r="406" spans="1:12" outlineLevel="1" x14ac:dyDescent="0.25">
      <c r="A406" s="65"/>
      <c r="B406" s="16" t="s">
        <v>766</v>
      </c>
      <c r="C406" s="1" t="s">
        <v>11</v>
      </c>
      <c r="D406" s="282">
        <v>2</v>
      </c>
      <c r="E406" s="115"/>
      <c r="F406" s="47"/>
      <c r="G406" s="1">
        <v>0</v>
      </c>
      <c r="H406" s="1">
        <v>0</v>
      </c>
      <c r="I406" s="14"/>
    </row>
    <row r="407" spans="1:12" outlineLevel="1" x14ac:dyDescent="0.25">
      <c r="A407" s="65"/>
      <c r="B407" s="16" t="s">
        <v>767</v>
      </c>
      <c r="C407" s="1" t="s">
        <v>11</v>
      </c>
      <c r="D407" s="282">
        <v>2</v>
      </c>
      <c r="E407" s="115"/>
      <c r="F407" s="47"/>
      <c r="G407" s="1">
        <v>0</v>
      </c>
      <c r="H407" s="1">
        <v>0</v>
      </c>
      <c r="I407" s="14"/>
    </row>
    <row r="408" spans="1:12" outlineLevel="1" x14ac:dyDescent="0.25">
      <c r="A408" s="184" t="s">
        <v>331</v>
      </c>
      <c r="B408" s="8" t="s">
        <v>409</v>
      </c>
      <c r="C408" s="1" t="s">
        <v>11</v>
      </c>
      <c r="D408" s="283">
        <v>44</v>
      </c>
      <c r="E408" s="178">
        <v>1300</v>
      </c>
      <c r="F408" s="47"/>
      <c r="G408" s="1">
        <v>57200</v>
      </c>
      <c r="H408" s="1">
        <v>0</v>
      </c>
      <c r="I408" s="14">
        <v>57200</v>
      </c>
    </row>
    <row r="409" spans="1:12" outlineLevel="1" x14ac:dyDescent="0.25">
      <c r="A409" s="65"/>
      <c r="B409" s="16" t="s">
        <v>683</v>
      </c>
      <c r="C409" s="1" t="s">
        <v>11</v>
      </c>
      <c r="D409" s="282">
        <v>22</v>
      </c>
      <c r="E409" s="1"/>
      <c r="F409" s="120">
        <v>700</v>
      </c>
      <c r="G409" s="1">
        <v>0</v>
      </c>
      <c r="H409" s="1">
        <v>15400</v>
      </c>
      <c r="I409" s="14">
        <v>15400</v>
      </c>
    </row>
    <row r="410" spans="1:12" ht="31.2" outlineLevel="1" x14ac:dyDescent="0.25">
      <c r="A410" s="65"/>
      <c r="B410" s="16" t="s">
        <v>684</v>
      </c>
      <c r="C410" s="1" t="s">
        <v>11</v>
      </c>
      <c r="D410" s="282">
        <v>22</v>
      </c>
      <c r="E410" s="1"/>
      <c r="F410" s="120">
        <v>2000</v>
      </c>
      <c r="G410" s="1">
        <v>0</v>
      </c>
      <c r="H410" s="1">
        <v>44000</v>
      </c>
      <c r="I410" s="14">
        <v>44000</v>
      </c>
    </row>
    <row r="411" spans="1:12" x14ac:dyDescent="0.25">
      <c r="A411" s="146"/>
      <c r="B411" s="154" t="s">
        <v>32</v>
      </c>
      <c r="C411" s="148"/>
      <c r="D411" s="149"/>
      <c r="E411" s="150"/>
      <c r="F411" s="151"/>
      <c r="G411" s="150">
        <v>105400</v>
      </c>
      <c r="H411" s="150">
        <v>646573.6</v>
      </c>
      <c r="I411" s="150">
        <v>751973.6</v>
      </c>
      <c r="J411" s="276"/>
    </row>
    <row r="412" spans="1:12" ht="16.95" customHeight="1" x14ac:dyDescent="0.25">
      <c r="A412" s="71"/>
      <c r="B412" s="241" t="s">
        <v>395</v>
      </c>
      <c r="C412" s="8"/>
      <c r="D412" s="23"/>
      <c r="E412" s="9"/>
      <c r="F412" s="44"/>
      <c r="G412" s="9"/>
      <c r="H412" s="9"/>
      <c r="I412" s="23">
        <v>114707.84</v>
      </c>
    </row>
    <row r="413" spans="1:12" ht="18.75" customHeight="1" x14ac:dyDescent="0.25">
      <c r="A413" s="85"/>
      <c r="B413" s="303" t="s">
        <v>670</v>
      </c>
      <c r="C413" s="82"/>
      <c r="D413" s="82"/>
      <c r="E413" s="82"/>
      <c r="F413" s="102"/>
      <c r="G413" s="82"/>
      <c r="H413" s="82"/>
      <c r="I413" s="83"/>
    </row>
    <row r="414" spans="1:12" s="5" customFormat="1" ht="31.5" customHeight="1" outlineLevel="1" x14ac:dyDescent="0.25">
      <c r="A414" s="84" t="s">
        <v>230</v>
      </c>
      <c r="B414" s="263" t="s">
        <v>606</v>
      </c>
      <c r="C414" s="23" t="s">
        <v>12</v>
      </c>
      <c r="D414" s="116">
        <v>2515.7415999999998</v>
      </c>
      <c r="E414" s="178">
        <v>800</v>
      </c>
      <c r="F414" s="47">
        <v>600</v>
      </c>
      <c r="G414" s="1">
        <v>2012593.2799999998</v>
      </c>
      <c r="H414" s="1">
        <v>1509444.96</v>
      </c>
      <c r="I414" s="14">
        <v>3522038.2399999998</v>
      </c>
      <c r="J414" s="266"/>
      <c r="K414" s="18"/>
      <c r="L414" s="18"/>
    </row>
    <row r="415" spans="1:12" outlineLevel="1" x14ac:dyDescent="0.25">
      <c r="A415" s="84" t="s">
        <v>231</v>
      </c>
      <c r="B415" s="21" t="s">
        <v>735</v>
      </c>
      <c r="C415" s="23" t="s">
        <v>12</v>
      </c>
      <c r="D415" s="116">
        <v>329.63279999999997</v>
      </c>
      <c r="E415" s="178">
        <v>350</v>
      </c>
      <c r="F415" s="47"/>
      <c r="G415" s="1">
        <v>115371.48</v>
      </c>
      <c r="H415" s="1">
        <v>0</v>
      </c>
      <c r="I415" s="14">
        <v>115371.48</v>
      </c>
      <c r="K415" s="240"/>
    </row>
    <row r="416" spans="1:12" ht="31.2" outlineLevel="1" x14ac:dyDescent="0.25">
      <c r="A416" s="65"/>
      <c r="B416" s="10" t="s">
        <v>734</v>
      </c>
      <c r="C416" s="42" t="s">
        <v>8</v>
      </c>
      <c r="D416" s="29">
        <v>39.54</v>
      </c>
      <c r="E416" s="14"/>
      <c r="F416" s="218">
        <v>4200</v>
      </c>
      <c r="G416" s="14"/>
      <c r="H416" s="1">
        <v>166068</v>
      </c>
      <c r="I416" s="14">
        <v>166068</v>
      </c>
    </row>
    <row r="417" spans="1:12" outlineLevel="1" x14ac:dyDescent="0.25">
      <c r="A417" s="65"/>
      <c r="B417" s="280" t="s">
        <v>163</v>
      </c>
      <c r="C417" s="42" t="s">
        <v>11</v>
      </c>
      <c r="D417" s="29">
        <v>3955.59</v>
      </c>
      <c r="E417" s="14"/>
      <c r="F417" s="106">
        <v>12</v>
      </c>
      <c r="G417" s="14"/>
      <c r="H417" s="1">
        <v>47467.08</v>
      </c>
      <c r="I417" s="14">
        <v>47467.08</v>
      </c>
    </row>
    <row r="418" spans="1:12" ht="19.5" customHeight="1" x14ac:dyDescent="0.25">
      <c r="A418" s="146"/>
      <c r="B418" s="154" t="s">
        <v>31</v>
      </c>
      <c r="C418" s="148"/>
      <c r="D418" s="149"/>
      <c r="E418" s="150"/>
      <c r="F418" s="151"/>
      <c r="G418" s="150">
        <v>2127964.7599999998</v>
      </c>
      <c r="H418" s="150">
        <v>1722980.04</v>
      </c>
      <c r="I418" s="150">
        <v>3850944.8</v>
      </c>
      <c r="J418" s="276"/>
      <c r="L418" s="98"/>
    </row>
    <row r="419" spans="1:12" ht="17.399999999999999" customHeight="1" x14ac:dyDescent="0.25">
      <c r="A419" s="71"/>
      <c r="B419" s="241" t="s">
        <v>395</v>
      </c>
      <c r="C419" s="242"/>
      <c r="D419" s="243"/>
      <c r="E419" s="244"/>
      <c r="F419" s="245"/>
      <c r="G419" s="9"/>
      <c r="H419" s="9"/>
      <c r="I419" s="23">
        <v>587432.26</v>
      </c>
    </row>
    <row r="420" spans="1:12" ht="20.25" customHeight="1" x14ac:dyDescent="0.25">
      <c r="A420" s="86"/>
      <c r="B420" s="303" t="s">
        <v>671</v>
      </c>
      <c r="C420" s="303"/>
      <c r="D420" s="303"/>
      <c r="E420" s="303"/>
      <c r="F420" s="303"/>
      <c r="G420" s="82"/>
      <c r="H420" s="82"/>
      <c r="I420" s="83"/>
    </row>
    <row r="421" spans="1:12" ht="19.5" customHeight="1" outlineLevel="1" x14ac:dyDescent="0.25">
      <c r="A421" s="65"/>
      <c r="B421" s="134" t="s">
        <v>627</v>
      </c>
      <c r="C421" s="251"/>
      <c r="D421" s="252"/>
      <c r="E421" s="256"/>
      <c r="F421" s="257"/>
      <c r="G421" s="60"/>
      <c r="H421" s="60"/>
      <c r="I421" s="60"/>
      <c r="K421" s="274"/>
    </row>
    <row r="422" spans="1:12" ht="16.95" customHeight="1" outlineLevel="1" x14ac:dyDescent="0.25">
      <c r="A422" s="84" t="s">
        <v>232</v>
      </c>
      <c r="B422" s="21" t="s">
        <v>612</v>
      </c>
      <c r="C422" s="23" t="s">
        <v>12</v>
      </c>
      <c r="D422" s="1">
        <v>304.39999999999998</v>
      </c>
      <c r="E422" s="178">
        <v>120</v>
      </c>
      <c r="F422" s="47"/>
      <c r="G422" s="1">
        <v>36528</v>
      </c>
      <c r="H422" s="14"/>
      <c r="I422" s="14">
        <v>36528</v>
      </c>
      <c r="K422" s="117"/>
    </row>
    <row r="423" spans="1:12" outlineLevel="1" x14ac:dyDescent="0.25">
      <c r="A423" s="65"/>
      <c r="B423" s="20" t="s">
        <v>609</v>
      </c>
      <c r="C423" s="15" t="s">
        <v>12</v>
      </c>
      <c r="D423" s="1">
        <v>334.84</v>
      </c>
      <c r="E423" s="14"/>
      <c r="F423" s="120">
        <v>97.57</v>
      </c>
      <c r="G423" s="1">
        <v>0</v>
      </c>
      <c r="H423" s="1">
        <v>32670.338799999994</v>
      </c>
      <c r="I423" s="14">
        <v>32670.338799999994</v>
      </c>
    </row>
    <row r="424" spans="1:12" outlineLevel="1" x14ac:dyDescent="0.25">
      <c r="A424" s="84" t="s">
        <v>233</v>
      </c>
      <c r="B424" s="21" t="s">
        <v>613</v>
      </c>
      <c r="C424" s="23" t="s">
        <v>12</v>
      </c>
      <c r="D424" s="23">
        <v>1225.0999999999999</v>
      </c>
      <c r="E424" s="178">
        <v>150</v>
      </c>
      <c r="F424" s="47"/>
      <c r="G424" s="1">
        <v>183765</v>
      </c>
      <c r="H424" s="1">
        <v>0</v>
      </c>
      <c r="I424" s="14">
        <v>183765</v>
      </c>
    </row>
    <row r="425" spans="1:12" outlineLevel="1" x14ac:dyDescent="0.25">
      <c r="A425" s="65"/>
      <c r="B425" s="16" t="s">
        <v>751</v>
      </c>
      <c r="C425" s="15" t="s">
        <v>8</v>
      </c>
      <c r="D425" s="1">
        <v>122.51</v>
      </c>
      <c r="E425" s="14"/>
      <c r="F425" s="195">
        <v>4200</v>
      </c>
      <c r="G425" s="1">
        <v>0</v>
      </c>
      <c r="H425" s="1">
        <v>514542</v>
      </c>
      <c r="I425" s="14">
        <v>514542</v>
      </c>
    </row>
    <row r="426" spans="1:12" outlineLevel="1" x14ac:dyDescent="0.25">
      <c r="A426" s="65"/>
      <c r="B426" s="16" t="s">
        <v>752</v>
      </c>
      <c r="C426" s="15" t="s">
        <v>12</v>
      </c>
      <c r="D426" s="1">
        <v>1128.0999999999999</v>
      </c>
      <c r="E426" s="14"/>
      <c r="F426" s="195"/>
      <c r="G426" s="1">
        <v>0</v>
      </c>
      <c r="H426" s="1">
        <v>0</v>
      </c>
      <c r="I426" s="14"/>
    </row>
    <row r="427" spans="1:12" ht="32.25" customHeight="1" outlineLevel="1" x14ac:dyDescent="0.25">
      <c r="A427" s="84" t="s">
        <v>234</v>
      </c>
      <c r="B427" s="8" t="s">
        <v>611</v>
      </c>
      <c r="C427" s="23" t="s">
        <v>12</v>
      </c>
      <c r="D427" s="23">
        <v>3651.7</v>
      </c>
      <c r="E427" s="178">
        <v>340</v>
      </c>
      <c r="F427" s="47"/>
      <c r="G427" s="1">
        <v>1241578</v>
      </c>
      <c r="H427" s="1">
        <v>0</v>
      </c>
      <c r="I427" s="14">
        <v>1241578</v>
      </c>
    </row>
    <row r="428" spans="1:12" outlineLevel="1" x14ac:dyDescent="0.25">
      <c r="A428" s="65"/>
      <c r="B428" s="16" t="s">
        <v>27</v>
      </c>
      <c r="C428" s="15" t="s">
        <v>8</v>
      </c>
      <c r="D428" s="1">
        <v>146.07</v>
      </c>
      <c r="E428" s="187"/>
      <c r="F428" s="10"/>
      <c r="G428" s="1">
        <v>0</v>
      </c>
      <c r="H428" s="1">
        <v>0</v>
      </c>
      <c r="I428" s="14">
        <v>0</v>
      </c>
    </row>
    <row r="429" spans="1:12" outlineLevel="1" x14ac:dyDescent="0.25">
      <c r="A429" s="65"/>
      <c r="B429" s="20" t="s">
        <v>610</v>
      </c>
      <c r="C429" s="15" t="s">
        <v>12</v>
      </c>
      <c r="D429" s="1">
        <v>3651.7</v>
      </c>
      <c r="E429" s="187"/>
      <c r="F429" s="213">
        <v>31.34</v>
      </c>
      <c r="G429" s="1">
        <v>0</v>
      </c>
      <c r="H429" s="1">
        <v>114444.27799999999</v>
      </c>
      <c r="I429" s="14">
        <v>114444.27799999999</v>
      </c>
    </row>
    <row r="430" spans="1:12" ht="31.2" outlineLevel="1" x14ac:dyDescent="0.25">
      <c r="A430" s="84" t="s">
        <v>235</v>
      </c>
      <c r="B430" s="8" t="s">
        <v>753</v>
      </c>
      <c r="C430" s="23" t="s">
        <v>12</v>
      </c>
      <c r="D430" s="23">
        <v>125.1</v>
      </c>
      <c r="E430" s="178">
        <v>340</v>
      </c>
      <c r="F430" s="47"/>
      <c r="G430" s="1">
        <v>42534</v>
      </c>
      <c r="H430" s="1">
        <v>0</v>
      </c>
      <c r="I430" s="14">
        <v>42534</v>
      </c>
    </row>
    <row r="431" spans="1:12" outlineLevel="1" x14ac:dyDescent="0.25">
      <c r="A431" s="65"/>
      <c r="B431" s="16" t="s">
        <v>27</v>
      </c>
      <c r="C431" s="15" t="s">
        <v>8</v>
      </c>
      <c r="D431" s="1">
        <v>8.76</v>
      </c>
      <c r="E431" s="187"/>
      <c r="F431" s="10"/>
      <c r="G431" s="1">
        <v>0</v>
      </c>
      <c r="H431" s="1">
        <v>0</v>
      </c>
      <c r="I431" s="14">
        <v>0</v>
      </c>
    </row>
    <row r="432" spans="1:12" outlineLevel="1" x14ac:dyDescent="0.25">
      <c r="A432" s="65"/>
      <c r="B432" s="20" t="s">
        <v>610</v>
      </c>
      <c r="C432" s="15" t="s">
        <v>12</v>
      </c>
      <c r="D432" s="1">
        <v>125.1</v>
      </c>
      <c r="E432" s="187"/>
      <c r="F432" s="213">
        <v>31.34</v>
      </c>
      <c r="G432" s="1">
        <v>0</v>
      </c>
      <c r="H432" s="1">
        <v>3920.634</v>
      </c>
      <c r="I432" s="14">
        <v>3920.634</v>
      </c>
    </row>
    <row r="433" spans="1:13" ht="31.2" outlineLevel="1" x14ac:dyDescent="0.25">
      <c r="A433" s="84" t="s">
        <v>236</v>
      </c>
      <c r="B433" s="8" t="s">
        <v>266</v>
      </c>
      <c r="C433" s="23" t="s">
        <v>12</v>
      </c>
      <c r="D433" s="23">
        <v>351.5</v>
      </c>
      <c r="E433" s="178">
        <v>350</v>
      </c>
      <c r="F433" s="47"/>
      <c r="G433" s="1">
        <v>123025</v>
      </c>
      <c r="H433" s="1">
        <v>0</v>
      </c>
      <c r="I433" s="14">
        <v>123025</v>
      </c>
    </row>
    <row r="434" spans="1:13" outlineLevel="1" x14ac:dyDescent="0.25">
      <c r="A434" s="65"/>
      <c r="B434" s="16" t="s">
        <v>615</v>
      </c>
      <c r="C434" s="15" t="s">
        <v>12</v>
      </c>
      <c r="D434" s="1">
        <v>386.65</v>
      </c>
      <c r="E434" s="14"/>
      <c r="F434" s="213">
        <v>250</v>
      </c>
      <c r="G434" s="1">
        <v>0</v>
      </c>
      <c r="H434" s="1">
        <v>96662.5</v>
      </c>
      <c r="I434" s="14">
        <v>96662.5</v>
      </c>
    </row>
    <row r="435" spans="1:13" outlineLevel="1" x14ac:dyDescent="0.25">
      <c r="A435" s="65"/>
      <c r="B435" s="16" t="s">
        <v>28</v>
      </c>
      <c r="C435" s="15" t="s">
        <v>13</v>
      </c>
      <c r="D435" s="1">
        <v>2319.9</v>
      </c>
      <c r="E435" s="14"/>
      <c r="F435" s="213">
        <v>8.25</v>
      </c>
      <c r="G435" s="1">
        <v>0</v>
      </c>
      <c r="H435" s="1">
        <v>19139.174999999999</v>
      </c>
      <c r="I435" s="14">
        <v>19139.174999999999</v>
      </c>
    </row>
    <row r="436" spans="1:13" outlineLevel="1" x14ac:dyDescent="0.25">
      <c r="A436" s="65"/>
      <c r="B436" s="16" t="s">
        <v>614</v>
      </c>
      <c r="C436" s="15" t="s">
        <v>13</v>
      </c>
      <c r="D436" s="1">
        <v>73.459999999999994</v>
      </c>
      <c r="E436" s="14"/>
      <c r="F436" s="213">
        <v>9</v>
      </c>
      <c r="G436" s="1">
        <v>0</v>
      </c>
      <c r="H436" s="1">
        <v>661.14</v>
      </c>
      <c r="I436" s="14">
        <v>661.14</v>
      </c>
    </row>
    <row r="437" spans="1:13" ht="22.5" customHeight="1" outlineLevel="1" x14ac:dyDescent="0.25">
      <c r="A437" s="65"/>
      <c r="B437" s="9" t="s">
        <v>626</v>
      </c>
      <c r="C437" s="15"/>
      <c r="D437" s="1"/>
      <c r="E437" s="14"/>
      <c r="F437" s="213"/>
      <c r="G437" s="1">
        <v>0</v>
      </c>
      <c r="H437" s="1">
        <v>0</v>
      </c>
      <c r="I437" s="14"/>
    </row>
    <row r="438" spans="1:13" outlineLevel="1" x14ac:dyDescent="0.25">
      <c r="A438" s="84" t="s">
        <v>332</v>
      </c>
      <c r="B438" s="8" t="s">
        <v>796</v>
      </c>
      <c r="C438" s="23" t="s">
        <v>12</v>
      </c>
      <c r="D438" s="23">
        <v>3925.23</v>
      </c>
      <c r="E438" s="178">
        <v>250</v>
      </c>
      <c r="F438" s="47"/>
      <c r="G438" s="1">
        <v>981307.5</v>
      </c>
      <c r="H438" s="1">
        <v>0</v>
      </c>
      <c r="I438" s="14">
        <v>981307.5</v>
      </c>
    </row>
    <row r="439" spans="1:13" outlineLevel="1" x14ac:dyDescent="0.25">
      <c r="A439" s="67"/>
      <c r="B439" s="16" t="s">
        <v>625</v>
      </c>
      <c r="C439" s="15" t="s">
        <v>13</v>
      </c>
      <c r="D439" s="53">
        <v>23551.38</v>
      </c>
      <c r="E439" s="187"/>
      <c r="F439" s="213"/>
      <c r="G439" s="1">
        <v>0</v>
      </c>
      <c r="H439" s="1">
        <v>0</v>
      </c>
      <c r="I439" s="14">
        <v>0</v>
      </c>
    </row>
    <row r="440" spans="1:13" outlineLevel="1" x14ac:dyDescent="0.25">
      <c r="A440" s="84" t="s">
        <v>333</v>
      </c>
      <c r="B440" s="8" t="s">
        <v>628</v>
      </c>
      <c r="C440" s="23" t="s">
        <v>808</v>
      </c>
      <c r="D440" s="23">
        <v>3800</v>
      </c>
      <c r="E440" s="178">
        <v>25</v>
      </c>
      <c r="F440" s="47"/>
      <c r="G440" s="1">
        <v>95000</v>
      </c>
      <c r="H440" s="1">
        <v>0</v>
      </c>
      <c r="I440" s="14">
        <v>95000</v>
      </c>
      <c r="J440" s="290"/>
    </row>
    <row r="441" spans="1:13" outlineLevel="1" x14ac:dyDescent="0.25">
      <c r="A441" s="67"/>
      <c r="B441" s="16" t="s">
        <v>630</v>
      </c>
      <c r="C441" s="15" t="s">
        <v>13</v>
      </c>
      <c r="D441" s="1">
        <v>760</v>
      </c>
      <c r="E441" s="14"/>
      <c r="F441" s="213"/>
      <c r="G441" s="1">
        <v>0</v>
      </c>
      <c r="H441" s="1">
        <v>0</v>
      </c>
      <c r="I441" s="14">
        <v>0</v>
      </c>
    </row>
    <row r="442" spans="1:13" outlineLevel="1" x14ac:dyDescent="0.25">
      <c r="A442" s="67"/>
      <c r="B442" s="16" t="s">
        <v>458</v>
      </c>
      <c r="C442" s="15" t="s">
        <v>13</v>
      </c>
      <c r="D442" s="53">
        <v>1000</v>
      </c>
      <c r="E442" s="14"/>
      <c r="F442" s="213">
        <v>8</v>
      </c>
      <c r="G442" s="1">
        <v>0</v>
      </c>
      <c r="H442" s="1">
        <v>8000</v>
      </c>
      <c r="I442" s="14">
        <v>8000</v>
      </c>
    </row>
    <row r="443" spans="1:13" s="25" customFormat="1" outlineLevel="1" x14ac:dyDescent="0.25">
      <c r="A443" s="72"/>
      <c r="B443" s="295" t="s">
        <v>790</v>
      </c>
      <c r="C443" s="291"/>
      <c r="D443" s="292"/>
      <c r="E443" s="293"/>
      <c r="F443" s="294"/>
      <c r="G443" s="244">
        <v>2703737.5</v>
      </c>
      <c r="H443" s="1">
        <v>0</v>
      </c>
      <c r="I443" s="296">
        <v>2703737.5</v>
      </c>
      <c r="K443" s="118"/>
      <c r="L443" s="118"/>
      <c r="M443" s="118"/>
    </row>
    <row r="444" spans="1:13" s="25" customFormat="1" outlineLevel="1" x14ac:dyDescent="0.25">
      <c r="A444" s="72"/>
      <c r="B444" s="295" t="s">
        <v>793</v>
      </c>
      <c r="C444" s="291"/>
      <c r="D444" s="292"/>
      <c r="E444" s="293"/>
      <c r="F444" s="294"/>
      <c r="G444" s="244"/>
      <c r="H444" s="243">
        <v>790040.06579999998</v>
      </c>
      <c r="I444" s="296">
        <v>790040.06579999998</v>
      </c>
      <c r="K444" s="118"/>
      <c r="L444" s="118"/>
      <c r="M444" s="118"/>
    </row>
    <row r="445" spans="1:13" s="25" customFormat="1" outlineLevel="1" x14ac:dyDescent="0.25">
      <c r="A445" s="72"/>
      <c r="B445" s="295" t="s">
        <v>791</v>
      </c>
      <c r="C445" s="291"/>
      <c r="D445" s="292"/>
      <c r="E445" s="293"/>
      <c r="F445" s="294"/>
      <c r="G445" s="244"/>
      <c r="H445" s="293"/>
      <c r="I445" s="296">
        <v>0</v>
      </c>
      <c r="K445" s="118"/>
      <c r="L445" s="118"/>
      <c r="M445" s="118"/>
    </row>
    <row r="446" spans="1:13" s="25" customFormat="1" outlineLevel="1" x14ac:dyDescent="0.25">
      <c r="A446" s="72"/>
      <c r="B446" s="295" t="s">
        <v>792</v>
      </c>
      <c r="C446" s="291"/>
      <c r="D446" s="292"/>
      <c r="E446" s="293"/>
      <c r="F446" s="294"/>
      <c r="G446" s="244"/>
      <c r="H446" s="293"/>
      <c r="I446" s="296">
        <v>0</v>
      </c>
      <c r="K446" s="118"/>
      <c r="L446" s="118"/>
      <c r="M446" s="118"/>
    </row>
    <row r="447" spans="1:13" ht="27.6" x14ac:dyDescent="0.25">
      <c r="A447" s="146"/>
      <c r="B447" s="153" t="s">
        <v>30</v>
      </c>
      <c r="C447" s="148"/>
      <c r="D447" s="149"/>
      <c r="E447" s="150"/>
      <c r="F447" s="151"/>
      <c r="G447" s="150">
        <v>2703737.5</v>
      </c>
      <c r="H447" s="150">
        <v>790040.06579999998</v>
      </c>
      <c r="I447" s="150">
        <v>3493777.5658</v>
      </c>
      <c r="J447" s="276"/>
    </row>
    <row r="448" spans="1:13" x14ac:dyDescent="0.25">
      <c r="A448" s="71"/>
      <c r="B448" s="241" t="s">
        <v>395</v>
      </c>
      <c r="C448" s="242"/>
      <c r="D448" s="243"/>
      <c r="E448" s="244"/>
      <c r="F448" s="245"/>
      <c r="G448" s="244"/>
      <c r="H448" s="244"/>
      <c r="I448" s="23">
        <v>532949.12</v>
      </c>
    </row>
    <row r="449" spans="1:9" ht="62.4" x14ac:dyDescent="0.25">
      <c r="A449" s="305"/>
      <c r="B449" s="303" t="s">
        <v>745</v>
      </c>
      <c r="C449" s="306"/>
      <c r="D449" s="306"/>
      <c r="E449" s="306"/>
      <c r="F449" s="306"/>
      <c r="G449" s="306"/>
      <c r="H449" s="306"/>
      <c r="I449" s="307"/>
    </row>
    <row r="450" spans="1:9" ht="33.75" customHeight="1" outlineLevel="1" x14ac:dyDescent="0.25">
      <c r="A450" s="84" t="s">
        <v>238</v>
      </c>
      <c r="B450" s="8" t="s">
        <v>746</v>
      </c>
      <c r="C450" s="23" t="s">
        <v>12</v>
      </c>
      <c r="D450" s="51">
        <v>1302.9000000000001</v>
      </c>
      <c r="E450" s="121">
        <v>100</v>
      </c>
      <c r="F450" s="47"/>
      <c r="G450" s="1">
        <v>130290.00000000001</v>
      </c>
      <c r="H450" s="14"/>
      <c r="I450" s="14">
        <v>130290.00000000001</v>
      </c>
    </row>
    <row r="451" spans="1:9" outlineLevel="1" x14ac:dyDescent="0.25">
      <c r="A451" s="65"/>
      <c r="B451" s="20" t="s">
        <v>747</v>
      </c>
      <c r="C451" s="15" t="s">
        <v>8</v>
      </c>
      <c r="D451" s="1">
        <v>40</v>
      </c>
      <c r="E451" s="14"/>
      <c r="F451" s="120">
        <v>700</v>
      </c>
      <c r="G451" s="1">
        <v>0</v>
      </c>
      <c r="H451" s="14">
        <v>28000</v>
      </c>
      <c r="I451" s="14">
        <v>28000</v>
      </c>
    </row>
    <row r="452" spans="1:9" ht="31.2" outlineLevel="1" x14ac:dyDescent="0.25">
      <c r="A452" s="84" t="s">
        <v>238</v>
      </c>
      <c r="B452" s="8" t="s">
        <v>749</v>
      </c>
      <c r="C452" s="23" t="s">
        <v>12</v>
      </c>
      <c r="D452" s="51">
        <v>10</v>
      </c>
      <c r="E452" s="178">
        <v>1000</v>
      </c>
      <c r="F452" s="47"/>
      <c r="G452" s="1">
        <v>10000</v>
      </c>
      <c r="H452" s="14">
        <v>0</v>
      </c>
      <c r="I452" s="14">
        <v>10000</v>
      </c>
    </row>
    <row r="453" spans="1:9" outlineLevel="1" x14ac:dyDescent="0.25">
      <c r="A453" s="65"/>
      <c r="B453" s="20" t="s">
        <v>616</v>
      </c>
      <c r="C453" s="15" t="s">
        <v>8</v>
      </c>
      <c r="D453" s="1">
        <v>1</v>
      </c>
      <c r="E453" s="14"/>
      <c r="F453" s="270">
        <v>3450</v>
      </c>
      <c r="G453" s="1">
        <v>0</v>
      </c>
      <c r="H453" s="14">
        <v>3450</v>
      </c>
      <c r="I453" s="14">
        <v>3450</v>
      </c>
    </row>
    <row r="454" spans="1:9" outlineLevel="1" x14ac:dyDescent="0.25">
      <c r="A454" s="65"/>
      <c r="B454" s="20" t="s">
        <v>750</v>
      </c>
      <c r="C454" s="15" t="s">
        <v>8</v>
      </c>
      <c r="D454" s="1">
        <v>0.05</v>
      </c>
      <c r="E454" s="14"/>
      <c r="F454" s="120">
        <v>850</v>
      </c>
      <c r="G454" s="1">
        <v>0</v>
      </c>
      <c r="H454" s="14">
        <v>42.5</v>
      </c>
      <c r="I454" s="14">
        <v>42.5</v>
      </c>
    </row>
    <row r="455" spans="1:9" outlineLevel="1" x14ac:dyDescent="0.25">
      <c r="A455" s="84" t="s">
        <v>239</v>
      </c>
      <c r="B455" s="21" t="s">
        <v>618</v>
      </c>
      <c r="C455" s="23" t="s">
        <v>12</v>
      </c>
      <c r="D455" s="1">
        <v>10</v>
      </c>
      <c r="E455" s="178">
        <v>120</v>
      </c>
      <c r="F455" s="47"/>
      <c r="G455" s="1">
        <v>1200</v>
      </c>
      <c r="H455" s="14">
        <v>0</v>
      </c>
      <c r="I455" s="14">
        <v>1200</v>
      </c>
    </row>
    <row r="456" spans="1:9" outlineLevel="1" x14ac:dyDescent="0.25">
      <c r="A456" s="65"/>
      <c r="B456" s="20" t="s">
        <v>617</v>
      </c>
      <c r="C456" s="15" t="s">
        <v>12</v>
      </c>
      <c r="D456" s="1">
        <v>22</v>
      </c>
      <c r="E456" s="14"/>
      <c r="F456" s="120">
        <v>97.57</v>
      </c>
      <c r="G456" s="1">
        <v>0</v>
      </c>
      <c r="H456" s="14">
        <v>2146.54</v>
      </c>
      <c r="I456" s="14">
        <v>2146.54</v>
      </c>
    </row>
    <row r="457" spans="1:9" ht="31.2" outlineLevel="1" x14ac:dyDescent="0.25">
      <c r="A457" s="84" t="s">
        <v>240</v>
      </c>
      <c r="B457" s="21" t="s">
        <v>622</v>
      </c>
      <c r="C457" s="23" t="s">
        <v>12</v>
      </c>
      <c r="D457" s="23">
        <v>3.4</v>
      </c>
      <c r="E457" s="14"/>
      <c r="F457" s="47"/>
      <c r="G457" s="1">
        <v>0</v>
      </c>
      <c r="H457" s="14">
        <v>0</v>
      </c>
      <c r="I457" s="14">
        <v>0</v>
      </c>
    </row>
    <row r="458" spans="1:9" ht="27.6" outlineLevel="1" x14ac:dyDescent="0.25">
      <c r="A458" s="65"/>
      <c r="B458" s="220" t="s">
        <v>621</v>
      </c>
      <c r="C458" s="15" t="s">
        <v>12</v>
      </c>
      <c r="D458" s="52">
        <v>7</v>
      </c>
      <c r="E458" s="38"/>
      <c r="F458" s="195">
        <v>288.08999999999997</v>
      </c>
      <c r="G458" s="1">
        <v>0</v>
      </c>
      <c r="H458" s="14">
        <v>2016.6299999999999</v>
      </c>
      <c r="I458" s="38">
        <v>2016.6299999999999</v>
      </c>
    </row>
    <row r="459" spans="1:9" outlineLevel="1" x14ac:dyDescent="0.25">
      <c r="A459" s="65"/>
      <c r="B459" s="20" t="s">
        <v>264</v>
      </c>
      <c r="C459" s="15" t="s">
        <v>12</v>
      </c>
      <c r="D459" s="52">
        <v>3.45</v>
      </c>
      <c r="E459" s="38"/>
      <c r="F459" s="217">
        <v>109.41</v>
      </c>
      <c r="G459" s="1">
        <v>0</v>
      </c>
      <c r="H459" s="14">
        <v>377.46449999999999</v>
      </c>
      <c r="I459" s="38">
        <v>377.46449999999999</v>
      </c>
    </row>
    <row r="460" spans="1:9" outlineLevel="1" x14ac:dyDescent="0.25">
      <c r="A460" s="65"/>
      <c r="B460" s="20" t="s">
        <v>265</v>
      </c>
      <c r="C460" s="1" t="s">
        <v>12</v>
      </c>
      <c r="D460" s="52">
        <v>3.43</v>
      </c>
      <c r="E460" s="38"/>
      <c r="F460" s="217">
        <v>154.75</v>
      </c>
      <c r="G460" s="1">
        <v>0</v>
      </c>
      <c r="H460" s="14">
        <v>530.79250000000002</v>
      </c>
      <c r="I460" s="38">
        <v>530.79250000000002</v>
      </c>
    </row>
    <row r="461" spans="1:9" ht="31.2" outlineLevel="1" x14ac:dyDescent="0.25">
      <c r="A461" s="65"/>
      <c r="B461" s="16" t="s">
        <v>623</v>
      </c>
      <c r="C461" s="15" t="s">
        <v>8</v>
      </c>
      <c r="D461" s="1">
        <v>0.51</v>
      </c>
      <c r="E461" s="14"/>
      <c r="F461" s="217">
        <v>4400</v>
      </c>
      <c r="G461" s="1">
        <v>0</v>
      </c>
      <c r="H461" s="14">
        <v>2244</v>
      </c>
      <c r="I461" s="14">
        <v>2244</v>
      </c>
    </row>
    <row r="462" spans="1:9" outlineLevel="1" x14ac:dyDescent="0.25">
      <c r="A462" s="65"/>
      <c r="B462" s="16" t="s">
        <v>620</v>
      </c>
      <c r="C462" s="15" t="s">
        <v>12</v>
      </c>
      <c r="D462" s="1">
        <v>3.74</v>
      </c>
      <c r="E462" s="14"/>
      <c r="F462" s="217">
        <v>11.110000000000001</v>
      </c>
      <c r="G462" s="1">
        <v>0</v>
      </c>
      <c r="H462" s="14">
        <v>41.551400000000008</v>
      </c>
      <c r="I462" s="14">
        <v>41.551400000000008</v>
      </c>
    </row>
    <row r="463" spans="1:9" ht="31.2" outlineLevel="1" x14ac:dyDescent="0.25">
      <c r="A463" s="84" t="s">
        <v>335</v>
      </c>
      <c r="B463" s="8" t="s">
        <v>748</v>
      </c>
      <c r="C463" s="23" t="s">
        <v>12</v>
      </c>
      <c r="D463" s="23">
        <v>9.6</v>
      </c>
      <c r="E463" s="178">
        <v>280</v>
      </c>
      <c r="F463" s="47"/>
      <c r="G463" s="1">
        <v>2688</v>
      </c>
      <c r="H463" s="14">
        <v>0</v>
      </c>
      <c r="I463" s="14">
        <v>2688</v>
      </c>
    </row>
    <row r="464" spans="1:9" outlineLevel="1" x14ac:dyDescent="0.25">
      <c r="A464" s="65"/>
      <c r="B464" s="16" t="s">
        <v>619</v>
      </c>
      <c r="C464" s="15" t="s">
        <v>8</v>
      </c>
      <c r="D464" s="1">
        <v>0.38400000000000001</v>
      </c>
      <c r="E464" s="14"/>
      <c r="F464" s="10"/>
      <c r="G464" s="1">
        <v>0</v>
      </c>
      <c r="H464" s="14">
        <v>0</v>
      </c>
      <c r="I464" s="14">
        <v>0</v>
      </c>
    </row>
    <row r="465" spans="1:12" outlineLevel="1" x14ac:dyDescent="0.25">
      <c r="A465" s="65"/>
      <c r="B465" s="20" t="s">
        <v>610</v>
      </c>
      <c r="C465" s="15" t="s">
        <v>12</v>
      </c>
      <c r="D465" s="1">
        <v>9.6</v>
      </c>
      <c r="E465" s="14"/>
      <c r="F465" s="213">
        <v>31.34</v>
      </c>
      <c r="G465" s="1">
        <v>0</v>
      </c>
      <c r="H465" s="14">
        <v>300.86399999999998</v>
      </c>
      <c r="I465" s="14">
        <v>300.86399999999998</v>
      </c>
    </row>
    <row r="466" spans="1:12" ht="31.2" outlineLevel="1" x14ac:dyDescent="0.25">
      <c r="A466" s="84" t="s">
        <v>336</v>
      </c>
      <c r="B466" s="8" t="s">
        <v>754</v>
      </c>
      <c r="C466" s="23" t="s">
        <v>12</v>
      </c>
      <c r="D466" s="23">
        <v>49.2</v>
      </c>
      <c r="E466" s="178">
        <v>170</v>
      </c>
      <c r="F466" s="47"/>
      <c r="G466" s="1">
        <v>8364</v>
      </c>
      <c r="H466" s="14">
        <v>0</v>
      </c>
      <c r="I466" s="14">
        <v>8364</v>
      </c>
    </row>
    <row r="467" spans="1:12" outlineLevel="1" x14ac:dyDescent="0.25">
      <c r="A467" s="65"/>
      <c r="B467" s="16" t="s">
        <v>625</v>
      </c>
      <c r="C467" s="15" t="s">
        <v>13</v>
      </c>
      <c r="D467" s="53">
        <v>295.20000000000005</v>
      </c>
      <c r="E467" s="187"/>
      <c r="F467" s="213">
        <v>7</v>
      </c>
      <c r="G467" s="1">
        <v>0</v>
      </c>
      <c r="H467" s="14">
        <v>2066.4000000000005</v>
      </c>
      <c r="I467" s="14">
        <v>2066.4000000000005</v>
      </c>
    </row>
    <row r="468" spans="1:12" outlineLevel="1" x14ac:dyDescent="0.25">
      <c r="A468" s="65"/>
      <c r="B468" s="16" t="s">
        <v>26</v>
      </c>
      <c r="C468" s="15" t="s">
        <v>13</v>
      </c>
      <c r="D468" s="1">
        <v>9.8400000000000016</v>
      </c>
      <c r="E468" s="14"/>
      <c r="F468" s="213">
        <v>20</v>
      </c>
      <c r="G468" s="1">
        <v>0</v>
      </c>
      <c r="H468" s="14">
        <v>196.80000000000004</v>
      </c>
      <c r="I468" s="14">
        <v>196.80000000000004</v>
      </c>
    </row>
    <row r="469" spans="1:12" outlineLevel="1" x14ac:dyDescent="0.25">
      <c r="A469" s="65"/>
      <c r="B469" s="16" t="s">
        <v>458</v>
      </c>
      <c r="C469" s="15" t="s">
        <v>13</v>
      </c>
      <c r="D469" s="53">
        <v>196.8</v>
      </c>
      <c r="E469" s="14"/>
      <c r="F469" s="213">
        <v>10</v>
      </c>
      <c r="G469" s="1">
        <v>0</v>
      </c>
      <c r="H469" s="14">
        <v>1968</v>
      </c>
      <c r="I469" s="14">
        <v>1968</v>
      </c>
    </row>
    <row r="470" spans="1:12" outlineLevel="1" x14ac:dyDescent="0.25">
      <c r="A470" s="65"/>
      <c r="B470" s="20" t="s">
        <v>624</v>
      </c>
      <c r="C470" s="15" t="s">
        <v>21</v>
      </c>
      <c r="D470" s="50">
        <v>19.680000000000003</v>
      </c>
      <c r="E470" s="14"/>
      <c r="F470" s="213">
        <v>120</v>
      </c>
      <c r="G470" s="1">
        <v>0</v>
      </c>
      <c r="H470" s="14">
        <v>2361.6000000000004</v>
      </c>
      <c r="I470" s="14">
        <v>2361.6000000000004</v>
      </c>
    </row>
    <row r="471" spans="1:12" ht="31.2" outlineLevel="1" x14ac:dyDescent="0.25">
      <c r="A471" s="84" t="s">
        <v>337</v>
      </c>
      <c r="B471" s="8" t="s">
        <v>629</v>
      </c>
      <c r="C471" s="23" t="s">
        <v>12</v>
      </c>
      <c r="D471" s="279">
        <v>14.4</v>
      </c>
      <c r="E471" s="178">
        <v>180</v>
      </c>
      <c r="F471" s="47"/>
      <c r="G471" s="1">
        <v>2592</v>
      </c>
      <c r="H471" s="14">
        <v>0</v>
      </c>
      <c r="I471" s="14">
        <v>2592</v>
      </c>
    </row>
    <row r="472" spans="1:12" outlineLevel="1" x14ac:dyDescent="0.25">
      <c r="A472" s="65"/>
      <c r="B472" s="16" t="s">
        <v>625</v>
      </c>
      <c r="C472" s="15" t="s">
        <v>13</v>
      </c>
      <c r="D472" s="53">
        <v>86.4</v>
      </c>
      <c r="E472" s="187"/>
      <c r="F472" s="213">
        <v>7</v>
      </c>
      <c r="G472" s="1">
        <v>0</v>
      </c>
      <c r="H472" s="14">
        <v>604.80000000000007</v>
      </c>
      <c r="I472" s="14">
        <v>604.80000000000007</v>
      </c>
    </row>
    <row r="473" spans="1:12" outlineLevel="1" x14ac:dyDescent="0.25">
      <c r="A473" s="65"/>
      <c r="B473" s="16" t="s">
        <v>630</v>
      </c>
      <c r="C473" s="15" t="s">
        <v>13</v>
      </c>
      <c r="D473" s="1">
        <v>2.8800000000000003</v>
      </c>
      <c r="E473" s="14"/>
      <c r="F473" s="213">
        <v>20</v>
      </c>
      <c r="G473" s="1">
        <v>0</v>
      </c>
      <c r="H473" s="14">
        <v>57.600000000000009</v>
      </c>
      <c r="I473" s="14">
        <v>57.600000000000009</v>
      </c>
    </row>
    <row r="474" spans="1:12" outlineLevel="1" x14ac:dyDescent="0.25">
      <c r="A474" s="65"/>
      <c r="B474" s="16" t="s">
        <v>458</v>
      </c>
      <c r="C474" s="15" t="s">
        <v>13</v>
      </c>
      <c r="D474" s="53">
        <v>57.6</v>
      </c>
      <c r="E474" s="14"/>
      <c r="F474" s="213">
        <v>10</v>
      </c>
      <c r="G474" s="1">
        <v>0</v>
      </c>
      <c r="H474" s="14">
        <v>576</v>
      </c>
      <c r="I474" s="14">
        <v>576</v>
      </c>
    </row>
    <row r="475" spans="1:12" outlineLevel="1" x14ac:dyDescent="0.25">
      <c r="A475" s="65"/>
      <c r="B475" s="20" t="s">
        <v>624</v>
      </c>
      <c r="C475" s="15" t="s">
        <v>21</v>
      </c>
      <c r="D475" s="50">
        <v>5.7600000000000007</v>
      </c>
      <c r="E475" s="14"/>
      <c r="F475" s="213">
        <v>120</v>
      </c>
      <c r="G475" s="1">
        <v>0</v>
      </c>
      <c r="H475" s="14">
        <v>691.2</v>
      </c>
      <c r="I475" s="14">
        <v>691.2</v>
      </c>
    </row>
    <row r="476" spans="1:12" ht="41.4" x14ac:dyDescent="0.25">
      <c r="A476" s="146"/>
      <c r="B476" s="153" t="s">
        <v>631</v>
      </c>
      <c r="C476" s="148"/>
      <c r="D476" s="149"/>
      <c r="E476" s="150"/>
      <c r="F476" s="151"/>
      <c r="G476" s="150">
        <v>155134</v>
      </c>
      <c r="H476" s="150">
        <v>47672.742400000003</v>
      </c>
      <c r="I476" s="150">
        <v>202806.74240000002</v>
      </c>
      <c r="J476" s="276"/>
      <c r="L476" s="98"/>
    </row>
    <row r="477" spans="1:12" ht="18.600000000000001" customHeight="1" x14ac:dyDescent="0.25">
      <c r="A477" s="71"/>
      <c r="B477" s="241" t="s">
        <v>395</v>
      </c>
      <c r="C477" s="242"/>
      <c r="D477" s="243"/>
      <c r="E477" s="244"/>
      <c r="F477" s="245"/>
      <c r="G477" s="244"/>
      <c r="H477" s="244"/>
      <c r="I477" s="243">
        <v>30936.62</v>
      </c>
    </row>
    <row r="478" spans="1:12" ht="39" customHeight="1" x14ac:dyDescent="0.25">
      <c r="A478" s="86"/>
      <c r="B478" s="303" t="s">
        <v>672</v>
      </c>
      <c r="C478" s="247"/>
      <c r="D478" s="247"/>
      <c r="E478" s="248"/>
      <c r="F478" s="249"/>
      <c r="G478" s="250"/>
      <c r="H478" s="250"/>
      <c r="I478" s="253"/>
    </row>
    <row r="479" spans="1:12" ht="31.5" customHeight="1" outlineLevel="1" x14ac:dyDescent="0.25">
      <c r="A479" s="84" t="s">
        <v>124</v>
      </c>
      <c r="B479" s="54" t="s">
        <v>797</v>
      </c>
      <c r="C479" s="55" t="s">
        <v>12</v>
      </c>
      <c r="D479" s="55">
        <v>1437.9</v>
      </c>
      <c r="E479" s="207">
        <v>320</v>
      </c>
      <c r="F479" s="108"/>
      <c r="G479" s="246">
        <v>460128</v>
      </c>
      <c r="H479" s="56"/>
      <c r="I479" s="56">
        <v>460128</v>
      </c>
    </row>
    <row r="480" spans="1:12" outlineLevel="1" x14ac:dyDescent="0.25">
      <c r="A480" s="65"/>
      <c r="B480" s="16" t="s">
        <v>625</v>
      </c>
      <c r="C480" s="15" t="s">
        <v>13</v>
      </c>
      <c r="D480" s="53">
        <v>8627.4000000000015</v>
      </c>
      <c r="E480" s="187"/>
      <c r="F480" s="213"/>
      <c r="G480" s="246">
        <v>0</v>
      </c>
      <c r="H480" s="1">
        <v>0</v>
      </c>
      <c r="I480" s="14">
        <v>0</v>
      </c>
    </row>
    <row r="481" spans="1:12" outlineLevel="1" x14ac:dyDescent="0.25">
      <c r="A481" s="65"/>
      <c r="B481" s="16" t="s">
        <v>630</v>
      </c>
      <c r="C481" s="15" t="s">
        <v>13</v>
      </c>
      <c r="D481" s="1">
        <v>1725.4800000000005</v>
      </c>
      <c r="E481" s="14"/>
      <c r="F481" s="213"/>
      <c r="G481" s="246">
        <v>0</v>
      </c>
      <c r="H481" s="1">
        <v>0</v>
      </c>
      <c r="I481" s="14">
        <v>0</v>
      </c>
    </row>
    <row r="482" spans="1:12" outlineLevel="1" x14ac:dyDescent="0.25">
      <c r="A482" s="65"/>
      <c r="B482" s="16" t="s">
        <v>458</v>
      </c>
      <c r="C482" s="15" t="s">
        <v>13</v>
      </c>
      <c r="D482" s="53">
        <v>4313.7000000000007</v>
      </c>
      <c r="E482" s="14"/>
      <c r="F482" s="213"/>
      <c r="G482" s="246">
        <v>0</v>
      </c>
      <c r="H482" s="1">
        <v>0</v>
      </c>
      <c r="I482" s="14">
        <v>0</v>
      </c>
    </row>
    <row r="483" spans="1:12" outlineLevel="1" x14ac:dyDescent="0.25">
      <c r="A483" s="65"/>
      <c r="B483" s="20" t="s">
        <v>755</v>
      </c>
      <c r="C483" s="15" t="s">
        <v>21</v>
      </c>
      <c r="D483" s="50">
        <v>575.16000000000008</v>
      </c>
      <c r="E483" s="14"/>
      <c r="F483" s="213"/>
      <c r="G483" s="246">
        <v>0</v>
      </c>
      <c r="H483" s="1">
        <v>0</v>
      </c>
      <c r="I483" s="14">
        <v>0</v>
      </c>
    </row>
    <row r="484" spans="1:12" ht="32.25" customHeight="1" outlineLevel="1" x14ac:dyDescent="0.25">
      <c r="A484" s="84" t="s">
        <v>127</v>
      </c>
      <c r="B484" s="8" t="s">
        <v>756</v>
      </c>
      <c r="C484" s="23" t="s">
        <v>12</v>
      </c>
      <c r="D484" s="279">
        <v>23.6</v>
      </c>
      <c r="E484" s="178">
        <v>180</v>
      </c>
      <c r="F484" s="47"/>
      <c r="G484" s="246">
        <v>4248</v>
      </c>
      <c r="H484" s="14"/>
      <c r="I484" s="14">
        <v>4248</v>
      </c>
    </row>
    <row r="485" spans="1:12" outlineLevel="1" x14ac:dyDescent="0.25">
      <c r="A485" s="65"/>
      <c r="B485" s="16" t="s">
        <v>630</v>
      </c>
      <c r="C485" s="15" t="s">
        <v>13</v>
      </c>
      <c r="D485" s="1">
        <v>4.7200000000000006</v>
      </c>
      <c r="E485" s="14"/>
      <c r="F485" s="213">
        <v>20</v>
      </c>
      <c r="G485" s="246">
        <v>0</v>
      </c>
      <c r="H485" s="1">
        <v>94.4</v>
      </c>
      <c r="I485" s="14">
        <v>94.4</v>
      </c>
    </row>
    <row r="486" spans="1:12" outlineLevel="1" x14ac:dyDescent="0.25">
      <c r="A486" s="65"/>
      <c r="B486" s="16" t="s">
        <v>458</v>
      </c>
      <c r="C486" s="15" t="s">
        <v>13</v>
      </c>
      <c r="D486" s="53">
        <v>424.8</v>
      </c>
      <c r="E486" s="14"/>
      <c r="F486" s="213">
        <v>10</v>
      </c>
      <c r="G486" s="246">
        <v>0</v>
      </c>
      <c r="H486" s="1">
        <v>4248</v>
      </c>
      <c r="I486" s="14">
        <v>4248</v>
      </c>
    </row>
    <row r="487" spans="1:12" outlineLevel="1" x14ac:dyDescent="0.25">
      <c r="A487" s="65"/>
      <c r="B487" s="20" t="s">
        <v>755</v>
      </c>
      <c r="C487" s="15" t="s">
        <v>21</v>
      </c>
      <c r="D487" s="50">
        <v>9.4400000000000013</v>
      </c>
      <c r="E487" s="14"/>
      <c r="F487" s="213">
        <v>120</v>
      </c>
      <c r="G487" s="246">
        <v>0</v>
      </c>
      <c r="H487" s="1">
        <v>1132.8</v>
      </c>
      <c r="I487" s="14">
        <v>1132.8</v>
      </c>
    </row>
    <row r="488" spans="1:12" ht="33" customHeight="1" outlineLevel="1" x14ac:dyDescent="0.25">
      <c r="A488" s="84" t="s">
        <v>128</v>
      </c>
      <c r="B488" s="8" t="s">
        <v>629</v>
      </c>
      <c r="C488" s="23" t="s">
        <v>12</v>
      </c>
      <c r="D488" s="279">
        <v>443.58000000000004</v>
      </c>
      <c r="E488" s="178">
        <v>180</v>
      </c>
      <c r="F488" s="47"/>
      <c r="G488" s="246">
        <v>79844.400000000009</v>
      </c>
      <c r="H488" s="14"/>
      <c r="I488" s="14">
        <v>79844.400000000009</v>
      </c>
    </row>
    <row r="489" spans="1:12" ht="17.25" customHeight="1" outlineLevel="1" x14ac:dyDescent="0.25">
      <c r="A489" s="67"/>
      <c r="B489" s="16" t="s">
        <v>630</v>
      </c>
      <c r="C489" s="15" t="s">
        <v>13</v>
      </c>
      <c r="D489" s="1">
        <v>88.716000000000008</v>
      </c>
      <c r="E489" s="14"/>
      <c r="F489" s="213">
        <v>20</v>
      </c>
      <c r="G489" s="246">
        <v>0</v>
      </c>
      <c r="H489" s="1">
        <v>1774.3200000000002</v>
      </c>
      <c r="I489" s="14">
        <v>1774.3200000000002</v>
      </c>
    </row>
    <row r="490" spans="1:12" ht="17.25" customHeight="1" outlineLevel="1" x14ac:dyDescent="0.25">
      <c r="A490" s="67"/>
      <c r="B490" s="16" t="s">
        <v>458</v>
      </c>
      <c r="C490" s="15" t="s">
        <v>13</v>
      </c>
      <c r="D490" s="53">
        <v>7984.4400000000005</v>
      </c>
      <c r="E490" s="14"/>
      <c r="F490" s="213">
        <v>10</v>
      </c>
      <c r="G490" s="246">
        <v>0</v>
      </c>
      <c r="H490" s="1">
        <v>79844.400000000009</v>
      </c>
      <c r="I490" s="14">
        <v>79844.400000000009</v>
      </c>
    </row>
    <row r="491" spans="1:12" ht="17.25" customHeight="1" outlineLevel="1" x14ac:dyDescent="0.25">
      <c r="A491" s="67"/>
      <c r="B491" s="20" t="s">
        <v>624</v>
      </c>
      <c r="C491" s="15" t="s">
        <v>21</v>
      </c>
      <c r="D491" s="50">
        <v>177.43200000000002</v>
      </c>
      <c r="E491" s="14"/>
      <c r="F491" s="213">
        <v>120</v>
      </c>
      <c r="G491" s="246">
        <v>0</v>
      </c>
      <c r="H491" s="1">
        <v>21291.840000000004</v>
      </c>
      <c r="I491" s="14">
        <v>21291.840000000004</v>
      </c>
    </row>
    <row r="492" spans="1:12" ht="17.25" customHeight="1" outlineLevel="1" x14ac:dyDescent="0.25">
      <c r="A492" s="84" t="s">
        <v>673</v>
      </c>
      <c r="B492" s="8" t="s">
        <v>45</v>
      </c>
      <c r="C492" s="125" t="s">
        <v>11</v>
      </c>
      <c r="D492" s="23">
        <v>90</v>
      </c>
      <c r="E492" s="178">
        <v>350</v>
      </c>
      <c r="F492" s="10"/>
      <c r="G492" s="246">
        <v>31500</v>
      </c>
      <c r="H492" s="1">
        <v>0</v>
      </c>
      <c r="I492" s="1">
        <v>31500</v>
      </c>
    </row>
    <row r="493" spans="1:12" ht="17.25" customHeight="1" outlineLevel="1" x14ac:dyDescent="0.25">
      <c r="A493" s="67"/>
      <c r="B493" s="20" t="s">
        <v>46</v>
      </c>
      <c r="C493" s="15" t="s">
        <v>11</v>
      </c>
      <c r="D493" s="1">
        <v>90</v>
      </c>
      <c r="E493" s="1"/>
      <c r="F493" s="213">
        <v>450</v>
      </c>
      <c r="G493" s="246">
        <v>0</v>
      </c>
      <c r="H493" s="1">
        <v>40500</v>
      </c>
      <c r="I493" s="1">
        <v>40500</v>
      </c>
    </row>
    <row r="494" spans="1:12" ht="21.75" customHeight="1" x14ac:dyDescent="0.25">
      <c r="A494" s="146"/>
      <c r="B494" s="153" t="s">
        <v>43</v>
      </c>
      <c r="C494" s="148"/>
      <c r="D494" s="149"/>
      <c r="E494" s="150"/>
      <c r="F494" s="151"/>
      <c r="G494" s="150">
        <v>575720.4</v>
      </c>
      <c r="H494" s="150">
        <v>148885.76000000001</v>
      </c>
      <c r="I494" s="150">
        <v>724606.15999999992</v>
      </c>
      <c r="J494" s="276"/>
      <c r="L494" s="98"/>
    </row>
    <row r="495" spans="1:12" ht="16.95" customHeight="1" x14ac:dyDescent="0.25">
      <c r="A495" s="71"/>
      <c r="B495" s="241" t="s">
        <v>395</v>
      </c>
      <c r="C495" s="8"/>
      <c r="D495" s="23"/>
      <c r="E495" s="9"/>
      <c r="F495" s="44"/>
      <c r="G495" s="9"/>
      <c r="H495" s="9"/>
      <c r="I495" s="23">
        <v>110533.14</v>
      </c>
    </row>
    <row r="496" spans="1:12" ht="21" customHeight="1" x14ac:dyDescent="0.25">
      <c r="A496" s="85"/>
      <c r="B496" s="303" t="s">
        <v>695</v>
      </c>
      <c r="C496" s="82"/>
      <c r="D496" s="82"/>
      <c r="E496" s="82"/>
      <c r="F496" s="102"/>
      <c r="G496" s="82"/>
      <c r="H496" s="82"/>
      <c r="I496" s="83"/>
    </row>
    <row r="497" spans="1:10" s="12" customFormat="1" ht="33" customHeight="1" outlineLevel="1" x14ac:dyDescent="0.25">
      <c r="A497" s="84" t="s">
        <v>47</v>
      </c>
      <c r="B497" s="278" t="s">
        <v>41</v>
      </c>
      <c r="C497" s="23" t="s">
        <v>8</v>
      </c>
      <c r="D497" s="23">
        <v>20.743100000000002</v>
      </c>
      <c r="E497" s="178">
        <v>1400</v>
      </c>
      <c r="F497" s="10"/>
      <c r="G497" s="1">
        <v>29040.34</v>
      </c>
      <c r="H497" s="1"/>
      <c r="I497" s="1">
        <v>29040.34</v>
      </c>
    </row>
    <row r="498" spans="1:10" s="12" customFormat="1" outlineLevel="1" x14ac:dyDescent="0.25">
      <c r="A498" s="67"/>
      <c r="B498" s="10" t="s">
        <v>165</v>
      </c>
      <c r="C498" s="15" t="s">
        <v>8</v>
      </c>
      <c r="D498" s="1">
        <v>22.817410000000002</v>
      </c>
      <c r="E498" s="187"/>
      <c r="F498" s="213">
        <v>270</v>
      </c>
      <c r="G498" s="1"/>
      <c r="H498" s="1">
        <v>6160.7</v>
      </c>
      <c r="I498" s="1">
        <v>6160.7</v>
      </c>
    </row>
    <row r="499" spans="1:10" s="12" customFormat="1" outlineLevel="1" x14ac:dyDescent="0.25">
      <c r="A499" s="67"/>
      <c r="B499" s="16" t="s">
        <v>718</v>
      </c>
      <c r="C499" s="15" t="s">
        <v>8</v>
      </c>
      <c r="D499" s="1">
        <v>21.157962000000001</v>
      </c>
      <c r="E499" s="187"/>
      <c r="F499" s="120">
        <v>4800</v>
      </c>
      <c r="G499" s="1"/>
      <c r="H499" s="1">
        <v>101558.22</v>
      </c>
      <c r="I499" s="1">
        <v>101558.22</v>
      </c>
    </row>
    <row r="500" spans="1:10" s="12" customFormat="1" ht="15.6" hidden="1" customHeight="1" outlineLevel="1" x14ac:dyDescent="0.25">
      <c r="A500" s="84" t="s">
        <v>49</v>
      </c>
      <c r="B500" s="203" t="s">
        <v>307</v>
      </c>
      <c r="C500" s="23" t="s">
        <v>8</v>
      </c>
      <c r="D500" s="188">
        <v>0</v>
      </c>
      <c r="E500" s="178">
        <v>1000</v>
      </c>
      <c r="F500" s="10"/>
      <c r="G500" s="1">
        <v>0</v>
      </c>
      <c r="H500" s="1"/>
      <c r="I500" s="1">
        <v>0</v>
      </c>
    </row>
    <row r="501" spans="1:10" s="12" customFormat="1" ht="15.6" hidden="1" customHeight="1" outlineLevel="1" x14ac:dyDescent="0.25">
      <c r="A501" s="67"/>
      <c r="B501" s="190" t="s">
        <v>308</v>
      </c>
      <c r="C501" s="1" t="s">
        <v>8</v>
      </c>
      <c r="D501" s="201">
        <v>0</v>
      </c>
      <c r="E501" s="1"/>
      <c r="F501" s="213">
        <v>3200</v>
      </c>
      <c r="G501" s="1"/>
      <c r="H501" s="1">
        <v>0</v>
      </c>
      <c r="I501" s="1">
        <v>0</v>
      </c>
    </row>
    <row r="502" spans="1:10" s="12" customFormat="1" ht="15.6" hidden="1" customHeight="1" outlineLevel="1" x14ac:dyDescent="0.25">
      <c r="A502" s="67"/>
      <c r="B502" s="190" t="s">
        <v>410</v>
      </c>
      <c r="C502" s="1" t="s">
        <v>9</v>
      </c>
      <c r="D502" s="201">
        <v>0</v>
      </c>
      <c r="E502" s="1"/>
      <c r="F502" s="213">
        <v>42000</v>
      </c>
      <c r="G502" s="1"/>
      <c r="H502" s="1">
        <v>0</v>
      </c>
      <c r="I502" s="1">
        <v>0</v>
      </c>
    </row>
    <row r="503" spans="1:10" s="12" customFormat="1" ht="15.6" hidden="1" customHeight="1" outlineLevel="1" x14ac:dyDescent="0.25">
      <c r="A503" s="67"/>
      <c r="B503" s="202" t="s">
        <v>42</v>
      </c>
      <c r="C503" s="15" t="s">
        <v>8</v>
      </c>
      <c r="D503" s="201">
        <v>0</v>
      </c>
      <c r="E503" s="1"/>
      <c r="F503" s="213">
        <v>2950</v>
      </c>
      <c r="G503" s="1"/>
      <c r="H503" s="1">
        <v>0</v>
      </c>
      <c r="I503" s="1">
        <v>0</v>
      </c>
    </row>
    <row r="504" spans="1:10" s="12" customFormat="1" ht="15.6" hidden="1" customHeight="1" outlineLevel="1" x14ac:dyDescent="0.25">
      <c r="A504" s="67"/>
      <c r="B504" s="202" t="s">
        <v>165</v>
      </c>
      <c r="C504" s="15" t="s">
        <v>8</v>
      </c>
      <c r="D504" s="201">
        <v>0</v>
      </c>
      <c r="E504" s="1"/>
      <c r="F504" s="213">
        <v>250</v>
      </c>
      <c r="G504" s="1"/>
      <c r="H504" s="1">
        <v>0</v>
      </c>
      <c r="I504" s="1">
        <v>0</v>
      </c>
    </row>
    <row r="505" spans="1:10" collapsed="1" x14ac:dyDescent="0.25">
      <c r="A505" s="146"/>
      <c r="B505" s="153" t="s">
        <v>34</v>
      </c>
      <c r="C505" s="148"/>
      <c r="D505" s="149"/>
      <c r="E505" s="150"/>
      <c r="F505" s="151"/>
      <c r="G505" s="150">
        <v>29040.34</v>
      </c>
      <c r="H505" s="150">
        <v>107718.92</v>
      </c>
      <c r="I505" s="150">
        <v>136759.26</v>
      </c>
      <c r="J505" s="276"/>
    </row>
    <row r="506" spans="1:10" ht="16.2" customHeight="1" x14ac:dyDescent="0.25">
      <c r="A506" s="71"/>
      <c r="B506" s="241" t="s">
        <v>395</v>
      </c>
      <c r="C506" s="242"/>
      <c r="D506" s="243"/>
      <c r="E506" s="9"/>
      <c r="F506" s="44"/>
      <c r="G506" s="9"/>
      <c r="H506" s="9"/>
      <c r="I506" s="23">
        <v>20861.580000000002</v>
      </c>
    </row>
    <row r="507" spans="1:10" s="4" customFormat="1" ht="27" customHeight="1" x14ac:dyDescent="0.25">
      <c r="A507" s="86"/>
      <c r="B507" s="303" t="s">
        <v>674</v>
      </c>
      <c r="C507" s="303"/>
      <c r="D507" s="303"/>
      <c r="E507" s="258"/>
      <c r="F507" s="102"/>
      <c r="G507" s="79"/>
      <c r="H507" s="87"/>
      <c r="I507" s="79"/>
    </row>
    <row r="508" spans="1:10" ht="15.6" hidden="1" customHeight="1" outlineLevel="1" x14ac:dyDescent="0.25">
      <c r="A508" s="65" t="s">
        <v>232</v>
      </c>
      <c r="B508" s="54" t="s">
        <v>125</v>
      </c>
      <c r="C508" s="55" t="s">
        <v>11</v>
      </c>
      <c r="D508" s="208">
        <v>0</v>
      </c>
      <c r="E508" s="206">
        <v>19000</v>
      </c>
      <c r="F508" s="101"/>
      <c r="G508" s="1">
        <v>0</v>
      </c>
      <c r="H508" s="19"/>
      <c r="I508" s="19">
        <v>0</v>
      </c>
    </row>
    <row r="509" spans="1:10" ht="15.6" hidden="1" customHeight="1" outlineLevel="1" x14ac:dyDescent="0.25">
      <c r="A509" s="65"/>
      <c r="B509" s="196" t="s">
        <v>198</v>
      </c>
      <c r="C509" s="15" t="s">
        <v>11</v>
      </c>
      <c r="D509" s="201">
        <v>0</v>
      </c>
      <c r="E509" s="14"/>
      <c r="F509" s="213">
        <v>63000</v>
      </c>
      <c r="G509" s="19"/>
      <c r="H509" s="1">
        <v>0</v>
      </c>
      <c r="I509" s="19">
        <v>0</v>
      </c>
    </row>
    <row r="510" spans="1:10" ht="15.6" hidden="1" customHeight="1" outlineLevel="1" x14ac:dyDescent="0.25">
      <c r="A510" s="65"/>
      <c r="B510" s="20" t="s">
        <v>142</v>
      </c>
      <c r="C510" s="15" t="s">
        <v>11</v>
      </c>
      <c r="D510" s="1">
        <v>0</v>
      </c>
      <c r="E510" s="14"/>
      <c r="F510" s="213">
        <v>6000</v>
      </c>
      <c r="G510" s="19"/>
      <c r="H510" s="1">
        <v>0</v>
      </c>
      <c r="I510" s="19">
        <v>0</v>
      </c>
    </row>
    <row r="511" spans="1:10" ht="15.6" hidden="1" customHeight="1" outlineLevel="1" x14ac:dyDescent="0.25">
      <c r="A511" s="65"/>
      <c r="B511" s="196" t="s">
        <v>199</v>
      </c>
      <c r="C511" s="15" t="s">
        <v>11</v>
      </c>
      <c r="D511" s="201">
        <v>0</v>
      </c>
      <c r="E511" s="14"/>
      <c r="F511" s="120">
        <v>380</v>
      </c>
      <c r="G511" s="19"/>
      <c r="H511" s="1">
        <v>0</v>
      </c>
      <c r="I511" s="19">
        <v>0</v>
      </c>
    </row>
    <row r="512" spans="1:10" ht="15.6" hidden="1" customHeight="1" outlineLevel="1" x14ac:dyDescent="0.25">
      <c r="A512" s="65" t="s">
        <v>233</v>
      </c>
      <c r="B512" s="21" t="s">
        <v>200</v>
      </c>
      <c r="C512" s="23" t="s">
        <v>11</v>
      </c>
      <c r="D512" s="23">
        <v>0</v>
      </c>
      <c r="E512" s="206">
        <v>250</v>
      </c>
      <c r="F512" s="101"/>
      <c r="G512" s="1">
        <v>0</v>
      </c>
      <c r="H512" s="19"/>
      <c r="I512" s="19">
        <v>0</v>
      </c>
    </row>
    <row r="513" spans="1:10" ht="15.6" hidden="1" customHeight="1" outlineLevel="1" x14ac:dyDescent="0.25">
      <c r="A513" s="65"/>
      <c r="B513" s="196" t="s">
        <v>201</v>
      </c>
      <c r="C513" s="15" t="s">
        <v>11</v>
      </c>
      <c r="D513" s="201">
        <v>0</v>
      </c>
      <c r="E513" s="14"/>
      <c r="F513" s="120">
        <v>4900</v>
      </c>
      <c r="G513" s="19"/>
      <c r="H513" s="1">
        <v>0</v>
      </c>
      <c r="I513" s="19">
        <v>0</v>
      </c>
    </row>
    <row r="514" spans="1:10" ht="15.6" hidden="1" customHeight="1" outlineLevel="1" x14ac:dyDescent="0.25">
      <c r="A514" s="65"/>
      <c r="B514" s="196" t="s">
        <v>291</v>
      </c>
      <c r="C514" s="15" t="s">
        <v>11</v>
      </c>
      <c r="D514" s="201">
        <v>0</v>
      </c>
      <c r="E514" s="14"/>
      <c r="F514" s="120">
        <v>4900</v>
      </c>
      <c r="G514" s="19"/>
      <c r="H514" s="1">
        <v>0</v>
      </c>
      <c r="I514" s="19">
        <v>0</v>
      </c>
    </row>
    <row r="515" spans="1:10" ht="15.6" hidden="1" customHeight="1" outlineLevel="1" x14ac:dyDescent="0.25">
      <c r="A515" s="65"/>
      <c r="B515" s="196" t="s">
        <v>290</v>
      </c>
      <c r="C515" s="15" t="s">
        <v>11</v>
      </c>
      <c r="D515" s="201">
        <v>0</v>
      </c>
      <c r="E515" s="14"/>
      <c r="F515" s="213">
        <v>1400</v>
      </c>
      <c r="G515" s="19"/>
      <c r="H515" s="1">
        <v>0</v>
      </c>
      <c r="I515" s="19">
        <v>0</v>
      </c>
    </row>
    <row r="516" spans="1:10" ht="15.6" hidden="1" customHeight="1" outlineLevel="1" x14ac:dyDescent="0.25">
      <c r="A516" s="65" t="s">
        <v>234</v>
      </c>
      <c r="B516" s="21" t="s">
        <v>126</v>
      </c>
      <c r="C516" s="23" t="s">
        <v>11</v>
      </c>
      <c r="D516" s="23">
        <v>0</v>
      </c>
      <c r="E516" s="206">
        <v>1000</v>
      </c>
      <c r="F516" s="101"/>
      <c r="G516" s="1">
        <v>0</v>
      </c>
      <c r="H516" s="19">
        <v>0</v>
      </c>
      <c r="I516" s="19">
        <v>0</v>
      </c>
    </row>
    <row r="517" spans="1:10" ht="15.6" hidden="1" customHeight="1" outlineLevel="1" x14ac:dyDescent="0.25">
      <c r="A517" s="65"/>
      <c r="B517" s="196" t="s">
        <v>417</v>
      </c>
      <c r="C517" s="15" t="s">
        <v>11</v>
      </c>
      <c r="D517" s="201">
        <v>0</v>
      </c>
      <c r="E517" s="14"/>
      <c r="F517" s="191">
        <v>5500</v>
      </c>
      <c r="G517" s="19"/>
      <c r="H517" s="1">
        <v>0</v>
      </c>
      <c r="I517" s="19">
        <v>0</v>
      </c>
    </row>
    <row r="518" spans="1:10" ht="15.6" hidden="1" customHeight="1" outlineLevel="1" x14ac:dyDescent="0.25">
      <c r="A518" s="65"/>
      <c r="B518" s="196" t="s">
        <v>418</v>
      </c>
      <c r="C518" s="15" t="s">
        <v>11</v>
      </c>
      <c r="D518" s="201">
        <v>0</v>
      </c>
      <c r="E518" s="14"/>
      <c r="F518" s="191">
        <v>6000</v>
      </c>
      <c r="G518" s="19"/>
      <c r="H518" s="1">
        <v>0</v>
      </c>
      <c r="I518" s="19">
        <v>0</v>
      </c>
    </row>
    <row r="519" spans="1:10" ht="15.6" hidden="1" customHeight="1" outlineLevel="1" x14ac:dyDescent="0.25">
      <c r="A519" s="65"/>
      <c r="B519" s="196" t="s">
        <v>293</v>
      </c>
      <c r="C519" s="15" t="s">
        <v>11</v>
      </c>
      <c r="D519" s="201">
        <v>0</v>
      </c>
      <c r="E519" s="14"/>
      <c r="F519" s="47">
        <v>2350</v>
      </c>
      <c r="G519" s="19"/>
      <c r="H519" s="1">
        <v>0</v>
      </c>
      <c r="I519" s="19">
        <v>0</v>
      </c>
    </row>
    <row r="520" spans="1:10" ht="32.4" hidden="1" customHeight="1" outlineLevel="1" x14ac:dyDescent="0.25">
      <c r="A520" s="65"/>
      <c r="B520" s="196" t="s">
        <v>202</v>
      </c>
      <c r="C520" s="15" t="s">
        <v>11</v>
      </c>
      <c r="D520" s="201">
        <v>0</v>
      </c>
      <c r="E520" s="14"/>
      <c r="F520" s="47">
        <v>955</v>
      </c>
      <c r="G520" s="19"/>
      <c r="H520" s="1">
        <v>0</v>
      </c>
      <c r="I520" s="19">
        <v>0</v>
      </c>
    </row>
    <row r="521" spans="1:10" ht="30" hidden="1" customHeight="1" outlineLevel="1" x14ac:dyDescent="0.25">
      <c r="A521" s="65"/>
      <c r="B521" s="196" t="s">
        <v>288</v>
      </c>
      <c r="C521" s="15" t="s">
        <v>11</v>
      </c>
      <c r="D521" s="201">
        <v>0</v>
      </c>
      <c r="E521" s="14"/>
      <c r="F521" s="47">
        <v>130</v>
      </c>
      <c r="G521" s="14"/>
      <c r="H521" s="1">
        <v>0</v>
      </c>
      <c r="I521" s="19">
        <v>0</v>
      </c>
    </row>
    <row r="522" spans="1:10" ht="20.399999999999999" hidden="1" customHeight="1" outlineLevel="1" x14ac:dyDescent="0.25">
      <c r="A522" s="65"/>
      <c r="B522" s="196" t="s">
        <v>289</v>
      </c>
      <c r="C522" s="15" t="s">
        <v>11</v>
      </c>
      <c r="D522" s="201">
        <v>0</v>
      </c>
      <c r="E522" s="14"/>
      <c r="F522" s="47">
        <v>610</v>
      </c>
      <c r="G522" s="14"/>
      <c r="H522" s="1">
        <v>0</v>
      </c>
      <c r="I522" s="14">
        <v>0</v>
      </c>
    </row>
    <row r="523" spans="1:10" ht="24.6" hidden="1" customHeight="1" outlineLevel="1" x14ac:dyDescent="0.25">
      <c r="A523" s="65"/>
      <c r="B523" s="196" t="s">
        <v>292</v>
      </c>
      <c r="C523" s="15" t="s">
        <v>11</v>
      </c>
      <c r="D523" s="201">
        <v>0</v>
      </c>
      <c r="E523" s="14"/>
      <c r="F523" s="47">
        <v>303</v>
      </c>
      <c r="G523" s="14"/>
      <c r="H523" s="1">
        <v>0</v>
      </c>
      <c r="I523" s="14">
        <v>0</v>
      </c>
    </row>
    <row r="524" spans="1:10" ht="27.75" hidden="1" customHeight="1" outlineLevel="1" x14ac:dyDescent="0.25">
      <c r="A524" s="65"/>
      <c r="B524" s="196" t="s">
        <v>294</v>
      </c>
      <c r="C524" s="15" t="s">
        <v>11</v>
      </c>
      <c r="D524" s="201">
        <v>0</v>
      </c>
      <c r="E524" s="14"/>
      <c r="F524" s="47">
        <v>1061</v>
      </c>
      <c r="G524" s="14"/>
      <c r="H524" s="1">
        <v>0</v>
      </c>
      <c r="I524" s="14">
        <v>0</v>
      </c>
    </row>
    <row r="525" spans="1:10" ht="24.6" hidden="1" customHeight="1" outlineLevel="1" x14ac:dyDescent="0.25">
      <c r="A525" s="65"/>
      <c r="B525" s="196" t="s">
        <v>295</v>
      </c>
      <c r="C525" s="15" t="s">
        <v>11</v>
      </c>
      <c r="D525" s="201">
        <v>0</v>
      </c>
      <c r="E525" s="14"/>
      <c r="F525" s="47">
        <v>386</v>
      </c>
      <c r="G525" s="14"/>
      <c r="H525" s="1">
        <v>0</v>
      </c>
      <c r="I525" s="14">
        <v>0</v>
      </c>
      <c r="J525" s="4"/>
    </row>
    <row r="526" spans="1:10" ht="15.6" hidden="1" customHeight="1" outlineLevel="1" x14ac:dyDescent="0.25">
      <c r="A526" s="65" t="s">
        <v>235</v>
      </c>
      <c r="B526" s="21" t="s">
        <v>129</v>
      </c>
      <c r="C526" s="23" t="s">
        <v>11</v>
      </c>
      <c r="D526" s="23">
        <v>0</v>
      </c>
      <c r="E526" s="178">
        <v>500</v>
      </c>
      <c r="F526" s="47"/>
      <c r="G526" s="1">
        <v>0</v>
      </c>
      <c r="H526" s="14">
        <v>0</v>
      </c>
      <c r="I526" s="14">
        <v>0</v>
      </c>
    </row>
    <row r="527" spans="1:10" ht="15.6" hidden="1" customHeight="1" outlineLevel="1" x14ac:dyDescent="0.25">
      <c r="A527" s="65"/>
      <c r="B527" s="196" t="s">
        <v>130</v>
      </c>
      <c r="C527" s="15" t="s">
        <v>11</v>
      </c>
      <c r="D527" s="201">
        <v>0</v>
      </c>
      <c r="E527" s="14"/>
      <c r="F527" s="47">
        <v>1045</v>
      </c>
      <c r="G527" s="14"/>
      <c r="H527" s="1">
        <v>0</v>
      </c>
      <c r="I527" s="14">
        <v>0</v>
      </c>
    </row>
    <row r="528" spans="1:10" ht="15.6" hidden="1" customHeight="1" outlineLevel="1" x14ac:dyDescent="0.25">
      <c r="A528" s="65" t="s">
        <v>236</v>
      </c>
      <c r="B528" s="21" t="s">
        <v>131</v>
      </c>
      <c r="C528" s="23" t="s">
        <v>11</v>
      </c>
      <c r="D528" s="23">
        <v>0</v>
      </c>
      <c r="E528" s="178">
        <v>250</v>
      </c>
      <c r="F528" s="47"/>
      <c r="G528" s="1">
        <v>0</v>
      </c>
      <c r="H528" s="14">
        <v>0</v>
      </c>
      <c r="I528" s="14">
        <v>0</v>
      </c>
    </row>
    <row r="529" spans="1:9" ht="15.6" hidden="1" customHeight="1" outlineLevel="1" x14ac:dyDescent="0.25">
      <c r="A529" s="65"/>
      <c r="B529" s="196" t="s">
        <v>132</v>
      </c>
      <c r="C529" s="15" t="s">
        <v>11</v>
      </c>
      <c r="D529" s="201">
        <v>0</v>
      </c>
      <c r="E529" s="14"/>
      <c r="F529" s="47">
        <v>674.3</v>
      </c>
      <c r="G529" s="14"/>
      <c r="H529" s="1">
        <v>0</v>
      </c>
      <c r="I529" s="14">
        <v>0</v>
      </c>
    </row>
    <row r="530" spans="1:9" ht="15.6" hidden="1" customHeight="1" outlineLevel="1" x14ac:dyDescent="0.25">
      <c r="A530" s="65"/>
      <c r="B530" s="196" t="s">
        <v>223</v>
      </c>
      <c r="C530" s="15" t="s">
        <v>11</v>
      </c>
      <c r="D530" s="201">
        <v>0</v>
      </c>
      <c r="E530" s="14"/>
      <c r="F530" s="47">
        <v>850</v>
      </c>
      <c r="G530" s="14"/>
      <c r="H530" s="1">
        <v>0</v>
      </c>
      <c r="I530" s="14">
        <v>0</v>
      </c>
    </row>
    <row r="531" spans="1:9" ht="15.6" hidden="1" customHeight="1" outlineLevel="1" x14ac:dyDescent="0.25">
      <c r="A531" s="65"/>
      <c r="B531" s="196" t="s">
        <v>249</v>
      </c>
      <c r="C531" s="15" t="s">
        <v>11</v>
      </c>
      <c r="D531" s="201">
        <v>0</v>
      </c>
      <c r="E531" s="14"/>
      <c r="F531" s="47">
        <v>851</v>
      </c>
      <c r="G531" s="14"/>
      <c r="H531" s="1">
        <v>0</v>
      </c>
      <c r="I531" s="14">
        <v>0</v>
      </c>
    </row>
    <row r="532" spans="1:9" ht="17.25" hidden="1" customHeight="1" outlineLevel="1" x14ac:dyDescent="0.25">
      <c r="A532" s="65"/>
      <c r="B532" s="196" t="s">
        <v>216</v>
      </c>
      <c r="C532" s="15" t="s">
        <v>11</v>
      </c>
      <c r="D532" s="201">
        <v>0</v>
      </c>
      <c r="E532" s="14"/>
      <c r="F532" s="47">
        <v>449</v>
      </c>
      <c r="G532" s="14"/>
      <c r="H532" s="1">
        <v>0</v>
      </c>
      <c r="I532" s="14">
        <v>0</v>
      </c>
    </row>
    <row r="533" spans="1:9" ht="17.25" hidden="1" customHeight="1" outlineLevel="1" x14ac:dyDescent="0.25">
      <c r="A533" s="65"/>
      <c r="B533" s="196" t="s">
        <v>248</v>
      </c>
      <c r="C533" s="15" t="s">
        <v>11</v>
      </c>
      <c r="D533" s="201">
        <v>0</v>
      </c>
      <c r="E533" s="14"/>
      <c r="F533" s="47">
        <v>914</v>
      </c>
      <c r="G533" s="14"/>
      <c r="H533" s="14">
        <v>0</v>
      </c>
      <c r="I533" s="14">
        <v>0</v>
      </c>
    </row>
    <row r="534" spans="1:9" ht="17.25" hidden="1" customHeight="1" outlineLevel="1" x14ac:dyDescent="0.25">
      <c r="A534" s="65"/>
      <c r="B534" s="196" t="s">
        <v>413</v>
      </c>
      <c r="C534" s="15" t="s">
        <v>11</v>
      </c>
      <c r="D534" s="201">
        <v>0</v>
      </c>
      <c r="E534" s="14"/>
      <c r="F534" s="120">
        <v>914</v>
      </c>
      <c r="G534" s="14"/>
      <c r="H534" s="14">
        <v>0</v>
      </c>
      <c r="I534" s="14">
        <v>0</v>
      </c>
    </row>
    <row r="535" spans="1:9" ht="17.25" hidden="1" customHeight="1" outlineLevel="1" x14ac:dyDescent="0.25">
      <c r="A535" s="65"/>
      <c r="B535" s="196" t="s">
        <v>422</v>
      </c>
      <c r="C535" s="15" t="s">
        <v>11</v>
      </c>
      <c r="D535" s="201">
        <v>0</v>
      </c>
      <c r="E535" s="14"/>
      <c r="F535" s="120">
        <v>100</v>
      </c>
      <c r="G535" s="14"/>
      <c r="H535" s="14">
        <v>0</v>
      </c>
      <c r="I535" s="14">
        <v>0</v>
      </c>
    </row>
    <row r="536" spans="1:9" ht="17.25" hidden="1" customHeight="1" outlineLevel="1" x14ac:dyDescent="0.25">
      <c r="A536" s="65"/>
      <c r="B536" s="196" t="s">
        <v>423</v>
      </c>
      <c r="C536" s="15" t="s">
        <v>11</v>
      </c>
      <c r="D536" s="201">
        <v>0</v>
      </c>
      <c r="E536" s="14"/>
      <c r="F536" s="120">
        <v>200</v>
      </c>
      <c r="G536" s="14"/>
      <c r="H536" s="14">
        <v>0</v>
      </c>
      <c r="I536" s="14">
        <v>0</v>
      </c>
    </row>
    <row r="537" spans="1:9" ht="17.25" hidden="1" customHeight="1" outlineLevel="1" x14ac:dyDescent="0.25">
      <c r="A537" s="65"/>
      <c r="B537" s="20"/>
      <c r="C537" s="15"/>
      <c r="D537" s="201"/>
      <c r="E537" s="14"/>
      <c r="F537" s="120"/>
      <c r="G537" s="14"/>
      <c r="H537" s="14"/>
      <c r="I537" s="14"/>
    </row>
    <row r="538" spans="1:9" hidden="1" outlineLevel="1" x14ac:dyDescent="0.25">
      <c r="A538" s="65" t="s">
        <v>237</v>
      </c>
      <c r="B538" s="61" t="s">
        <v>133</v>
      </c>
      <c r="C538" s="23" t="s">
        <v>11</v>
      </c>
      <c r="D538" s="23">
        <v>0</v>
      </c>
      <c r="E538" s="178">
        <v>35</v>
      </c>
      <c r="F538" s="47"/>
      <c r="G538" s="1">
        <f>ROUND(E538*D538,2)</f>
        <v>0</v>
      </c>
      <c r="H538" s="14">
        <f>F538*D538</f>
        <v>0</v>
      </c>
      <c r="I538" s="14">
        <f t="shared" ref="I509:I580" si="1">G538+H538</f>
        <v>0</v>
      </c>
    </row>
    <row r="539" spans="1:9" ht="31.2" hidden="1" outlineLevel="1" x14ac:dyDescent="0.25">
      <c r="A539" s="65"/>
      <c r="B539" s="196" t="s">
        <v>134</v>
      </c>
      <c r="C539" s="15" t="s">
        <v>11</v>
      </c>
      <c r="D539" s="201">
        <v>0</v>
      </c>
      <c r="E539" s="14"/>
      <c r="F539" s="47">
        <v>50</v>
      </c>
      <c r="G539" s="14"/>
      <c r="H539" s="1">
        <f t="shared" ref="H539:H551" si="2">ROUND(D539*F539,2)</f>
        <v>0</v>
      </c>
      <c r="I539" s="14">
        <f t="shared" si="1"/>
        <v>0</v>
      </c>
    </row>
    <row r="540" spans="1:9" ht="46.8" hidden="1" outlineLevel="1" x14ac:dyDescent="0.25">
      <c r="A540" s="65"/>
      <c r="B540" s="196" t="s">
        <v>208</v>
      </c>
      <c r="C540" s="15" t="s">
        <v>11</v>
      </c>
      <c r="D540" s="201">
        <v>0</v>
      </c>
      <c r="E540" s="14"/>
      <c r="F540" s="47">
        <v>30.46</v>
      </c>
      <c r="G540" s="14"/>
      <c r="H540" s="1">
        <f t="shared" si="2"/>
        <v>0</v>
      </c>
      <c r="I540" s="14">
        <f t="shared" si="1"/>
        <v>0</v>
      </c>
    </row>
    <row r="541" spans="1:9" ht="31.2" hidden="1" outlineLevel="1" x14ac:dyDescent="0.25">
      <c r="A541" s="65"/>
      <c r="B541" s="196" t="s">
        <v>209</v>
      </c>
      <c r="C541" s="15" t="s">
        <v>11</v>
      </c>
      <c r="D541" s="201">
        <v>0</v>
      </c>
      <c r="E541" s="14"/>
      <c r="F541" s="47">
        <v>30.46</v>
      </c>
      <c r="G541" s="14"/>
      <c r="H541" s="1">
        <f t="shared" si="2"/>
        <v>0</v>
      </c>
      <c r="I541" s="14">
        <f>G541+H541</f>
        <v>0</v>
      </c>
    </row>
    <row r="542" spans="1:9" ht="31.2" hidden="1" outlineLevel="1" x14ac:dyDescent="0.25">
      <c r="A542" s="65"/>
      <c r="B542" s="196" t="s">
        <v>210</v>
      </c>
      <c r="C542" s="15" t="s">
        <v>11</v>
      </c>
      <c r="D542" s="201">
        <v>0</v>
      </c>
      <c r="E542" s="14"/>
      <c r="F542" s="47">
        <v>41.85</v>
      </c>
      <c r="G542" s="14"/>
      <c r="H542" s="1">
        <f t="shared" si="2"/>
        <v>0</v>
      </c>
      <c r="I542" s="14">
        <f t="shared" si="1"/>
        <v>0</v>
      </c>
    </row>
    <row r="543" spans="1:9" ht="31.2" hidden="1" outlineLevel="1" x14ac:dyDescent="0.25">
      <c r="A543" s="65"/>
      <c r="B543" s="196" t="s">
        <v>205</v>
      </c>
      <c r="C543" s="15" t="s">
        <v>11</v>
      </c>
      <c r="D543" s="201">
        <v>0</v>
      </c>
      <c r="E543" s="14"/>
      <c r="F543" s="47">
        <f>59*1.1</f>
        <v>64.900000000000006</v>
      </c>
      <c r="G543" s="14"/>
      <c r="H543" s="1">
        <f t="shared" si="2"/>
        <v>0</v>
      </c>
      <c r="I543" s="14">
        <f t="shared" si="1"/>
        <v>0</v>
      </c>
    </row>
    <row r="544" spans="1:9" ht="31.2" hidden="1" outlineLevel="1" x14ac:dyDescent="0.25">
      <c r="A544" s="65"/>
      <c r="B544" s="196" t="s">
        <v>204</v>
      </c>
      <c r="C544" s="15" t="s">
        <v>11</v>
      </c>
      <c r="D544" s="201">
        <v>0</v>
      </c>
      <c r="E544" s="14"/>
      <c r="F544" s="47">
        <v>37.25</v>
      </c>
      <c r="G544" s="14"/>
      <c r="H544" s="1">
        <f t="shared" si="2"/>
        <v>0</v>
      </c>
      <c r="I544" s="14">
        <f t="shared" si="1"/>
        <v>0</v>
      </c>
    </row>
    <row r="545" spans="1:9" ht="31.2" hidden="1" outlineLevel="1" x14ac:dyDescent="0.25">
      <c r="A545" s="65"/>
      <c r="B545" s="196" t="s">
        <v>206</v>
      </c>
      <c r="C545" s="15" t="s">
        <v>11</v>
      </c>
      <c r="D545" s="201">
        <v>0</v>
      </c>
      <c r="E545" s="14"/>
      <c r="F545" s="47">
        <v>277</v>
      </c>
      <c r="G545" s="14"/>
      <c r="H545" s="1">
        <f t="shared" si="2"/>
        <v>0</v>
      </c>
      <c r="I545" s="14">
        <f t="shared" si="1"/>
        <v>0</v>
      </c>
    </row>
    <row r="546" spans="1:9" ht="31.2" hidden="1" outlineLevel="1" x14ac:dyDescent="0.25">
      <c r="A546" s="65"/>
      <c r="B546" s="196" t="s">
        <v>207</v>
      </c>
      <c r="C546" s="15" t="s">
        <v>11</v>
      </c>
      <c r="D546" s="201">
        <v>0</v>
      </c>
      <c r="E546" s="14"/>
      <c r="F546" s="47">
        <v>65.900000000000006</v>
      </c>
      <c r="G546" s="14"/>
      <c r="H546" s="1">
        <f t="shared" si="2"/>
        <v>0</v>
      </c>
      <c r="I546" s="14">
        <f t="shared" si="1"/>
        <v>0</v>
      </c>
    </row>
    <row r="547" spans="1:9" hidden="1" outlineLevel="1" x14ac:dyDescent="0.25">
      <c r="A547" s="65"/>
      <c r="B547" s="196" t="s">
        <v>135</v>
      </c>
      <c r="C547" s="15" t="s">
        <v>11</v>
      </c>
      <c r="D547" s="201">
        <v>0</v>
      </c>
      <c r="E547" s="14"/>
      <c r="F547" s="47">
        <v>127</v>
      </c>
      <c r="G547" s="14"/>
      <c r="H547" s="1">
        <f t="shared" si="2"/>
        <v>0</v>
      </c>
      <c r="I547" s="14">
        <f t="shared" si="1"/>
        <v>0</v>
      </c>
    </row>
    <row r="548" spans="1:9" hidden="1" outlineLevel="1" x14ac:dyDescent="0.25">
      <c r="A548" s="65"/>
      <c r="B548" s="196" t="s">
        <v>203</v>
      </c>
      <c r="C548" s="15" t="s">
        <v>11</v>
      </c>
      <c r="D548" s="201">
        <v>0</v>
      </c>
      <c r="E548" s="14"/>
      <c r="F548" s="47">
        <v>20</v>
      </c>
      <c r="G548" s="14"/>
      <c r="H548" s="1">
        <f t="shared" si="2"/>
        <v>0</v>
      </c>
      <c r="I548" s="14">
        <f t="shared" si="1"/>
        <v>0</v>
      </c>
    </row>
    <row r="549" spans="1:9" hidden="1" outlineLevel="1" x14ac:dyDescent="0.25">
      <c r="A549" s="65"/>
      <c r="B549" s="196" t="s">
        <v>420</v>
      </c>
      <c r="C549" s="15" t="s">
        <v>11</v>
      </c>
      <c r="D549" s="201">
        <v>0</v>
      </c>
      <c r="E549" s="14"/>
      <c r="F549" s="47">
        <v>30</v>
      </c>
      <c r="G549" s="14"/>
      <c r="H549" s="1">
        <f t="shared" si="2"/>
        <v>0</v>
      </c>
      <c r="I549" s="14">
        <f>G549+H549</f>
        <v>0</v>
      </c>
    </row>
    <row r="550" spans="1:9" ht="31.2" hidden="1" outlineLevel="1" x14ac:dyDescent="0.25">
      <c r="A550" s="65"/>
      <c r="B550" s="196" t="s">
        <v>284</v>
      </c>
      <c r="C550" s="15" t="s">
        <v>11</v>
      </c>
      <c r="D550" s="201">
        <v>0</v>
      </c>
      <c r="E550" s="14"/>
      <c r="F550" s="47">
        <v>78</v>
      </c>
      <c r="G550" s="14"/>
      <c r="H550" s="1">
        <f t="shared" si="2"/>
        <v>0</v>
      </c>
      <c r="I550" s="14">
        <f>G550+H550</f>
        <v>0</v>
      </c>
    </row>
    <row r="551" spans="1:9" ht="18.75" hidden="1" customHeight="1" outlineLevel="1" x14ac:dyDescent="0.25">
      <c r="A551" s="65"/>
      <c r="B551" s="196" t="s">
        <v>416</v>
      </c>
      <c r="C551" s="15" t="s">
        <v>11</v>
      </c>
      <c r="D551" s="201">
        <v>0</v>
      </c>
      <c r="E551" s="14"/>
      <c r="F551" s="47">
        <v>90</v>
      </c>
      <c r="G551" s="14"/>
      <c r="H551" s="1">
        <f t="shared" si="2"/>
        <v>0</v>
      </c>
      <c r="I551" s="14">
        <f>G551+H551</f>
        <v>0</v>
      </c>
    </row>
    <row r="552" spans="1:9" ht="31.2" hidden="1" outlineLevel="1" x14ac:dyDescent="0.25">
      <c r="A552" s="65"/>
      <c r="B552" s="196" t="s">
        <v>411</v>
      </c>
      <c r="C552" s="15" t="s">
        <v>11</v>
      </c>
      <c r="D552" s="201">
        <v>0</v>
      </c>
      <c r="E552" s="14"/>
      <c r="F552" s="47">
        <v>90</v>
      </c>
      <c r="G552" s="14"/>
      <c r="H552" s="1">
        <f>ROUND(D552*F552,2)</f>
        <v>0</v>
      </c>
      <c r="I552" s="14">
        <f>G552+H552</f>
        <v>0</v>
      </c>
    </row>
    <row r="553" spans="1:9" hidden="1" outlineLevel="1" x14ac:dyDescent="0.25">
      <c r="A553" s="65"/>
      <c r="B553" s="196" t="s">
        <v>421</v>
      </c>
      <c r="C553" s="15" t="s">
        <v>11</v>
      </c>
      <c r="D553" s="201">
        <v>0</v>
      </c>
      <c r="E553" s="14"/>
      <c r="F553" s="120">
        <v>100</v>
      </c>
      <c r="G553" s="14"/>
      <c r="H553" s="1">
        <f>ROUND(D553*F553,2)</f>
        <v>0</v>
      </c>
      <c r="I553" s="14">
        <f>G553+H553</f>
        <v>0</v>
      </c>
    </row>
    <row r="554" spans="1:9" hidden="1" outlineLevel="1" x14ac:dyDescent="0.25">
      <c r="A554" s="65" t="s">
        <v>332</v>
      </c>
      <c r="B554" s="21" t="s">
        <v>316</v>
      </c>
      <c r="C554" s="23" t="s">
        <v>20</v>
      </c>
      <c r="D554" s="23">
        <v>0</v>
      </c>
      <c r="E554" s="178">
        <v>35</v>
      </c>
      <c r="F554" s="47"/>
      <c r="G554" s="1">
        <f>ROUND(E554*D554,2)</f>
        <v>0</v>
      </c>
      <c r="H554" s="14">
        <f>F554*D554</f>
        <v>0</v>
      </c>
      <c r="I554" s="14">
        <f t="shared" si="1"/>
        <v>0</v>
      </c>
    </row>
    <row r="555" spans="1:9" hidden="1" outlineLevel="1" x14ac:dyDescent="0.25">
      <c r="A555" s="65"/>
      <c r="B555" s="196" t="s">
        <v>211</v>
      </c>
      <c r="C555" s="15" t="s">
        <v>20</v>
      </c>
      <c r="D555" s="201">
        <v>0</v>
      </c>
      <c r="E555" s="14"/>
      <c r="F555" s="47">
        <v>31</v>
      </c>
      <c r="G555" s="14"/>
      <c r="H555" s="1">
        <f t="shared" ref="H555:H573" si="3">ROUND(D555*F555,2)</f>
        <v>0</v>
      </c>
      <c r="I555" s="14">
        <f t="shared" si="1"/>
        <v>0</v>
      </c>
    </row>
    <row r="556" spans="1:9" hidden="1" outlineLevel="1" x14ac:dyDescent="0.25">
      <c r="A556" s="65"/>
      <c r="B556" s="196" t="s">
        <v>225</v>
      </c>
      <c r="C556" s="15" t="s">
        <v>20</v>
      </c>
      <c r="D556" s="201">
        <v>0</v>
      </c>
      <c r="E556" s="14"/>
      <c r="F556" s="47">
        <f>459.7*1.1</f>
        <v>505.67</v>
      </c>
      <c r="G556" s="14"/>
      <c r="H556" s="1">
        <f t="shared" si="3"/>
        <v>0</v>
      </c>
      <c r="I556" s="14">
        <f t="shared" si="1"/>
        <v>0</v>
      </c>
    </row>
    <row r="557" spans="1:9" hidden="1" outlineLevel="1" x14ac:dyDescent="0.25">
      <c r="A557" s="65"/>
      <c r="B557" s="196" t="s">
        <v>212</v>
      </c>
      <c r="C557" s="15" t="s">
        <v>20</v>
      </c>
      <c r="D557" s="201">
        <v>0</v>
      </c>
      <c r="E557" s="14"/>
      <c r="F557" s="47">
        <f>10.16*1.1</f>
        <v>11.176000000000002</v>
      </c>
      <c r="G557" s="14"/>
      <c r="H557" s="1">
        <f t="shared" si="3"/>
        <v>0</v>
      </c>
      <c r="I557" s="14">
        <f t="shared" si="1"/>
        <v>0</v>
      </c>
    </row>
    <row r="558" spans="1:9" hidden="1" outlineLevel="1" x14ac:dyDescent="0.25">
      <c r="A558" s="65"/>
      <c r="B558" s="196" t="s">
        <v>214</v>
      </c>
      <c r="C558" s="15" t="s">
        <v>20</v>
      </c>
      <c r="D558" s="201">
        <v>0</v>
      </c>
      <c r="E558" s="14"/>
      <c r="F558" s="47">
        <f>11.4*1.1</f>
        <v>12.540000000000001</v>
      </c>
      <c r="G558" s="14"/>
      <c r="H558" s="1">
        <f t="shared" si="3"/>
        <v>0</v>
      </c>
      <c r="I558" s="14">
        <f>G558+H558</f>
        <v>0</v>
      </c>
    </row>
    <row r="559" spans="1:9" hidden="1" outlineLevel="1" x14ac:dyDescent="0.25">
      <c r="A559" s="65"/>
      <c r="B559" s="196" t="s">
        <v>213</v>
      </c>
      <c r="C559" s="15" t="s">
        <v>20</v>
      </c>
      <c r="D559" s="201">
        <v>0</v>
      </c>
      <c r="E559" s="14"/>
      <c r="F559" s="47">
        <f>19.4*1.1</f>
        <v>21.34</v>
      </c>
      <c r="G559" s="14"/>
      <c r="H559" s="1">
        <f t="shared" si="3"/>
        <v>0</v>
      </c>
      <c r="I559" s="14">
        <f>G559+H559</f>
        <v>0</v>
      </c>
    </row>
    <row r="560" spans="1:9" hidden="1" outlineLevel="1" x14ac:dyDescent="0.25">
      <c r="A560" s="65"/>
      <c r="B560" s="196" t="s">
        <v>138</v>
      </c>
      <c r="C560" s="15" t="s">
        <v>20</v>
      </c>
      <c r="D560" s="201">
        <v>0</v>
      </c>
      <c r="E560" s="14"/>
      <c r="F560" s="47">
        <f>50.41*1.1</f>
        <v>55.451000000000001</v>
      </c>
      <c r="G560" s="14"/>
      <c r="H560" s="1">
        <f t="shared" si="3"/>
        <v>0</v>
      </c>
      <c r="I560" s="14">
        <f t="shared" si="1"/>
        <v>0</v>
      </c>
    </row>
    <row r="561" spans="1:9" hidden="1" outlineLevel="1" x14ac:dyDescent="0.25">
      <c r="A561" s="65"/>
      <c r="B561" s="196" t="s">
        <v>297</v>
      </c>
      <c r="C561" s="15" t="s">
        <v>20</v>
      </c>
      <c r="D561" s="201">
        <v>0</v>
      </c>
      <c r="E561" s="14"/>
      <c r="F561" s="47">
        <v>205</v>
      </c>
      <c r="G561" s="14"/>
      <c r="H561" s="1">
        <f t="shared" si="3"/>
        <v>0</v>
      </c>
      <c r="I561" s="14">
        <f>G561+H561</f>
        <v>0</v>
      </c>
    </row>
    <row r="562" spans="1:9" hidden="1" outlineLevel="1" x14ac:dyDescent="0.25">
      <c r="A562" s="65"/>
      <c r="B562" s="196" t="s">
        <v>136</v>
      </c>
      <c r="C562" s="15" t="s">
        <v>20</v>
      </c>
      <c r="D562" s="201">
        <v>0</v>
      </c>
      <c r="E562" s="14"/>
      <c r="F562" s="47">
        <f>22.48*1.1</f>
        <v>24.728000000000002</v>
      </c>
      <c r="G562" s="14"/>
      <c r="H562" s="1">
        <f t="shared" si="3"/>
        <v>0</v>
      </c>
      <c r="I562" s="14">
        <f t="shared" si="1"/>
        <v>0</v>
      </c>
    </row>
    <row r="563" spans="1:9" hidden="1" outlineLevel="1" x14ac:dyDescent="0.25">
      <c r="A563" s="65"/>
      <c r="B563" s="196" t="s">
        <v>296</v>
      </c>
      <c r="C563" s="15" t="s">
        <v>20</v>
      </c>
      <c r="D563" s="201">
        <v>0</v>
      </c>
      <c r="E563" s="14"/>
      <c r="F563" s="47">
        <f>15.53*1.1</f>
        <v>17.083000000000002</v>
      </c>
      <c r="G563" s="14"/>
      <c r="H563" s="1">
        <f t="shared" si="3"/>
        <v>0</v>
      </c>
      <c r="I563" s="14">
        <f t="shared" si="1"/>
        <v>0</v>
      </c>
    </row>
    <row r="564" spans="1:9" ht="17.25" hidden="1" customHeight="1" outlineLevel="1" x14ac:dyDescent="0.25">
      <c r="A564" s="65"/>
      <c r="B564" s="196" t="s">
        <v>137</v>
      </c>
      <c r="C564" s="15" t="s">
        <v>11</v>
      </c>
      <c r="D564" s="201">
        <v>0</v>
      </c>
      <c r="E564" s="14"/>
      <c r="F564" s="47">
        <v>8</v>
      </c>
      <c r="G564" s="14"/>
      <c r="H564" s="1">
        <f t="shared" si="3"/>
        <v>0</v>
      </c>
      <c r="I564" s="14">
        <f>G564+H564</f>
        <v>0</v>
      </c>
    </row>
    <row r="565" spans="1:9" hidden="1" outlineLevel="1" x14ac:dyDescent="0.25">
      <c r="A565" s="65"/>
      <c r="B565" s="196" t="s">
        <v>217</v>
      </c>
      <c r="C565" s="15" t="s">
        <v>20</v>
      </c>
      <c r="D565" s="201">
        <v>0</v>
      </c>
      <c r="E565" s="14"/>
      <c r="F565" s="47">
        <v>194</v>
      </c>
      <c r="G565" s="14"/>
      <c r="H565" s="1">
        <f t="shared" si="3"/>
        <v>0</v>
      </c>
      <c r="I565" s="14">
        <f t="shared" si="1"/>
        <v>0</v>
      </c>
    </row>
    <row r="566" spans="1:9" hidden="1" outlineLevel="1" x14ac:dyDescent="0.25">
      <c r="A566" s="65"/>
      <c r="B566" s="196" t="s">
        <v>285</v>
      </c>
      <c r="C566" s="15" t="s">
        <v>20</v>
      </c>
      <c r="D566" s="201">
        <v>0</v>
      </c>
      <c r="E566" s="14"/>
      <c r="F566" s="47">
        <v>45</v>
      </c>
      <c r="G566" s="14"/>
      <c r="H566" s="1">
        <f t="shared" si="3"/>
        <v>0</v>
      </c>
      <c r="I566" s="14">
        <f t="shared" si="1"/>
        <v>0</v>
      </c>
    </row>
    <row r="567" spans="1:9" hidden="1" outlineLevel="1" x14ac:dyDescent="0.25">
      <c r="A567" s="65"/>
      <c r="B567" s="196" t="s">
        <v>215</v>
      </c>
      <c r="C567" s="15" t="s">
        <v>20</v>
      </c>
      <c r="D567" s="201">
        <v>0</v>
      </c>
      <c r="E567" s="14"/>
      <c r="F567" s="47">
        <v>78</v>
      </c>
      <c r="G567" s="14"/>
      <c r="H567" s="1">
        <f t="shared" si="3"/>
        <v>0</v>
      </c>
      <c r="I567" s="14">
        <f t="shared" si="1"/>
        <v>0</v>
      </c>
    </row>
    <row r="568" spans="1:9" hidden="1" outlineLevel="1" x14ac:dyDescent="0.25">
      <c r="A568" s="65"/>
      <c r="B568" s="196" t="s">
        <v>62</v>
      </c>
      <c r="C568" s="15" t="s">
        <v>13</v>
      </c>
      <c r="D568" s="201">
        <v>0</v>
      </c>
      <c r="E568" s="14"/>
      <c r="F568" s="120">
        <v>42</v>
      </c>
      <c r="G568" s="14"/>
      <c r="H568" s="1">
        <f>ROUND(D568*F568,2)</f>
        <v>0</v>
      </c>
      <c r="I568" s="14">
        <f t="shared" si="1"/>
        <v>0</v>
      </c>
    </row>
    <row r="569" spans="1:9" hidden="1" outlineLevel="1" x14ac:dyDescent="0.25">
      <c r="A569" s="65"/>
      <c r="B569" s="196" t="s">
        <v>419</v>
      </c>
      <c r="C569" s="15" t="s">
        <v>20</v>
      </c>
      <c r="D569" s="201">
        <v>0</v>
      </c>
      <c r="E569" s="14"/>
      <c r="F569" s="120">
        <v>9.8699999999999992</v>
      </c>
      <c r="G569" s="14"/>
      <c r="H569" s="1">
        <f>ROUND(D569*F569,2)</f>
        <v>0</v>
      </c>
      <c r="I569" s="14">
        <f t="shared" si="1"/>
        <v>0</v>
      </c>
    </row>
    <row r="570" spans="1:9" hidden="1" outlineLevel="1" x14ac:dyDescent="0.25">
      <c r="A570" s="65"/>
      <c r="B570" s="196" t="s">
        <v>412</v>
      </c>
      <c r="C570" s="15" t="s">
        <v>20</v>
      </c>
      <c r="D570" s="201">
        <v>0</v>
      </c>
      <c r="E570" s="14"/>
      <c r="F570" s="120">
        <v>9.8699999999999992</v>
      </c>
      <c r="G570" s="14"/>
      <c r="H570" s="1">
        <f>ROUND(D570*F570,2)</f>
        <v>0</v>
      </c>
      <c r="I570" s="14">
        <f t="shared" si="1"/>
        <v>0</v>
      </c>
    </row>
    <row r="571" spans="1:9" hidden="1" outlineLevel="1" x14ac:dyDescent="0.25">
      <c r="A571" s="65"/>
      <c r="B571" s="196" t="s">
        <v>415</v>
      </c>
      <c r="C571" s="15" t="s">
        <v>20</v>
      </c>
      <c r="D571" s="201">
        <v>0</v>
      </c>
      <c r="E571" s="14"/>
      <c r="F571" s="120">
        <v>9.8699999999999992</v>
      </c>
      <c r="G571" s="14"/>
      <c r="H571" s="1">
        <f>ROUND(D571*F571,2)</f>
        <v>0</v>
      </c>
      <c r="I571" s="14">
        <f t="shared" si="1"/>
        <v>0</v>
      </c>
    </row>
    <row r="572" spans="1:9" hidden="1" outlineLevel="1" x14ac:dyDescent="0.25">
      <c r="A572" s="65"/>
      <c r="B572" s="196" t="s">
        <v>286</v>
      </c>
      <c r="C572" s="15" t="s">
        <v>20</v>
      </c>
      <c r="D572" s="201">
        <v>0</v>
      </c>
      <c r="E572" s="14"/>
      <c r="F572" s="47">
        <v>56</v>
      </c>
      <c r="G572" s="14"/>
      <c r="H572" s="1">
        <f t="shared" si="3"/>
        <v>0</v>
      </c>
      <c r="I572" s="14">
        <f t="shared" si="1"/>
        <v>0</v>
      </c>
    </row>
    <row r="573" spans="1:9" hidden="1" outlineLevel="1" x14ac:dyDescent="0.25">
      <c r="A573" s="65"/>
      <c r="B573" s="196" t="s">
        <v>287</v>
      </c>
      <c r="C573" s="15" t="s">
        <v>20</v>
      </c>
      <c r="D573" s="201">
        <v>0</v>
      </c>
      <c r="E573" s="14"/>
      <c r="F573" s="47">
        <v>70</v>
      </c>
      <c r="G573" s="14"/>
      <c r="H573" s="1">
        <f t="shared" si="3"/>
        <v>0</v>
      </c>
      <c r="I573" s="14">
        <f t="shared" si="1"/>
        <v>0</v>
      </c>
    </row>
    <row r="574" spans="1:9" hidden="1" outlineLevel="1" x14ac:dyDescent="0.25">
      <c r="A574" s="65"/>
      <c r="B574" s="196" t="s">
        <v>414</v>
      </c>
      <c r="C574" s="15" t="s">
        <v>20</v>
      </c>
      <c r="D574" s="201">
        <v>0</v>
      </c>
      <c r="E574" s="14"/>
      <c r="F574" s="120">
        <v>170</v>
      </c>
      <c r="G574" s="14"/>
      <c r="H574" s="1">
        <f>ROUND(D574*F574,2)</f>
        <v>0</v>
      </c>
      <c r="I574" s="14">
        <f t="shared" si="1"/>
        <v>0</v>
      </c>
    </row>
    <row r="575" spans="1:9" hidden="1" outlineLevel="1" x14ac:dyDescent="0.25">
      <c r="A575" s="65" t="s">
        <v>333</v>
      </c>
      <c r="B575" s="21" t="s">
        <v>218</v>
      </c>
      <c r="C575" s="23" t="s">
        <v>11</v>
      </c>
      <c r="D575" s="115"/>
      <c r="E575" s="14"/>
      <c r="F575" s="47"/>
      <c r="G575" s="14">
        <f>E575*D575</f>
        <v>0</v>
      </c>
      <c r="H575" s="14"/>
      <c r="I575" s="14">
        <f t="shared" si="1"/>
        <v>0</v>
      </c>
    </row>
    <row r="576" spans="1:9" hidden="1" outlineLevel="1" x14ac:dyDescent="0.25">
      <c r="A576" s="65"/>
      <c r="B576" s="196" t="s">
        <v>219</v>
      </c>
      <c r="C576" s="15" t="s">
        <v>11</v>
      </c>
      <c r="D576" s="201">
        <v>0</v>
      </c>
      <c r="E576" s="14"/>
      <c r="F576" s="47">
        <v>462</v>
      </c>
      <c r="G576" s="14"/>
      <c r="H576" s="1">
        <f>ROUND(D576*F576,2)</f>
        <v>0</v>
      </c>
      <c r="I576" s="14">
        <f t="shared" si="1"/>
        <v>0</v>
      </c>
    </row>
    <row r="577" spans="1:9" hidden="1" outlineLevel="1" x14ac:dyDescent="0.25">
      <c r="A577" s="65"/>
      <c r="B577" s="196" t="s">
        <v>221</v>
      </c>
      <c r="C577" s="15" t="s">
        <v>11</v>
      </c>
      <c r="D577" s="201">
        <v>0</v>
      </c>
      <c r="E577" s="14"/>
      <c r="F577" s="47">
        <v>216</v>
      </c>
      <c r="G577" s="14"/>
      <c r="H577" s="1">
        <f>ROUND(D577*F577,2)</f>
        <v>0</v>
      </c>
      <c r="I577" s="14">
        <f t="shared" si="1"/>
        <v>0</v>
      </c>
    </row>
    <row r="578" spans="1:9" hidden="1" outlineLevel="1" x14ac:dyDescent="0.25">
      <c r="A578" s="65"/>
      <c r="B578" s="196" t="s">
        <v>220</v>
      </c>
      <c r="C578" s="15" t="s">
        <v>11</v>
      </c>
      <c r="D578" s="201">
        <v>0</v>
      </c>
      <c r="E578" s="14"/>
      <c r="F578" s="47">
        <v>216</v>
      </c>
      <c r="G578" s="14"/>
      <c r="H578" s="1">
        <f>ROUND(D578*F578,2)</f>
        <v>0</v>
      </c>
      <c r="I578" s="14">
        <f t="shared" si="1"/>
        <v>0</v>
      </c>
    </row>
    <row r="579" spans="1:9" hidden="1" outlineLevel="1" x14ac:dyDescent="0.25">
      <c r="A579" s="65"/>
      <c r="B579" s="196" t="s">
        <v>222</v>
      </c>
      <c r="C579" s="15" t="s">
        <v>11</v>
      </c>
      <c r="D579" s="201">
        <v>0</v>
      </c>
      <c r="E579" s="14"/>
      <c r="F579" s="47">
        <v>300</v>
      </c>
      <c r="G579" s="14"/>
      <c r="H579" s="1">
        <f>ROUND(D579*F579,2)</f>
        <v>0</v>
      </c>
      <c r="I579" s="14">
        <f t="shared" si="1"/>
        <v>0</v>
      </c>
    </row>
    <row r="580" spans="1:9" hidden="1" outlineLevel="1" x14ac:dyDescent="0.25">
      <c r="A580" s="65" t="s">
        <v>334</v>
      </c>
      <c r="B580" s="21" t="s">
        <v>224</v>
      </c>
      <c r="C580" s="23" t="s">
        <v>139</v>
      </c>
      <c r="D580" s="23">
        <v>0</v>
      </c>
      <c r="E580" s="14"/>
      <c r="F580" s="47">
        <f>30000</f>
        <v>30000</v>
      </c>
      <c r="G580" s="14"/>
      <c r="H580" s="1">
        <f>ROUND(D580*F580,2)</f>
        <v>0</v>
      </c>
      <c r="I580" s="14">
        <f t="shared" si="1"/>
        <v>0</v>
      </c>
    </row>
    <row r="581" spans="1:9" hidden="1" outlineLevel="1" x14ac:dyDescent="0.25">
      <c r="A581" s="65" t="s">
        <v>392</v>
      </c>
      <c r="B581" s="135" t="s">
        <v>371</v>
      </c>
      <c r="C581" s="23"/>
      <c r="D581" s="14"/>
      <c r="E581" s="178">
        <v>0</v>
      </c>
      <c r="F581" s="47"/>
      <c r="G581" s="14">
        <f>E581</f>
        <v>0</v>
      </c>
      <c r="H581" s="14">
        <v>0</v>
      </c>
      <c r="I581" s="14">
        <f>G581+H581</f>
        <v>0</v>
      </c>
    </row>
    <row r="582" spans="1:9" hidden="1" outlineLevel="1" x14ac:dyDescent="0.25">
      <c r="A582" s="65"/>
      <c r="B582" s="196" t="s">
        <v>372</v>
      </c>
      <c r="C582" s="15" t="s">
        <v>11</v>
      </c>
      <c r="D582" s="201">
        <v>0</v>
      </c>
      <c r="E582" s="14"/>
      <c r="F582" s="47">
        <f>1144.07*1.1</f>
        <v>1258.4770000000001</v>
      </c>
      <c r="G582" s="14"/>
      <c r="H582" s="14">
        <f>F582*D582</f>
        <v>0</v>
      </c>
      <c r="I582" s="14">
        <f>G582+H582</f>
        <v>0</v>
      </c>
    </row>
    <row r="583" spans="1:9" hidden="1" outlineLevel="1" x14ac:dyDescent="0.25">
      <c r="A583" s="65"/>
      <c r="B583" s="196" t="s">
        <v>373</v>
      </c>
      <c r="C583" s="15" t="s">
        <v>11</v>
      </c>
      <c r="D583" s="201">
        <v>0</v>
      </c>
      <c r="E583" s="14"/>
      <c r="F583" s="47">
        <f>1144.07*1.1</f>
        <v>1258.4770000000001</v>
      </c>
      <c r="G583" s="14"/>
      <c r="H583" s="14">
        <f>F583*D583</f>
        <v>0</v>
      </c>
      <c r="I583" s="14">
        <f>G583+H583</f>
        <v>0</v>
      </c>
    </row>
    <row r="584" spans="1:9" hidden="1" outlineLevel="1" x14ac:dyDescent="0.25">
      <c r="A584" s="65"/>
      <c r="B584" s="196" t="s">
        <v>374</v>
      </c>
      <c r="C584" s="15" t="s">
        <v>11</v>
      </c>
      <c r="D584" s="201">
        <v>0</v>
      </c>
      <c r="E584" s="14"/>
      <c r="F584" s="47">
        <f>1144.07*1.1</f>
        <v>1258.4770000000001</v>
      </c>
      <c r="G584" s="14"/>
      <c r="H584" s="14">
        <f>F584*D584</f>
        <v>0</v>
      </c>
      <c r="I584" s="14">
        <f>G584+H584</f>
        <v>0</v>
      </c>
    </row>
    <row r="585" spans="1:9" hidden="1" outlineLevel="1" x14ac:dyDescent="0.25">
      <c r="A585" s="65"/>
      <c r="B585" s="196" t="s">
        <v>375</v>
      </c>
      <c r="C585" s="15" t="s">
        <v>11</v>
      </c>
      <c r="D585" s="201">
        <v>0</v>
      </c>
      <c r="E585" s="14"/>
      <c r="F585" s="47">
        <f>1101.7*1.18</f>
        <v>1300.0060000000001</v>
      </c>
      <c r="G585" s="14"/>
      <c r="H585" s="14">
        <f>F585*D585</f>
        <v>0</v>
      </c>
      <c r="I585" s="14">
        <f>G585+H585</f>
        <v>0</v>
      </c>
    </row>
    <row r="586" spans="1:9" hidden="1" outlineLevel="1" x14ac:dyDescent="0.25">
      <c r="A586" s="65"/>
      <c r="B586" s="190" t="s">
        <v>376</v>
      </c>
      <c r="C586" s="15" t="s">
        <v>11</v>
      </c>
      <c r="D586" s="201">
        <v>0</v>
      </c>
      <c r="E586" s="14"/>
      <c r="F586" s="47">
        <f>120</f>
        <v>120</v>
      </c>
      <c r="G586" s="14"/>
      <c r="H586" s="14">
        <f t="shared" ref="H586:H603" si="4">F586*D586</f>
        <v>0</v>
      </c>
      <c r="I586" s="14">
        <f t="shared" ref="I586:I603" si="5">G586+H586</f>
        <v>0</v>
      </c>
    </row>
    <row r="587" spans="1:9" hidden="1" outlineLevel="1" x14ac:dyDescent="0.25">
      <c r="A587" s="65"/>
      <c r="B587" s="190" t="s">
        <v>377</v>
      </c>
      <c r="C587" s="15" t="s">
        <v>11</v>
      </c>
      <c r="D587" s="201">
        <v>0</v>
      </c>
      <c r="E587" s="14"/>
      <c r="F587" s="47">
        <f>127.12*1.18</f>
        <v>150.0016</v>
      </c>
      <c r="G587" s="14"/>
      <c r="H587" s="14">
        <f t="shared" si="4"/>
        <v>0</v>
      </c>
      <c r="I587" s="14">
        <f t="shared" si="5"/>
        <v>0</v>
      </c>
    </row>
    <row r="588" spans="1:9" hidden="1" outlineLevel="1" x14ac:dyDescent="0.25">
      <c r="A588" s="65"/>
      <c r="B588" s="190" t="s">
        <v>378</v>
      </c>
      <c r="C588" s="15" t="s">
        <v>11</v>
      </c>
      <c r="D588" s="201">
        <v>0</v>
      </c>
      <c r="E588" s="14"/>
      <c r="F588" s="47">
        <f>127.12*1.18</f>
        <v>150.0016</v>
      </c>
      <c r="G588" s="14"/>
      <c r="H588" s="14">
        <f t="shared" si="4"/>
        <v>0</v>
      </c>
      <c r="I588" s="14">
        <f t="shared" si="5"/>
        <v>0</v>
      </c>
    </row>
    <row r="589" spans="1:9" hidden="1" outlineLevel="1" x14ac:dyDescent="0.25">
      <c r="A589" s="65"/>
      <c r="B589" s="190" t="s">
        <v>379</v>
      </c>
      <c r="C589" s="15" t="s">
        <v>11</v>
      </c>
      <c r="D589" s="201">
        <v>0</v>
      </c>
      <c r="E589" s="14"/>
      <c r="F589" s="47">
        <v>50</v>
      </c>
      <c r="G589" s="14"/>
      <c r="H589" s="14">
        <f t="shared" si="4"/>
        <v>0</v>
      </c>
      <c r="I589" s="14">
        <f t="shared" si="5"/>
        <v>0</v>
      </c>
    </row>
    <row r="590" spans="1:9" hidden="1" outlineLevel="1" x14ac:dyDescent="0.25">
      <c r="A590" s="65"/>
      <c r="B590" s="190" t="s">
        <v>380</v>
      </c>
      <c r="C590" s="15" t="s">
        <v>11</v>
      </c>
      <c r="D590" s="201">
        <v>0</v>
      </c>
      <c r="E590" s="14"/>
      <c r="F590" s="47">
        <v>200</v>
      </c>
      <c r="G590" s="14"/>
      <c r="H590" s="14">
        <f t="shared" si="4"/>
        <v>0</v>
      </c>
      <c r="I590" s="14">
        <f t="shared" si="5"/>
        <v>0</v>
      </c>
    </row>
    <row r="591" spans="1:9" hidden="1" outlineLevel="1" x14ac:dyDescent="0.25">
      <c r="A591" s="65"/>
      <c r="B591" s="190" t="s">
        <v>381</v>
      </c>
      <c r="C591" s="15" t="s">
        <v>11</v>
      </c>
      <c r="D591" s="201">
        <v>0</v>
      </c>
      <c r="E591" s="14"/>
      <c r="F591" s="47">
        <v>10</v>
      </c>
      <c r="G591" s="14"/>
      <c r="H591" s="14">
        <f t="shared" si="4"/>
        <v>0</v>
      </c>
      <c r="I591" s="14">
        <f t="shared" si="5"/>
        <v>0</v>
      </c>
    </row>
    <row r="592" spans="1:9" hidden="1" outlineLevel="1" x14ac:dyDescent="0.25">
      <c r="A592" s="65"/>
      <c r="B592" s="190" t="s">
        <v>382</v>
      </c>
      <c r="C592" s="15" t="s">
        <v>11</v>
      </c>
      <c r="D592" s="201">
        <v>0</v>
      </c>
      <c r="E592" s="14"/>
      <c r="F592" s="47">
        <v>18</v>
      </c>
      <c r="G592" s="14"/>
      <c r="H592" s="14">
        <f t="shared" si="4"/>
        <v>0</v>
      </c>
      <c r="I592" s="14">
        <f t="shared" si="5"/>
        <v>0</v>
      </c>
    </row>
    <row r="593" spans="1:12" hidden="1" outlineLevel="1" x14ac:dyDescent="0.25">
      <c r="A593" s="65"/>
      <c r="B593" s="190" t="s">
        <v>383</v>
      </c>
      <c r="C593" s="15" t="s">
        <v>11</v>
      </c>
      <c r="D593" s="201">
        <v>0</v>
      </c>
      <c r="E593" s="14"/>
      <c r="F593" s="47">
        <v>67</v>
      </c>
      <c r="G593" s="14"/>
      <c r="H593" s="14">
        <f t="shared" si="4"/>
        <v>0</v>
      </c>
      <c r="I593" s="14">
        <f t="shared" si="5"/>
        <v>0</v>
      </c>
    </row>
    <row r="594" spans="1:12" hidden="1" outlineLevel="1" x14ac:dyDescent="0.25">
      <c r="A594" s="65"/>
      <c r="B594" s="24" t="s">
        <v>384</v>
      </c>
      <c r="C594" s="15" t="s">
        <v>11</v>
      </c>
      <c r="D594" s="14"/>
      <c r="E594" s="14"/>
      <c r="F594" s="47">
        <v>65</v>
      </c>
      <c r="G594" s="14"/>
      <c r="H594" s="14">
        <f t="shared" si="4"/>
        <v>0</v>
      </c>
      <c r="I594" s="14">
        <f t="shared" si="5"/>
        <v>0</v>
      </c>
    </row>
    <row r="595" spans="1:12" hidden="1" outlineLevel="1" x14ac:dyDescent="0.25">
      <c r="A595" s="65"/>
      <c r="B595" s="190" t="s">
        <v>385</v>
      </c>
      <c r="C595" s="15" t="s">
        <v>11</v>
      </c>
      <c r="D595" s="201">
        <v>0</v>
      </c>
      <c r="E595" s="14"/>
      <c r="F595" s="47">
        <v>150</v>
      </c>
      <c r="G595" s="14"/>
      <c r="H595" s="14">
        <f t="shared" si="4"/>
        <v>0</v>
      </c>
      <c r="I595" s="14">
        <f t="shared" si="5"/>
        <v>0</v>
      </c>
    </row>
    <row r="596" spans="1:12" hidden="1" outlineLevel="1" x14ac:dyDescent="0.25">
      <c r="A596" s="65"/>
      <c r="B596" s="190" t="s">
        <v>386</v>
      </c>
      <c r="C596" s="15" t="s">
        <v>11</v>
      </c>
      <c r="D596" s="201">
        <v>0</v>
      </c>
      <c r="E596" s="14"/>
      <c r="F596" s="47">
        <v>45</v>
      </c>
      <c r="G596" s="14"/>
      <c r="H596" s="14">
        <f t="shared" si="4"/>
        <v>0</v>
      </c>
      <c r="I596" s="14">
        <f t="shared" si="5"/>
        <v>0</v>
      </c>
    </row>
    <row r="597" spans="1:12" hidden="1" outlineLevel="1" x14ac:dyDescent="0.25">
      <c r="A597" s="65"/>
      <c r="B597" s="190" t="s">
        <v>387</v>
      </c>
      <c r="C597" s="15" t="s">
        <v>11</v>
      </c>
      <c r="D597" s="201">
        <v>0</v>
      </c>
      <c r="E597" s="14"/>
      <c r="F597" s="47">
        <v>65</v>
      </c>
      <c r="G597" s="14"/>
      <c r="H597" s="14">
        <f t="shared" si="4"/>
        <v>0</v>
      </c>
      <c r="I597" s="14">
        <f t="shared" si="5"/>
        <v>0</v>
      </c>
    </row>
    <row r="598" spans="1:12" hidden="1" outlineLevel="1" x14ac:dyDescent="0.25">
      <c r="A598" s="65"/>
      <c r="B598" s="190" t="s">
        <v>459</v>
      </c>
      <c r="C598" s="15" t="s">
        <v>11</v>
      </c>
      <c r="D598" s="201">
        <v>0</v>
      </c>
      <c r="E598" s="14"/>
      <c r="F598" s="120">
        <v>100</v>
      </c>
      <c r="G598" s="14"/>
      <c r="H598" s="14">
        <f>F598*D598</f>
        <v>0</v>
      </c>
      <c r="I598" s="14">
        <f>G598+H598</f>
        <v>0</v>
      </c>
    </row>
    <row r="599" spans="1:12" hidden="1" outlineLevel="1" x14ac:dyDescent="0.25">
      <c r="A599" s="65"/>
      <c r="B599" s="190" t="s">
        <v>460</v>
      </c>
      <c r="C599" s="15" t="s">
        <v>11</v>
      </c>
      <c r="D599" s="201">
        <v>0</v>
      </c>
      <c r="E599" s="14"/>
      <c r="F599" s="120">
        <v>100</v>
      </c>
      <c r="G599" s="14"/>
      <c r="H599" s="14">
        <f>F599*D599</f>
        <v>0</v>
      </c>
      <c r="I599" s="14">
        <f>G599+H599</f>
        <v>0</v>
      </c>
    </row>
    <row r="600" spans="1:12" hidden="1" outlineLevel="1" x14ac:dyDescent="0.25">
      <c r="A600" s="65"/>
      <c r="B600" s="190" t="s">
        <v>388</v>
      </c>
      <c r="C600" s="15" t="s">
        <v>20</v>
      </c>
      <c r="D600" s="201">
        <v>0</v>
      </c>
      <c r="E600" s="14"/>
      <c r="F600" s="47">
        <v>50</v>
      </c>
      <c r="G600" s="14"/>
      <c r="H600" s="14">
        <f t="shared" si="4"/>
        <v>0</v>
      </c>
      <c r="I600" s="14">
        <f t="shared" si="5"/>
        <v>0</v>
      </c>
    </row>
    <row r="601" spans="1:12" hidden="1" outlineLevel="1" x14ac:dyDescent="0.25">
      <c r="A601" s="65"/>
      <c r="B601" s="190" t="s">
        <v>389</v>
      </c>
      <c r="C601" s="15" t="s">
        <v>20</v>
      </c>
      <c r="D601" s="201">
        <v>0</v>
      </c>
      <c r="E601" s="14"/>
      <c r="F601" s="47">
        <v>59</v>
      </c>
      <c r="G601" s="14"/>
      <c r="H601" s="14">
        <f t="shared" si="4"/>
        <v>0</v>
      </c>
      <c r="I601" s="14">
        <f t="shared" si="5"/>
        <v>0</v>
      </c>
    </row>
    <row r="602" spans="1:12" hidden="1" outlineLevel="1" x14ac:dyDescent="0.25">
      <c r="A602" s="65"/>
      <c r="B602" s="190" t="s">
        <v>61</v>
      </c>
      <c r="C602" s="1" t="s">
        <v>20</v>
      </c>
      <c r="D602" s="201">
        <v>0</v>
      </c>
      <c r="E602" s="14"/>
      <c r="F602" s="47">
        <v>20</v>
      </c>
      <c r="G602" s="14"/>
      <c r="H602" s="14">
        <f t="shared" si="4"/>
        <v>0</v>
      </c>
      <c r="I602" s="14">
        <f t="shared" si="5"/>
        <v>0</v>
      </c>
    </row>
    <row r="603" spans="1:12" hidden="1" outlineLevel="1" x14ac:dyDescent="0.25">
      <c r="A603" s="65"/>
      <c r="B603" s="190" t="s">
        <v>62</v>
      </c>
      <c r="C603" s="23" t="s">
        <v>13</v>
      </c>
      <c r="D603" s="201">
        <v>0</v>
      </c>
      <c r="E603" s="14"/>
      <c r="F603" s="47">
        <v>42</v>
      </c>
      <c r="G603" s="14"/>
      <c r="H603" s="14">
        <f t="shared" si="4"/>
        <v>0</v>
      </c>
      <c r="I603" s="14">
        <f t="shared" si="5"/>
        <v>0</v>
      </c>
    </row>
    <row r="604" spans="1:12" s="5" customFormat="1" hidden="1" outlineLevel="1" x14ac:dyDescent="0.25">
      <c r="A604" s="65" t="s">
        <v>393</v>
      </c>
      <c r="B604" s="135" t="s">
        <v>390</v>
      </c>
      <c r="C604" s="23"/>
      <c r="D604" s="14"/>
      <c r="E604" s="96"/>
      <c r="F604" s="47"/>
      <c r="G604" s="14"/>
      <c r="H604" s="14"/>
      <c r="I604" s="14"/>
    </row>
    <row r="605" spans="1:12" s="5" customFormat="1" hidden="1" outlineLevel="1" x14ac:dyDescent="0.25">
      <c r="A605" s="65"/>
      <c r="B605" s="190" t="s">
        <v>391</v>
      </c>
      <c r="C605" s="23" t="s">
        <v>11</v>
      </c>
      <c r="D605" s="188">
        <v>0</v>
      </c>
      <c r="E605" s="178">
        <v>0</v>
      </c>
      <c r="F605" s="44">
        <v>350</v>
      </c>
      <c r="G605" s="14">
        <f>E605</f>
        <v>0</v>
      </c>
      <c r="H605" s="14">
        <f>F605*D605</f>
        <v>0</v>
      </c>
      <c r="I605" s="14">
        <f>G605+H605</f>
        <v>0</v>
      </c>
    </row>
    <row r="606" spans="1:12" s="5" customFormat="1" outlineLevel="1" x14ac:dyDescent="0.25">
      <c r="A606" s="65" t="s">
        <v>244</v>
      </c>
      <c r="B606" s="190" t="s">
        <v>820</v>
      </c>
      <c r="C606" s="23" t="s">
        <v>139</v>
      </c>
      <c r="D606" s="188">
        <v>1</v>
      </c>
      <c r="E606" s="178">
        <f>G607</f>
        <v>1000000</v>
      </c>
      <c r="F606" s="44">
        <f>H607</f>
        <v>2100000</v>
      </c>
      <c r="G606" s="14">
        <f>D606*E606</f>
        <v>1000000</v>
      </c>
      <c r="H606" s="14">
        <f>F606*D606</f>
        <v>2100000</v>
      </c>
      <c r="I606" s="14">
        <f>G606+H606</f>
        <v>3100000</v>
      </c>
    </row>
    <row r="607" spans="1:12" s="4" customFormat="1" ht="38.4" customHeight="1" x14ac:dyDescent="0.25">
      <c r="A607" s="146"/>
      <c r="B607" s="155" t="s">
        <v>35</v>
      </c>
      <c r="C607" s="156"/>
      <c r="D607" s="157"/>
      <c r="E607" s="158"/>
      <c r="F607" s="159"/>
      <c r="G607" s="158">
        <v>1000000</v>
      </c>
      <c r="H607" s="158">
        <v>2100000</v>
      </c>
      <c r="I607" s="158">
        <f>G607+H607</f>
        <v>3100000</v>
      </c>
      <c r="K607" s="4">
        <f>10000*90+2200000</f>
        <v>3100000</v>
      </c>
      <c r="L607" s="4">
        <f>K607-I607</f>
        <v>0</v>
      </c>
    </row>
    <row r="608" spans="1:12" s="4" customFormat="1" ht="18.600000000000001" customHeight="1" x14ac:dyDescent="0.25">
      <c r="A608" s="72"/>
      <c r="B608" s="241" t="s">
        <v>395</v>
      </c>
      <c r="C608" s="8"/>
      <c r="D608" s="23"/>
      <c r="E608" s="9"/>
      <c r="F608" s="44"/>
      <c r="G608" s="9"/>
      <c r="H608" s="9"/>
      <c r="I608" s="23">
        <f>ROUND(I607/1.18*0.18,2)</f>
        <v>472881.36</v>
      </c>
    </row>
    <row r="609" spans="1:9" s="4" customFormat="1" ht="18.75" customHeight="1" x14ac:dyDescent="0.25">
      <c r="A609" s="259"/>
      <c r="B609" s="298" t="s">
        <v>675</v>
      </c>
      <c r="C609" s="260"/>
      <c r="D609" s="94"/>
      <c r="E609" s="91"/>
      <c r="F609" s="107"/>
      <c r="G609" s="94"/>
      <c r="H609" s="94"/>
      <c r="I609" s="87"/>
    </row>
    <row r="610" spans="1:9" ht="31.2" hidden="1" outlineLevel="1" x14ac:dyDescent="0.25">
      <c r="A610" s="73" t="s">
        <v>238</v>
      </c>
      <c r="B610" s="209" t="s">
        <v>48</v>
      </c>
      <c r="C610" s="55" t="s">
        <v>11</v>
      </c>
      <c r="D610" s="208">
        <v>0</v>
      </c>
      <c r="E610" s="207">
        <v>1500</v>
      </c>
      <c r="F610" s="108"/>
      <c r="G610" s="1">
        <f>ROUND(E610*D610,2)</f>
        <v>0</v>
      </c>
      <c r="H610" s="56"/>
      <c r="I610" s="56">
        <f>G610+H610</f>
        <v>0</v>
      </c>
    </row>
    <row r="611" spans="1:9" hidden="1" outlineLevel="1" x14ac:dyDescent="0.25">
      <c r="A611" s="65"/>
      <c r="B611" s="196" t="s">
        <v>147</v>
      </c>
      <c r="C611" s="15" t="s">
        <v>139</v>
      </c>
      <c r="D611" s="201">
        <v>0</v>
      </c>
      <c r="E611" s="187"/>
      <c r="F611" s="213">
        <v>31000</v>
      </c>
      <c r="G611" s="14"/>
      <c r="H611" s="1">
        <f>ROUND(D611*F611,2)</f>
        <v>0</v>
      </c>
      <c r="I611" s="14">
        <f>G611+H611</f>
        <v>0</v>
      </c>
    </row>
    <row r="612" spans="1:9" hidden="1" outlineLevel="1" x14ac:dyDescent="0.25">
      <c r="A612" s="65" t="s">
        <v>239</v>
      </c>
      <c r="B612" s="8" t="s">
        <v>50</v>
      </c>
      <c r="C612" s="23" t="s">
        <v>51</v>
      </c>
      <c r="D612" s="188">
        <v>0</v>
      </c>
      <c r="E612" s="178">
        <v>75</v>
      </c>
      <c r="F612" s="47"/>
      <c r="G612" s="1">
        <f>ROUND(E612*D612,2)</f>
        <v>0</v>
      </c>
      <c r="H612" s="14"/>
      <c r="I612" s="14">
        <f t="shared" ref="I612:I657" si="6">G612+H612</f>
        <v>0</v>
      </c>
    </row>
    <row r="613" spans="1:9" hidden="1" outlineLevel="1" x14ac:dyDescent="0.25">
      <c r="A613" s="65"/>
      <c r="B613" s="202" t="s">
        <v>52</v>
      </c>
      <c r="C613" s="15" t="s">
        <v>51</v>
      </c>
      <c r="D613" s="201">
        <v>0</v>
      </c>
      <c r="E613" s="14"/>
      <c r="F613" s="213">
        <v>240</v>
      </c>
      <c r="G613" s="14"/>
      <c r="H613" s="1">
        <f>ROUND(D613*F613,2)</f>
        <v>0</v>
      </c>
      <c r="I613" s="14">
        <f t="shared" si="6"/>
        <v>0</v>
      </c>
    </row>
    <row r="614" spans="1:9" hidden="1" outlineLevel="1" x14ac:dyDescent="0.25">
      <c r="A614" s="65" t="s">
        <v>240</v>
      </c>
      <c r="B614" s="8" t="s">
        <v>54</v>
      </c>
      <c r="C614" s="23" t="s">
        <v>11</v>
      </c>
      <c r="D614" s="188">
        <v>0</v>
      </c>
      <c r="E614" s="178">
        <v>600</v>
      </c>
      <c r="F614" s="47"/>
      <c r="G614" s="1">
        <f>ROUND(E614*D614,2)</f>
        <v>0</v>
      </c>
      <c r="H614" s="14"/>
      <c r="I614" s="14">
        <f t="shared" si="6"/>
        <v>0</v>
      </c>
    </row>
    <row r="615" spans="1:9" ht="31.2" hidden="1" outlineLevel="1" x14ac:dyDescent="0.25">
      <c r="A615" s="65"/>
      <c r="B615" s="196" t="s">
        <v>191</v>
      </c>
      <c r="C615" s="15" t="s">
        <v>11</v>
      </c>
      <c r="D615" s="201">
        <v>0</v>
      </c>
      <c r="E615" s="14"/>
      <c r="F615" s="213">
        <v>950</v>
      </c>
      <c r="G615" s="14"/>
      <c r="H615" s="1">
        <f>ROUND(D615*F615,2)</f>
        <v>0</v>
      </c>
      <c r="I615" s="14">
        <f t="shared" si="6"/>
        <v>0</v>
      </c>
    </row>
    <row r="616" spans="1:9" ht="31.2" hidden="1" outlineLevel="1" x14ac:dyDescent="0.25">
      <c r="A616" s="65" t="s">
        <v>335</v>
      </c>
      <c r="B616" s="8" t="s">
        <v>56</v>
      </c>
      <c r="C616" s="23" t="s">
        <v>20</v>
      </c>
      <c r="D616" s="23">
        <v>0</v>
      </c>
      <c r="E616" s="178">
        <v>60</v>
      </c>
      <c r="F616" s="47"/>
      <c r="G616" s="1">
        <f>ROUND(E616*D616,2)</f>
        <v>0</v>
      </c>
      <c r="H616" s="14"/>
      <c r="I616" s="14">
        <f t="shared" si="6"/>
        <v>0</v>
      </c>
    </row>
    <row r="617" spans="1:9" ht="31.2" hidden="1" outlineLevel="1" x14ac:dyDescent="0.25">
      <c r="A617" s="65"/>
      <c r="B617" s="196" t="s">
        <v>267</v>
      </c>
      <c r="C617" s="15" t="s">
        <v>20</v>
      </c>
      <c r="D617" s="201">
        <v>0</v>
      </c>
      <c r="E617" s="14"/>
      <c r="F617" s="47">
        <v>40</v>
      </c>
      <c r="G617" s="14"/>
      <c r="H617" s="1">
        <f t="shared" ref="H617:H623" si="7">ROUND(D617*F617,2)</f>
        <v>0</v>
      </c>
      <c r="I617" s="14">
        <f t="shared" si="6"/>
        <v>0</v>
      </c>
    </row>
    <row r="618" spans="1:9" hidden="1" outlineLevel="1" x14ac:dyDescent="0.25">
      <c r="A618" s="65"/>
      <c r="B618" s="202" t="s">
        <v>57</v>
      </c>
      <c r="C618" s="15" t="s">
        <v>11</v>
      </c>
      <c r="D618" s="201">
        <v>0</v>
      </c>
      <c r="E618" s="14"/>
      <c r="F618" s="47">
        <v>98.64</v>
      </c>
      <c r="G618" s="14"/>
      <c r="H618" s="1">
        <f t="shared" si="7"/>
        <v>0</v>
      </c>
      <c r="I618" s="14">
        <f t="shared" si="6"/>
        <v>0</v>
      </c>
    </row>
    <row r="619" spans="1:9" ht="31.2" hidden="1" outlineLevel="1" x14ac:dyDescent="0.25">
      <c r="A619" s="65"/>
      <c r="B619" s="202" t="s">
        <v>188</v>
      </c>
      <c r="C619" s="15" t="s">
        <v>11</v>
      </c>
      <c r="D619" s="201">
        <v>0</v>
      </c>
      <c r="E619" s="14"/>
      <c r="F619" s="47">
        <v>145.03</v>
      </c>
      <c r="G619" s="14"/>
      <c r="H619" s="1">
        <f t="shared" si="7"/>
        <v>0</v>
      </c>
      <c r="I619" s="14">
        <f t="shared" si="6"/>
        <v>0</v>
      </c>
    </row>
    <row r="620" spans="1:9" ht="31.2" hidden="1" outlineLevel="1" x14ac:dyDescent="0.25">
      <c r="A620" s="65"/>
      <c r="B620" s="196" t="s">
        <v>189</v>
      </c>
      <c r="C620" s="15" t="s">
        <v>11</v>
      </c>
      <c r="D620" s="201">
        <v>0</v>
      </c>
      <c r="E620" s="14"/>
      <c r="F620" s="47">
        <v>450</v>
      </c>
      <c r="G620" s="14"/>
      <c r="H620" s="1">
        <f t="shared" si="7"/>
        <v>0</v>
      </c>
      <c r="I620" s="14">
        <f>G620+H620</f>
        <v>0</v>
      </c>
    </row>
    <row r="621" spans="1:9" ht="31.2" hidden="1" outlineLevel="1" x14ac:dyDescent="0.25">
      <c r="A621" s="65"/>
      <c r="B621" s="196" t="s">
        <v>190</v>
      </c>
      <c r="C621" s="15" t="s">
        <v>11</v>
      </c>
      <c r="D621" s="201">
        <v>0</v>
      </c>
      <c r="E621" s="14"/>
      <c r="F621" s="47">
        <v>450</v>
      </c>
      <c r="G621" s="14"/>
      <c r="H621" s="1">
        <f t="shared" si="7"/>
        <v>0</v>
      </c>
      <c r="I621" s="14">
        <f>G621+H621</f>
        <v>0</v>
      </c>
    </row>
    <row r="622" spans="1:9" hidden="1" outlineLevel="1" x14ac:dyDescent="0.25">
      <c r="A622" s="65"/>
      <c r="B622" s="202" t="s">
        <v>58</v>
      </c>
      <c r="C622" s="15" t="s">
        <v>11</v>
      </c>
      <c r="D622" s="201">
        <v>0</v>
      </c>
      <c r="E622" s="14"/>
      <c r="F622" s="47">
        <v>470</v>
      </c>
      <c r="G622" s="14"/>
      <c r="H622" s="1">
        <f t="shared" si="7"/>
        <v>0</v>
      </c>
      <c r="I622" s="14">
        <f t="shared" si="6"/>
        <v>0</v>
      </c>
    </row>
    <row r="623" spans="1:9" hidden="1" outlineLevel="1" x14ac:dyDescent="0.25">
      <c r="A623" s="65"/>
      <c r="B623" s="202" t="s">
        <v>59</v>
      </c>
      <c r="C623" s="15" t="s">
        <v>11</v>
      </c>
      <c r="D623" s="201">
        <v>0</v>
      </c>
      <c r="E623" s="14"/>
      <c r="F623" s="47">
        <v>1.5</v>
      </c>
      <c r="G623" s="14"/>
      <c r="H623" s="1">
        <f t="shared" si="7"/>
        <v>0</v>
      </c>
      <c r="I623" s="14">
        <f t="shared" si="6"/>
        <v>0</v>
      </c>
    </row>
    <row r="624" spans="1:9" ht="31.2" hidden="1" outlineLevel="1" x14ac:dyDescent="0.25">
      <c r="A624" s="65"/>
      <c r="B624" s="202" t="s">
        <v>424</v>
      </c>
      <c r="C624" s="15" t="s">
        <v>20</v>
      </c>
      <c r="D624" s="201">
        <v>0</v>
      </c>
      <c r="E624" s="14"/>
      <c r="F624" s="120">
        <v>100</v>
      </c>
      <c r="G624" s="14"/>
      <c r="H624" s="1">
        <f>ROUND(D624*F624,2)</f>
        <v>0</v>
      </c>
      <c r="I624" s="14">
        <f>G624+H624</f>
        <v>0</v>
      </c>
    </row>
    <row r="625" spans="1:12" ht="18" hidden="1" customHeight="1" outlineLevel="1" x14ac:dyDescent="0.25">
      <c r="A625" s="65"/>
      <c r="B625" s="202" t="s">
        <v>425</v>
      </c>
      <c r="C625" s="15" t="s">
        <v>11</v>
      </c>
      <c r="D625" s="201">
        <v>0</v>
      </c>
      <c r="E625" s="14"/>
      <c r="F625" s="120">
        <v>100</v>
      </c>
      <c r="G625" s="14"/>
      <c r="H625" s="1">
        <f>ROUND(D625*F625,2)</f>
        <v>0</v>
      </c>
      <c r="I625" s="14">
        <f>G625+H625</f>
        <v>0</v>
      </c>
    </row>
    <row r="626" spans="1:12" ht="31.2" hidden="1" outlineLevel="1" x14ac:dyDescent="0.25">
      <c r="A626" s="65" t="s">
        <v>337</v>
      </c>
      <c r="B626" s="189" t="s">
        <v>192</v>
      </c>
      <c r="C626" s="23" t="s">
        <v>11</v>
      </c>
      <c r="D626" s="188">
        <f>D627</f>
        <v>0</v>
      </c>
      <c r="E626" s="178">
        <v>300</v>
      </c>
      <c r="F626" s="10"/>
      <c r="G626" s="1">
        <f>ROUND(E626*D626,2)</f>
        <v>0</v>
      </c>
      <c r="H626" s="14"/>
      <c r="I626" s="14">
        <f t="shared" si="6"/>
        <v>0</v>
      </c>
    </row>
    <row r="627" spans="1:12" hidden="1" outlineLevel="1" x14ac:dyDescent="0.25">
      <c r="A627" s="65"/>
      <c r="B627" s="190" t="s">
        <v>268</v>
      </c>
      <c r="C627" s="1" t="s">
        <v>11</v>
      </c>
      <c r="D627" s="201">
        <v>0</v>
      </c>
      <c r="E627" s="1"/>
      <c r="F627" s="10">
        <f>2500*1.1</f>
        <v>2750</v>
      </c>
      <c r="G627" s="14"/>
      <c r="H627" s="1">
        <f>ROUND(D627*F627,2)</f>
        <v>0</v>
      </c>
      <c r="I627" s="14">
        <f t="shared" si="6"/>
        <v>0</v>
      </c>
    </row>
    <row r="628" spans="1:12" outlineLevel="1" x14ac:dyDescent="0.25">
      <c r="A628" s="65" t="s">
        <v>370</v>
      </c>
      <c r="B628" s="190" t="s">
        <v>821</v>
      </c>
      <c r="C628" s="23" t="s">
        <v>139</v>
      </c>
      <c r="D628" s="188">
        <v>1</v>
      </c>
      <c r="E628" s="178">
        <f>G629</f>
        <v>680000</v>
      </c>
      <c r="F628" s="44">
        <f>H629</f>
        <v>4050000</v>
      </c>
      <c r="G628" s="14">
        <f>D628*E628</f>
        <v>680000</v>
      </c>
      <c r="H628" s="14">
        <f>F628*D628</f>
        <v>4050000</v>
      </c>
      <c r="I628" s="14">
        <f>G628+H628</f>
        <v>4730000</v>
      </c>
    </row>
    <row r="629" spans="1:12" x14ac:dyDescent="0.25">
      <c r="A629" s="146"/>
      <c r="B629" s="160" t="s">
        <v>338</v>
      </c>
      <c r="C629" s="156"/>
      <c r="D629" s="157"/>
      <c r="E629" s="158"/>
      <c r="F629" s="159"/>
      <c r="G629" s="158">
        <v>680000</v>
      </c>
      <c r="H629" s="158">
        <v>4050000</v>
      </c>
      <c r="I629" s="158">
        <f>G629+H629</f>
        <v>4730000</v>
      </c>
      <c r="K629" s="18">
        <f>90*26000+1300000+90*6000</f>
        <v>4180000</v>
      </c>
      <c r="L629" s="4">
        <f>K629-I629</f>
        <v>-550000</v>
      </c>
    </row>
    <row r="630" spans="1:12" s="4" customFormat="1" ht="18.600000000000001" customHeight="1" x14ac:dyDescent="0.25">
      <c r="A630" s="72"/>
      <c r="B630" s="241" t="s">
        <v>395</v>
      </c>
      <c r="C630" s="8"/>
      <c r="D630" s="23"/>
      <c r="E630" s="9"/>
      <c r="F630" s="44"/>
      <c r="G630" s="9"/>
      <c r="H630" s="9"/>
      <c r="I630" s="23">
        <f>ROUND(I629/1.18*0.18,2)</f>
        <v>721525.42</v>
      </c>
    </row>
    <row r="631" spans="1:12" s="5" customFormat="1" x14ac:dyDescent="0.25">
      <c r="A631" s="261"/>
      <c r="B631" s="298" t="s">
        <v>676</v>
      </c>
      <c r="C631" s="262"/>
      <c r="D631" s="80"/>
      <c r="E631" s="90"/>
      <c r="F631" s="88"/>
      <c r="G631" s="79"/>
      <c r="H631" s="79"/>
      <c r="I631" s="79"/>
    </row>
    <row r="632" spans="1:12" ht="31.2" hidden="1" outlineLevel="1" x14ac:dyDescent="0.25">
      <c r="A632" s="65" t="s">
        <v>124</v>
      </c>
      <c r="B632" s="263" t="s">
        <v>193</v>
      </c>
      <c r="C632" s="135" t="s">
        <v>20</v>
      </c>
      <c r="D632" s="9">
        <f>D633+D634</f>
        <v>0</v>
      </c>
      <c r="E632" s="178">
        <v>150</v>
      </c>
      <c r="F632" s="47"/>
      <c r="G632" s="1">
        <f>ROUND(E632*D632,2)</f>
        <v>0</v>
      </c>
      <c r="H632" s="14"/>
      <c r="I632" s="14">
        <f>G632+H632</f>
        <v>0</v>
      </c>
    </row>
    <row r="633" spans="1:12" ht="31.2" hidden="1" outlineLevel="1" x14ac:dyDescent="0.25">
      <c r="A633" s="65"/>
      <c r="B633" s="190" t="s">
        <v>426</v>
      </c>
      <c r="C633" s="15" t="s">
        <v>20</v>
      </c>
      <c r="D633" s="201">
        <v>0</v>
      </c>
      <c r="E633" s="187"/>
      <c r="F633" s="47">
        <f>(0.2+0.2+0.15+0.15)*500</f>
        <v>350.00000000000006</v>
      </c>
      <c r="G633" s="14"/>
      <c r="H633" s="1">
        <f>ROUND(D633*F633,2)</f>
        <v>0</v>
      </c>
      <c r="I633" s="14">
        <f>G633+H633</f>
        <v>0</v>
      </c>
    </row>
    <row r="634" spans="1:12" ht="31.2" hidden="1" outlineLevel="1" x14ac:dyDescent="0.25">
      <c r="A634" s="65"/>
      <c r="B634" s="190" t="s">
        <v>194</v>
      </c>
      <c r="C634" s="15" t="s">
        <v>20</v>
      </c>
      <c r="D634" s="201">
        <v>0</v>
      </c>
      <c r="E634" s="187"/>
      <c r="F634" s="47">
        <f>0.15*4*500</f>
        <v>300</v>
      </c>
      <c r="G634" s="14"/>
      <c r="H634" s="1">
        <f>ROUND(D634*F634,2)</f>
        <v>0</v>
      </c>
      <c r="I634" s="14">
        <f>G634+H634</f>
        <v>0</v>
      </c>
    </row>
    <row r="635" spans="1:12" ht="31.2" hidden="1" outlineLevel="1" x14ac:dyDescent="0.25">
      <c r="A635" s="65"/>
      <c r="B635" s="190" t="s">
        <v>427</v>
      </c>
      <c r="C635" s="15" t="s">
        <v>20</v>
      </c>
      <c r="D635" s="201">
        <v>0</v>
      </c>
      <c r="E635" s="187"/>
      <c r="F635" s="47">
        <f>0.15*4*500</f>
        <v>300</v>
      </c>
      <c r="G635" s="14"/>
      <c r="H635" s="1">
        <f>ROUND(D635*F635,2)</f>
        <v>0</v>
      </c>
      <c r="I635" s="14">
        <f>G635+H635</f>
        <v>0</v>
      </c>
    </row>
    <row r="636" spans="1:12" hidden="1" outlineLevel="1" x14ac:dyDescent="0.25">
      <c r="A636" s="65" t="s">
        <v>127</v>
      </c>
      <c r="B636" s="8" t="s">
        <v>60</v>
      </c>
      <c r="C636" s="23" t="s">
        <v>11</v>
      </c>
      <c r="D636" s="9">
        <f>D637+D638+D639+D642+D640+D641</f>
        <v>0</v>
      </c>
      <c r="E636" s="178">
        <v>50</v>
      </c>
      <c r="F636" s="47"/>
      <c r="G636" s="1">
        <f>ROUND(E636*D636,2)</f>
        <v>0</v>
      </c>
      <c r="H636" s="14"/>
      <c r="I636" s="14">
        <f t="shared" si="6"/>
        <v>0</v>
      </c>
    </row>
    <row r="637" spans="1:12" hidden="1" outlineLevel="1" x14ac:dyDescent="0.25">
      <c r="A637" s="65"/>
      <c r="B637" s="196" t="s">
        <v>429</v>
      </c>
      <c r="C637" s="15" t="s">
        <v>11</v>
      </c>
      <c r="D637" s="201">
        <v>0</v>
      </c>
      <c r="E637" s="14"/>
      <c r="F637" s="213">
        <v>100</v>
      </c>
      <c r="G637" s="14"/>
      <c r="H637" s="1">
        <f t="shared" ref="H637:H649" si="8">ROUND(D637*F637,2)</f>
        <v>0</v>
      </c>
      <c r="I637" s="14">
        <f t="shared" si="6"/>
        <v>0</v>
      </c>
    </row>
    <row r="638" spans="1:12" hidden="1" outlineLevel="1" x14ac:dyDescent="0.25">
      <c r="A638" s="65"/>
      <c r="B638" s="196" t="s">
        <v>428</v>
      </c>
      <c r="C638" s="15" t="s">
        <v>11</v>
      </c>
      <c r="D638" s="201">
        <v>0</v>
      </c>
      <c r="E638" s="14"/>
      <c r="F638" s="213">
        <v>100</v>
      </c>
      <c r="G638" s="14"/>
      <c r="H638" s="1">
        <f t="shared" si="8"/>
        <v>0</v>
      </c>
      <c r="I638" s="14">
        <f t="shared" si="6"/>
        <v>0</v>
      </c>
    </row>
    <row r="639" spans="1:12" hidden="1" outlineLevel="1" x14ac:dyDescent="0.25">
      <c r="A639" s="65"/>
      <c r="B639" s="196" t="s">
        <v>195</v>
      </c>
      <c r="C639" s="15" t="s">
        <v>11</v>
      </c>
      <c r="D639" s="201">
        <v>0</v>
      </c>
      <c r="E639" s="14"/>
      <c r="F639" s="213">
        <v>150</v>
      </c>
      <c r="G639" s="14"/>
      <c r="H639" s="1">
        <f t="shared" si="8"/>
        <v>0</v>
      </c>
      <c r="I639" s="14">
        <f t="shared" si="6"/>
        <v>0</v>
      </c>
    </row>
    <row r="640" spans="1:12" hidden="1" outlineLevel="1" x14ac:dyDescent="0.25">
      <c r="A640" s="65"/>
      <c r="B640" s="196" t="s">
        <v>430</v>
      </c>
      <c r="C640" s="15" t="s">
        <v>11</v>
      </c>
      <c r="D640" s="201">
        <v>0</v>
      </c>
      <c r="E640" s="14"/>
      <c r="F640" s="213">
        <v>200</v>
      </c>
      <c r="G640" s="14"/>
      <c r="H640" s="1">
        <f t="shared" si="8"/>
        <v>0</v>
      </c>
      <c r="I640" s="14">
        <f t="shared" si="6"/>
        <v>0</v>
      </c>
    </row>
    <row r="641" spans="1:9" ht="31.2" hidden="1" outlineLevel="1" x14ac:dyDescent="0.25">
      <c r="A641" s="65"/>
      <c r="B641" s="196" t="s">
        <v>269</v>
      </c>
      <c r="C641" s="15" t="s">
        <v>11</v>
      </c>
      <c r="D641" s="201">
        <v>0</v>
      </c>
      <c r="E641" s="14"/>
      <c r="F641" s="213">
        <v>100</v>
      </c>
      <c r="G641" s="14"/>
      <c r="H641" s="1">
        <f t="shared" si="8"/>
        <v>0</v>
      </c>
      <c r="I641" s="14">
        <f t="shared" si="6"/>
        <v>0</v>
      </c>
    </row>
    <row r="642" spans="1:9" hidden="1" outlineLevel="1" x14ac:dyDescent="0.25">
      <c r="A642" s="65"/>
      <c r="B642" s="196" t="s">
        <v>196</v>
      </c>
      <c r="C642" s="15" t="s">
        <v>11</v>
      </c>
      <c r="D642" s="201">
        <v>0</v>
      </c>
      <c r="E642" s="14"/>
      <c r="F642" s="213">
        <v>1800</v>
      </c>
      <c r="G642" s="14"/>
      <c r="H642" s="1">
        <f t="shared" si="8"/>
        <v>0</v>
      </c>
      <c r="I642" s="14">
        <f t="shared" si="6"/>
        <v>0</v>
      </c>
    </row>
    <row r="643" spans="1:9" hidden="1" outlineLevel="1" x14ac:dyDescent="0.25">
      <c r="A643" s="65"/>
      <c r="B643" s="196" t="s">
        <v>431</v>
      </c>
      <c r="C643" s="15" t="s">
        <v>11</v>
      </c>
      <c r="D643" s="201">
        <v>0</v>
      </c>
      <c r="E643" s="14"/>
      <c r="F643" s="120">
        <v>2000</v>
      </c>
      <c r="G643" s="14"/>
      <c r="H643" s="1">
        <f>ROUND(D643*F643,2)</f>
        <v>0</v>
      </c>
      <c r="I643" s="14">
        <f>G643+H643</f>
        <v>0</v>
      </c>
    </row>
    <row r="644" spans="1:9" hidden="1" outlineLevel="1" x14ac:dyDescent="0.25">
      <c r="A644" s="65"/>
      <c r="B644" s="196" t="s">
        <v>432</v>
      </c>
      <c r="C644" s="15" t="s">
        <v>11</v>
      </c>
      <c r="D644" s="201">
        <v>0</v>
      </c>
      <c r="E644" s="14"/>
      <c r="F644" s="120">
        <v>2000</v>
      </c>
      <c r="G644" s="14"/>
      <c r="H644" s="1">
        <f>ROUND(D644*F644,2)</f>
        <v>0</v>
      </c>
      <c r="I644" s="14">
        <f>G644+H644</f>
        <v>0</v>
      </c>
    </row>
    <row r="645" spans="1:9" hidden="1" outlineLevel="1" x14ac:dyDescent="0.25">
      <c r="A645" s="65"/>
      <c r="B645" s="8" t="s">
        <v>434</v>
      </c>
      <c r="C645" s="23" t="s">
        <v>11</v>
      </c>
      <c r="D645" s="9">
        <v>0</v>
      </c>
      <c r="E645" s="121">
        <v>300</v>
      </c>
      <c r="F645" s="47"/>
      <c r="G645" s="1">
        <f>ROUND(E645*D645,2)</f>
        <v>0</v>
      </c>
      <c r="H645" s="14"/>
      <c r="I645" s="14">
        <f>G645+H645</f>
        <v>0</v>
      </c>
    </row>
    <row r="646" spans="1:9" hidden="1" outlineLevel="1" x14ac:dyDescent="0.25">
      <c r="A646" s="65"/>
      <c r="B646" s="196" t="s">
        <v>435</v>
      </c>
      <c r="C646" s="15" t="s">
        <v>11</v>
      </c>
      <c r="D646" s="201">
        <v>0</v>
      </c>
      <c r="E646" s="14"/>
      <c r="F646" s="120">
        <v>5000</v>
      </c>
      <c r="G646" s="14"/>
      <c r="H646" s="1">
        <f>ROUND(D646*F646,2)</f>
        <v>0</v>
      </c>
      <c r="I646" s="14">
        <f>G646+H646</f>
        <v>0</v>
      </c>
    </row>
    <row r="647" spans="1:9" hidden="1" outlineLevel="1" x14ac:dyDescent="0.25">
      <c r="A647" s="65"/>
      <c r="B647" s="196" t="s">
        <v>436</v>
      </c>
      <c r="C647" s="15" t="s">
        <v>11</v>
      </c>
      <c r="D647" s="201">
        <v>0</v>
      </c>
      <c r="E647" s="14"/>
      <c r="F647" s="120">
        <v>500</v>
      </c>
      <c r="G647" s="14"/>
      <c r="H647" s="1">
        <f>ROUND(D647*F647,2)</f>
        <v>0</v>
      </c>
      <c r="I647" s="14">
        <f>G647+H647</f>
        <v>0</v>
      </c>
    </row>
    <row r="648" spans="1:9" hidden="1" outlineLevel="1" x14ac:dyDescent="0.25">
      <c r="A648" s="65"/>
      <c r="B648" s="196" t="s">
        <v>438</v>
      </c>
      <c r="C648" s="15" t="s">
        <v>11</v>
      </c>
      <c r="D648" s="201">
        <v>0</v>
      </c>
      <c r="E648" s="14"/>
      <c r="F648" s="120">
        <v>100</v>
      </c>
      <c r="G648" s="14"/>
      <c r="H648" s="1">
        <f t="shared" si="8"/>
        <v>0</v>
      </c>
      <c r="I648" s="14">
        <f t="shared" si="6"/>
        <v>0</v>
      </c>
    </row>
    <row r="649" spans="1:9" ht="31.2" hidden="1" outlineLevel="1" x14ac:dyDescent="0.25">
      <c r="A649" s="65"/>
      <c r="B649" s="196" t="s">
        <v>437</v>
      </c>
      <c r="C649" s="15" t="s">
        <v>11</v>
      </c>
      <c r="D649" s="201">
        <v>0</v>
      </c>
      <c r="E649" s="14"/>
      <c r="F649" s="120">
        <v>100</v>
      </c>
      <c r="G649" s="14"/>
      <c r="H649" s="1">
        <f t="shared" si="8"/>
        <v>0</v>
      </c>
      <c r="I649" s="14">
        <f t="shared" si="6"/>
        <v>0</v>
      </c>
    </row>
    <row r="650" spans="1:9" ht="31.2" hidden="1" outlineLevel="1" x14ac:dyDescent="0.25">
      <c r="A650" s="65"/>
      <c r="B650" s="196" t="s">
        <v>439</v>
      </c>
      <c r="C650" s="15" t="s">
        <v>11</v>
      </c>
      <c r="D650" s="201">
        <v>0</v>
      </c>
      <c r="E650" s="14"/>
      <c r="F650" s="120">
        <v>100</v>
      </c>
      <c r="G650" s="14"/>
      <c r="H650" s="1">
        <f>ROUND(D650*F650,2)</f>
        <v>0</v>
      </c>
      <c r="I650" s="14">
        <f t="shared" si="6"/>
        <v>0</v>
      </c>
    </row>
    <row r="651" spans="1:9" ht="31.2" hidden="1" outlineLevel="1" x14ac:dyDescent="0.25">
      <c r="A651" s="65"/>
      <c r="B651" s="196" t="s">
        <v>440</v>
      </c>
      <c r="C651" s="15" t="s">
        <v>11</v>
      </c>
      <c r="D651" s="201">
        <v>0</v>
      </c>
      <c r="E651" s="14"/>
      <c r="F651" s="120">
        <v>100</v>
      </c>
      <c r="G651" s="14"/>
      <c r="H651" s="1">
        <f>ROUND(D651*F651,2)</f>
        <v>0</v>
      </c>
      <c r="I651" s="14">
        <f t="shared" si="6"/>
        <v>0</v>
      </c>
    </row>
    <row r="652" spans="1:9" ht="31.2" hidden="1" outlineLevel="1" x14ac:dyDescent="0.25">
      <c r="A652" s="65"/>
      <c r="B652" s="196" t="s">
        <v>442</v>
      </c>
      <c r="C652" s="15" t="s">
        <v>11</v>
      </c>
      <c r="D652" s="201">
        <v>0</v>
      </c>
      <c r="E652" s="14"/>
      <c r="F652" s="120">
        <v>200</v>
      </c>
      <c r="G652" s="14"/>
      <c r="H652" s="1">
        <f>ROUND(D652*F652,2)</f>
        <v>0</v>
      </c>
      <c r="I652" s="14">
        <f t="shared" si="6"/>
        <v>0</v>
      </c>
    </row>
    <row r="653" spans="1:9" ht="31.2" hidden="1" outlineLevel="1" x14ac:dyDescent="0.25">
      <c r="A653" s="65"/>
      <c r="B653" s="196" t="s">
        <v>443</v>
      </c>
      <c r="C653" s="15" t="s">
        <v>11</v>
      </c>
      <c r="D653" s="201">
        <v>0</v>
      </c>
      <c r="E653" s="14"/>
      <c r="F653" s="120">
        <v>200</v>
      </c>
      <c r="G653" s="14"/>
      <c r="H653" s="1">
        <f>ROUND(D653*F653,2)</f>
        <v>0</v>
      </c>
      <c r="I653" s="14">
        <f t="shared" si="6"/>
        <v>0</v>
      </c>
    </row>
    <row r="654" spans="1:9" ht="31.2" hidden="1" outlineLevel="1" x14ac:dyDescent="0.25">
      <c r="A654" s="65"/>
      <c r="B654" s="196" t="s">
        <v>441</v>
      </c>
      <c r="C654" s="15" t="s">
        <v>11</v>
      </c>
      <c r="D654" s="201">
        <v>0</v>
      </c>
      <c r="E654" s="14"/>
      <c r="F654" s="120">
        <v>200</v>
      </c>
      <c r="G654" s="14"/>
      <c r="H654" s="1">
        <f>ROUND(D654*F654,2)</f>
        <v>0</v>
      </c>
      <c r="I654" s="14">
        <f t="shared" si="6"/>
        <v>0</v>
      </c>
    </row>
    <row r="655" spans="1:9" hidden="1" outlineLevel="1" x14ac:dyDescent="0.25">
      <c r="A655" s="65" t="s">
        <v>128</v>
      </c>
      <c r="B655" s="8" t="s">
        <v>197</v>
      </c>
      <c r="C655" s="23" t="s">
        <v>12</v>
      </c>
      <c r="D655" s="9">
        <f>D657+D656</f>
        <v>0</v>
      </c>
      <c r="E655" s="178">
        <v>150</v>
      </c>
      <c r="F655" s="47"/>
      <c r="G655" s="1">
        <f>ROUND(E655*D655,2)</f>
        <v>0</v>
      </c>
      <c r="H655" s="14"/>
      <c r="I655" s="14">
        <f t="shared" si="6"/>
        <v>0</v>
      </c>
    </row>
    <row r="656" spans="1:9" hidden="1" outlineLevel="1" x14ac:dyDescent="0.25">
      <c r="A656" s="65"/>
      <c r="B656" s="196" t="s">
        <v>270</v>
      </c>
      <c r="C656" s="15" t="s">
        <v>12</v>
      </c>
      <c r="D656" s="201">
        <v>0</v>
      </c>
      <c r="E656" s="14"/>
      <c r="F656" s="120">
        <v>350</v>
      </c>
      <c r="G656" s="14"/>
      <c r="H656" s="1">
        <f>ROUND(D656*F656,2)</f>
        <v>0</v>
      </c>
      <c r="I656" s="14">
        <f t="shared" si="6"/>
        <v>0</v>
      </c>
    </row>
    <row r="657" spans="1:12" ht="31.2" hidden="1" outlineLevel="1" x14ac:dyDescent="0.25">
      <c r="A657" s="65"/>
      <c r="B657" s="196" t="s">
        <v>433</v>
      </c>
      <c r="C657" s="15" t="s">
        <v>12</v>
      </c>
      <c r="D657" s="201">
        <v>0</v>
      </c>
      <c r="E657" s="14"/>
      <c r="F657" s="120">
        <v>350</v>
      </c>
      <c r="G657" s="14"/>
      <c r="H657" s="1">
        <f>ROUND(D657*F657,2)</f>
        <v>0</v>
      </c>
      <c r="I657" s="14">
        <f t="shared" si="6"/>
        <v>0</v>
      </c>
    </row>
    <row r="658" spans="1:12" outlineLevel="1" x14ac:dyDescent="0.25">
      <c r="A658" s="65" t="s">
        <v>822</v>
      </c>
      <c r="B658" s="190" t="s">
        <v>823</v>
      </c>
      <c r="C658" s="23" t="s">
        <v>139</v>
      </c>
      <c r="D658" s="188">
        <v>1</v>
      </c>
      <c r="E658" s="178">
        <f>G659</f>
        <v>250000</v>
      </c>
      <c r="F658" s="44">
        <f>H659</f>
        <v>800000</v>
      </c>
      <c r="G658" s="14">
        <f>D658*E658</f>
        <v>250000</v>
      </c>
      <c r="H658" s="14">
        <f>F658*D658</f>
        <v>800000</v>
      </c>
      <c r="I658" s="14">
        <f>G658+H658</f>
        <v>1050000</v>
      </c>
    </row>
    <row r="659" spans="1:12" s="4" customFormat="1" x14ac:dyDescent="0.25">
      <c r="A659" s="146"/>
      <c r="B659" s="160" t="s">
        <v>241</v>
      </c>
      <c r="C659" s="156"/>
      <c r="D659" s="157"/>
      <c r="E659" s="158"/>
      <c r="F659" s="159"/>
      <c r="G659" s="158">
        <v>250000</v>
      </c>
      <c r="H659" s="158">
        <v>800000</v>
      </c>
      <c r="I659" s="158">
        <f>G659+H659</f>
        <v>1050000</v>
      </c>
      <c r="K659" s="4">
        <v>800000</v>
      </c>
      <c r="L659" s="4">
        <f>K659-I659</f>
        <v>-250000</v>
      </c>
    </row>
    <row r="660" spans="1:12" s="4" customFormat="1" ht="18.600000000000001" customHeight="1" x14ac:dyDescent="0.25">
      <c r="A660" s="65"/>
      <c r="B660" s="241" t="s">
        <v>395</v>
      </c>
      <c r="C660" s="8"/>
      <c r="D660" s="23"/>
      <c r="E660" s="9"/>
      <c r="F660" s="44"/>
      <c r="G660" s="9"/>
      <c r="H660" s="9"/>
      <c r="I660" s="23">
        <f>ROUND(I659/1.18*0.18,2)</f>
        <v>160169.49</v>
      </c>
    </row>
    <row r="661" spans="1:12" s="4" customFormat="1" ht="18.75" customHeight="1" x14ac:dyDescent="0.25">
      <c r="A661" s="86"/>
      <c r="B661" s="298" t="s">
        <v>677</v>
      </c>
      <c r="C661" s="82"/>
      <c r="D661" s="82"/>
      <c r="E661" s="82"/>
      <c r="F661" s="102"/>
      <c r="G661" s="82"/>
      <c r="H661" s="82"/>
      <c r="I661" s="83"/>
    </row>
    <row r="662" spans="1:12" s="25" customFormat="1" ht="30" hidden="1" customHeight="1" outlineLevel="1" x14ac:dyDescent="0.25">
      <c r="A662" s="65" t="s">
        <v>47</v>
      </c>
      <c r="B662" s="264" t="s">
        <v>91</v>
      </c>
      <c r="C662" s="1"/>
      <c r="D662" s="1"/>
      <c r="E662" s="89"/>
      <c r="F662" s="10"/>
      <c r="G662" s="14"/>
      <c r="H662" s="14"/>
      <c r="I662" s="14"/>
    </row>
    <row r="663" spans="1:12" ht="31.2" hidden="1" outlineLevel="1" x14ac:dyDescent="0.25">
      <c r="A663" s="65" t="s">
        <v>339</v>
      </c>
      <c r="B663" s="21" t="s">
        <v>66</v>
      </c>
      <c r="C663" s="23" t="s">
        <v>20</v>
      </c>
      <c r="D663" s="9">
        <f>D664+D665+D666+D667+D668</f>
        <v>0</v>
      </c>
      <c r="E663" s="178">
        <v>85</v>
      </c>
      <c r="F663" s="47"/>
      <c r="G663" s="1">
        <f>ROUND(E663*D663,2)</f>
        <v>0</v>
      </c>
      <c r="H663" s="14"/>
      <c r="I663" s="14">
        <f>G663+H663</f>
        <v>0</v>
      </c>
    </row>
    <row r="664" spans="1:12" hidden="1" outlineLevel="1" x14ac:dyDescent="0.25">
      <c r="A664" s="65"/>
      <c r="B664" s="196" t="s">
        <v>67</v>
      </c>
      <c r="C664" s="15" t="s">
        <v>20</v>
      </c>
      <c r="D664" s="201">
        <v>0</v>
      </c>
      <c r="E664" s="14"/>
      <c r="F664" s="47">
        <v>42.23</v>
      </c>
      <c r="G664" s="14"/>
      <c r="H664" s="1">
        <f t="shared" ref="H664:H671" si="9">ROUND(D664*F664,2)</f>
        <v>0</v>
      </c>
      <c r="I664" s="14">
        <f>G664+H664</f>
        <v>0</v>
      </c>
    </row>
    <row r="665" spans="1:12" hidden="1" outlineLevel="1" x14ac:dyDescent="0.25">
      <c r="A665" s="65"/>
      <c r="B665" s="202" t="s">
        <v>69</v>
      </c>
      <c r="C665" s="15" t="s">
        <v>20</v>
      </c>
      <c r="D665" s="201">
        <v>0</v>
      </c>
      <c r="E665" s="14"/>
      <c r="F665" s="47">
        <v>58.9</v>
      </c>
      <c r="G665" s="14"/>
      <c r="H665" s="1">
        <f t="shared" si="9"/>
        <v>0</v>
      </c>
      <c r="I665" s="14">
        <f>G665+H665</f>
        <v>0</v>
      </c>
    </row>
    <row r="666" spans="1:12" hidden="1" outlineLevel="1" x14ac:dyDescent="0.25">
      <c r="A666" s="65"/>
      <c r="B666" s="196" t="s">
        <v>271</v>
      </c>
      <c r="C666" s="15" t="s">
        <v>20</v>
      </c>
      <c r="D666" s="201">
        <v>0</v>
      </c>
      <c r="E666" s="14"/>
      <c r="F666" s="47">
        <v>94.01</v>
      </c>
      <c r="G666" s="14"/>
      <c r="H666" s="1">
        <f t="shared" si="9"/>
        <v>0</v>
      </c>
      <c r="I666" s="14">
        <f>G666+H666</f>
        <v>0</v>
      </c>
    </row>
    <row r="667" spans="1:12" hidden="1" outlineLevel="1" x14ac:dyDescent="0.25">
      <c r="A667" s="65"/>
      <c r="B667" s="196" t="s">
        <v>272</v>
      </c>
      <c r="C667" s="15" t="s">
        <v>20</v>
      </c>
      <c r="D667" s="201">
        <v>0</v>
      </c>
      <c r="E667" s="14"/>
      <c r="F667" s="47">
        <v>135.80000000000001</v>
      </c>
      <c r="G667" s="14"/>
      <c r="H667" s="1">
        <f t="shared" si="9"/>
        <v>0</v>
      </c>
      <c r="I667" s="14">
        <f>G667+H667</f>
        <v>0</v>
      </c>
    </row>
    <row r="668" spans="1:12" hidden="1" outlineLevel="1" x14ac:dyDescent="0.25">
      <c r="A668" s="65"/>
      <c r="B668" s="196" t="s">
        <v>90</v>
      </c>
      <c r="C668" s="15" t="s">
        <v>20</v>
      </c>
      <c r="D668" s="201">
        <v>0</v>
      </c>
      <c r="E668" s="14"/>
      <c r="F668" s="47">
        <v>226</v>
      </c>
      <c r="G668" s="14"/>
      <c r="H668" s="1">
        <f t="shared" si="9"/>
        <v>0</v>
      </c>
      <c r="I668" s="14">
        <f t="shared" ref="I668:I740" si="10">G668+H668</f>
        <v>0</v>
      </c>
    </row>
    <row r="669" spans="1:12" hidden="1" outlineLevel="1" x14ac:dyDescent="0.25">
      <c r="A669" s="65"/>
      <c r="B669" s="196" t="s">
        <v>92</v>
      </c>
      <c r="C669" s="15" t="s">
        <v>11</v>
      </c>
      <c r="D669" s="201">
        <v>0</v>
      </c>
      <c r="E669" s="14"/>
      <c r="F669" s="47">
        <v>77.25</v>
      </c>
      <c r="G669" s="14"/>
      <c r="H669" s="1">
        <f t="shared" si="9"/>
        <v>0</v>
      </c>
      <c r="I669" s="14">
        <f t="shared" si="10"/>
        <v>0</v>
      </c>
    </row>
    <row r="670" spans="1:12" hidden="1" outlineLevel="1" x14ac:dyDescent="0.25">
      <c r="A670" s="65"/>
      <c r="B670" s="196" t="s">
        <v>273</v>
      </c>
      <c r="C670" s="15" t="s">
        <v>11</v>
      </c>
      <c r="D670" s="201">
        <v>0</v>
      </c>
      <c r="E670" s="14"/>
      <c r="F670" s="47">
        <v>77.25</v>
      </c>
      <c r="G670" s="14"/>
      <c r="H670" s="1">
        <f t="shared" si="9"/>
        <v>0</v>
      </c>
      <c r="I670" s="14">
        <f>G670+H670</f>
        <v>0</v>
      </c>
    </row>
    <row r="671" spans="1:12" ht="31.2" hidden="1" outlineLevel="1" x14ac:dyDescent="0.25">
      <c r="A671" s="65"/>
      <c r="B671" s="196" t="s">
        <v>78</v>
      </c>
      <c r="C671" s="15" t="s">
        <v>11</v>
      </c>
      <c r="D671" s="201">
        <v>0</v>
      </c>
      <c r="E671" s="14"/>
      <c r="F671" s="47">
        <v>40</v>
      </c>
      <c r="G671" s="14"/>
      <c r="H671" s="1">
        <f t="shared" si="9"/>
        <v>0</v>
      </c>
      <c r="I671" s="14">
        <f t="shared" si="10"/>
        <v>0</v>
      </c>
    </row>
    <row r="672" spans="1:12" hidden="1" outlineLevel="1" x14ac:dyDescent="0.25">
      <c r="A672" s="65"/>
      <c r="B672" s="196" t="s">
        <v>446</v>
      </c>
      <c r="C672" s="15" t="s">
        <v>12</v>
      </c>
      <c r="D672" s="201">
        <v>0</v>
      </c>
      <c r="E672" s="14"/>
      <c r="F672" s="120">
        <v>100</v>
      </c>
      <c r="G672" s="14"/>
      <c r="H672" s="1">
        <f>ROUND(D672*F672,2)</f>
        <v>0</v>
      </c>
      <c r="I672" s="14">
        <f>G672+H672</f>
        <v>0</v>
      </c>
    </row>
    <row r="673" spans="1:9" hidden="1" outlineLevel="1" x14ac:dyDescent="0.25">
      <c r="A673" s="65" t="s">
        <v>340</v>
      </c>
      <c r="B673" s="210" t="s">
        <v>274</v>
      </c>
      <c r="C673" s="125" t="s">
        <v>11</v>
      </c>
      <c r="D673" s="188">
        <v>0</v>
      </c>
      <c r="E673" s="14"/>
      <c r="F673" s="47"/>
      <c r="G673" s="14"/>
      <c r="H673" s="14"/>
      <c r="I673" s="14"/>
    </row>
    <row r="674" spans="1:9" hidden="1" outlineLevel="1" x14ac:dyDescent="0.25">
      <c r="A674" s="65"/>
      <c r="B674" s="196" t="s">
        <v>445</v>
      </c>
      <c r="C674" s="15" t="s">
        <v>11</v>
      </c>
      <c r="D674" s="201">
        <v>0</v>
      </c>
      <c r="E674" s="14"/>
      <c r="F674" s="47">
        <v>283</v>
      </c>
      <c r="G674" s="14"/>
      <c r="H674" s="1">
        <f>ROUND(D674*F674,2)</f>
        <v>0</v>
      </c>
      <c r="I674" s="14">
        <f t="shared" si="10"/>
        <v>0</v>
      </c>
    </row>
    <row r="675" spans="1:9" hidden="1" outlineLevel="1" x14ac:dyDescent="0.25">
      <c r="A675" s="65"/>
      <c r="B675" s="196" t="s">
        <v>305</v>
      </c>
      <c r="C675" s="15" t="s">
        <v>11</v>
      </c>
      <c r="D675" s="201">
        <v>0</v>
      </c>
      <c r="E675" s="14"/>
      <c r="F675" s="47">
        <v>322.2</v>
      </c>
      <c r="G675" s="14"/>
      <c r="H675" s="1">
        <f>ROUND(D675*F675,2)</f>
        <v>0</v>
      </c>
      <c r="I675" s="14">
        <f t="shared" si="10"/>
        <v>0</v>
      </c>
    </row>
    <row r="676" spans="1:9" hidden="1" outlineLevel="1" x14ac:dyDescent="0.25">
      <c r="A676" s="65" t="s">
        <v>341</v>
      </c>
      <c r="B676" s="189" t="s">
        <v>72</v>
      </c>
      <c r="C676" s="23" t="s">
        <v>20</v>
      </c>
      <c r="D676" s="188">
        <f>D663</f>
        <v>0</v>
      </c>
      <c r="E676" s="178">
        <v>30</v>
      </c>
      <c r="F676" s="47"/>
      <c r="G676" s="1">
        <f>ROUND(E676*D676,2)</f>
        <v>0</v>
      </c>
      <c r="H676" s="14"/>
      <c r="I676" s="14">
        <f t="shared" si="10"/>
        <v>0</v>
      </c>
    </row>
    <row r="677" spans="1:9" hidden="1" outlineLevel="1" x14ac:dyDescent="0.25">
      <c r="A677" s="65"/>
      <c r="B677" s="196" t="s">
        <v>93</v>
      </c>
      <c r="C677" s="15" t="s">
        <v>20</v>
      </c>
      <c r="D677" s="201">
        <v>0</v>
      </c>
      <c r="E677" s="187"/>
      <c r="F677" s="47">
        <v>62</v>
      </c>
      <c r="G677" s="14"/>
      <c r="H677" s="1">
        <f>ROUND(D677*F677,2)</f>
        <v>0</v>
      </c>
      <c r="I677" s="14">
        <f t="shared" si="10"/>
        <v>0</v>
      </c>
    </row>
    <row r="678" spans="1:9" hidden="1" outlineLevel="1" x14ac:dyDescent="0.25">
      <c r="A678" s="65" t="s">
        <v>342</v>
      </c>
      <c r="B678" s="189" t="s">
        <v>94</v>
      </c>
      <c r="C678" s="23" t="s">
        <v>11</v>
      </c>
      <c r="D678" s="188">
        <v>0</v>
      </c>
      <c r="E678" s="178">
        <v>500</v>
      </c>
      <c r="F678" s="47"/>
      <c r="G678" s="1">
        <f>ROUND(E678*D678,2)</f>
        <v>0</v>
      </c>
      <c r="H678" s="14"/>
      <c r="I678" s="14">
        <f t="shared" si="10"/>
        <v>0</v>
      </c>
    </row>
    <row r="679" spans="1:9" hidden="1" outlineLevel="1" x14ac:dyDescent="0.25">
      <c r="A679" s="65"/>
      <c r="B679" s="196" t="s">
        <v>95</v>
      </c>
      <c r="C679" s="15" t="s">
        <v>11</v>
      </c>
      <c r="D679" s="201">
        <v>0</v>
      </c>
      <c r="E679" s="187"/>
      <c r="F679" s="47">
        <v>100</v>
      </c>
      <c r="G679" s="14"/>
      <c r="H679" s="1">
        <f>ROUND(D679*F679,2)</f>
        <v>0</v>
      </c>
      <c r="I679" s="14">
        <f t="shared" si="10"/>
        <v>0</v>
      </c>
    </row>
    <row r="680" spans="1:9" hidden="1" outlineLevel="1" x14ac:dyDescent="0.25">
      <c r="A680" s="65"/>
      <c r="B680" s="202" t="s">
        <v>96</v>
      </c>
      <c r="C680" s="15" t="s">
        <v>11</v>
      </c>
      <c r="D680" s="201">
        <v>0</v>
      </c>
      <c r="E680" s="187"/>
      <c r="F680" s="47">
        <f>30*20</f>
        <v>600</v>
      </c>
      <c r="G680" s="14"/>
      <c r="H680" s="1">
        <f>ROUND(D680*F680,2)</f>
        <v>0</v>
      </c>
      <c r="I680" s="14">
        <f t="shared" si="10"/>
        <v>0</v>
      </c>
    </row>
    <row r="681" spans="1:9" hidden="1" outlineLevel="1" x14ac:dyDescent="0.25">
      <c r="A681" s="65" t="s">
        <v>49</v>
      </c>
      <c r="B681" s="58" t="s">
        <v>97</v>
      </c>
      <c r="C681" s="1"/>
      <c r="D681" s="1"/>
      <c r="E681" s="187"/>
      <c r="F681" s="10"/>
      <c r="G681" s="14"/>
      <c r="H681" s="14"/>
      <c r="I681" s="14">
        <f t="shared" si="10"/>
        <v>0</v>
      </c>
    </row>
    <row r="682" spans="1:9" hidden="1" outlineLevel="1" x14ac:dyDescent="0.25">
      <c r="A682" s="65" t="s">
        <v>343</v>
      </c>
      <c r="B682" s="21" t="s">
        <v>98</v>
      </c>
      <c r="C682" s="23" t="s">
        <v>11</v>
      </c>
      <c r="D682" s="23">
        <v>0</v>
      </c>
      <c r="E682" s="178">
        <v>10000</v>
      </c>
      <c r="F682" s="47"/>
      <c r="G682" s="1">
        <f>ROUND(E682*D682,2)</f>
        <v>0</v>
      </c>
      <c r="H682" s="14"/>
      <c r="I682" s="14">
        <f t="shared" si="10"/>
        <v>0</v>
      </c>
    </row>
    <row r="683" spans="1:9" hidden="1" outlineLevel="1" x14ac:dyDescent="0.25">
      <c r="A683" s="65"/>
      <c r="B683" s="202" t="s">
        <v>99</v>
      </c>
      <c r="C683" s="15" t="s">
        <v>11</v>
      </c>
      <c r="D683" s="201">
        <v>0</v>
      </c>
      <c r="E683" s="14"/>
      <c r="F683" s="47">
        <v>1033.78</v>
      </c>
      <c r="G683" s="14"/>
      <c r="H683" s="1">
        <f t="shared" ref="H683:H693" si="11">ROUND(D683*F683,2)</f>
        <v>0</v>
      </c>
      <c r="I683" s="14">
        <f t="shared" si="10"/>
        <v>0</v>
      </c>
    </row>
    <row r="684" spans="1:9" hidden="1" outlineLevel="1" x14ac:dyDescent="0.25">
      <c r="A684" s="65"/>
      <c r="B684" s="202" t="s">
        <v>100</v>
      </c>
      <c r="C684" s="15" t="s">
        <v>11</v>
      </c>
      <c r="D684" s="201">
        <v>0</v>
      </c>
      <c r="E684" s="14"/>
      <c r="F684" s="47">
        <v>2018.83</v>
      </c>
      <c r="G684" s="14"/>
      <c r="H684" s="1">
        <f t="shared" si="11"/>
        <v>0</v>
      </c>
      <c r="I684" s="14">
        <f t="shared" si="10"/>
        <v>0</v>
      </c>
    </row>
    <row r="685" spans="1:9" hidden="1" outlineLevel="1" x14ac:dyDescent="0.25">
      <c r="A685" s="65"/>
      <c r="B685" s="196" t="s">
        <v>101</v>
      </c>
      <c r="C685" s="15" t="s">
        <v>11</v>
      </c>
      <c r="D685" s="201">
        <v>0</v>
      </c>
      <c r="E685" s="14"/>
      <c r="F685" s="47">
        <v>109.44</v>
      </c>
      <c r="G685" s="14"/>
      <c r="H685" s="1">
        <f t="shared" si="11"/>
        <v>0</v>
      </c>
      <c r="I685" s="14">
        <f t="shared" si="10"/>
        <v>0</v>
      </c>
    </row>
    <row r="686" spans="1:9" hidden="1" outlineLevel="1" x14ac:dyDescent="0.25">
      <c r="A686" s="65"/>
      <c r="B686" s="196" t="s">
        <v>102</v>
      </c>
      <c r="C686" s="15" t="s">
        <v>11</v>
      </c>
      <c r="D686" s="201">
        <v>0</v>
      </c>
      <c r="E686" s="14"/>
      <c r="F686" s="47">
        <v>228.92</v>
      </c>
      <c r="G686" s="14"/>
      <c r="H686" s="1">
        <f t="shared" si="11"/>
        <v>0</v>
      </c>
      <c r="I686" s="14">
        <f t="shared" si="10"/>
        <v>0</v>
      </c>
    </row>
    <row r="687" spans="1:9" hidden="1" outlineLevel="1" x14ac:dyDescent="0.25">
      <c r="A687" s="65"/>
      <c r="B687" s="196" t="s">
        <v>103</v>
      </c>
      <c r="C687" s="15" t="s">
        <v>11</v>
      </c>
      <c r="D687" s="201">
        <v>0</v>
      </c>
      <c r="E687" s="14"/>
      <c r="F687" s="47">
        <v>198</v>
      </c>
      <c r="G687" s="14"/>
      <c r="H687" s="1">
        <f t="shared" si="11"/>
        <v>0</v>
      </c>
      <c r="I687" s="14">
        <f t="shared" si="10"/>
        <v>0</v>
      </c>
    </row>
    <row r="688" spans="1:9" hidden="1" outlineLevel="1" x14ac:dyDescent="0.25">
      <c r="A688" s="65"/>
      <c r="B688" s="196" t="s">
        <v>447</v>
      </c>
      <c r="C688" s="15" t="s">
        <v>11</v>
      </c>
      <c r="D688" s="201">
        <v>0</v>
      </c>
      <c r="E688" s="14"/>
      <c r="F688" s="120">
        <v>100</v>
      </c>
      <c r="G688" s="14"/>
      <c r="H688" s="1">
        <f>ROUND(D688*F688,2)</f>
        <v>0</v>
      </c>
      <c r="I688" s="14">
        <f>G688+H688</f>
        <v>0</v>
      </c>
    </row>
    <row r="689" spans="1:9" ht="19.95" hidden="1" customHeight="1" outlineLevel="1" x14ac:dyDescent="0.25">
      <c r="A689" s="65"/>
      <c r="B689" s="196" t="s">
        <v>449</v>
      </c>
      <c r="C689" s="15" t="s">
        <v>11</v>
      </c>
      <c r="D689" s="201">
        <v>0</v>
      </c>
      <c r="E689" s="14"/>
      <c r="F689" s="47">
        <v>43</v>
      </c>
      <c r="G689" s="14"/>
      <c r="H689" s="1">
        <f t="shared" si="11"/>
        <v>0</v>
      </c>
      <c r="I689" s="14">
        <f t="shared" si="10"/>
        <v>0</v>
      </c>
    </row>
    <row r="690" spans="1:9" ht="31.2" hidden="1" customHeight="1" outlineLevel="1" x14ac:dyDescent="0.25">
      <c r="A690" s="65"/>
      <c r="B690" s="196" t="s">
        <v>450</v>
      </c>
      <c r="C690" s="15" t="s">
        <v>11</v>
      </c>
      <c r="D690" s="201">
        <v>0</v>
      </c>
      <c r="E690" s="14"/>
      <c r="F690" s="47">
        <v>448</v>
      </c>
      <c r="G690" s="14"/>
      <c r="H690" s="1">
        <f t="shared" si="11"/>
        <v>0</v>
      </c>
      <c r="I690" s="14">
        <f t="shared" si="10"/>
        <v>0</v>
      </c>
    </row>
    <row r="691" spans="1:9" hidden="1" outlineLevel="1" x14ac:dyDescent="0.25">
      <c r="A691" s="65"/>
      <c r="B691" s="196" t="s">
        <v>104</v>
      </c>
      <c r="C691" s="15" t="s">
        <v>11</v>
      </c>
      <c r="D691" s="201">
        <v>0</v>
      </c>
      <c r="E691" s="14"/>
      <c r="F691" s="47">
        <v>5922.3</v>
      </c>
      <c r="G691" s="14"/>
      <c r="H691" s="1">
        <f t="shared" si="11"/>
        <v>0</v>
      </c>
      <c r="I691" s="14">
        <f>G691+H691</f>
        <v>0</v>
      </c>
    </row>
    <row r="692" spans="1:9" hidden="1" outlineLevel="1" x14ac:dyDescent="0.25">
      <c r="A692" s="65"/>
      <c r="B692" s="196" t="s">
        <v>448</v>
      </c>
      <c r="C692" s="15" t="s">
        <v>11</v>
      </c>
      <c r="D692" s="201">
        <v>0</v>
      </c>
      <c r="E692" s="14"/>
      <c r="F692" s="47">
        <v>127</v>
      </c>
      <c r="G692" s="14"/>
      <c r="H692" s="1">
        <f t="shared" si="11"/>
        <v>0</v>
      </c>
      <c r="I692" s="14">
        <f t="shared" si="10"/>
        <v>0</v>
      </c>
    </row>
    <row r="693" spans="1:9" hidden="1" outlineLevel="1" x14ac:dyDescent="0.25">
      <c r="A693" s="65"/>
      <c r="B693" s="196" t="s">
        <v>62</v>
      </c>
      <c r="C693" s="15" t="s">
        <v>13</v>
      </c>
      <c r="D693" s="201">
        <v>0</v>
      </c>
      <c r="E693" s="14"/>
      <c r="F693" s="47">
        <f>37500/1000</f>
        <v>37.5</v>
      </c>
      <c r="G693" s="14"/>
      <c r="H693" s="1">
        <f t="shared" si="11"/>
        <v>0</v>
      </c>
      <c r="I693" s="14">
        <f t="shared" si="10"/>
        <v>0</v>
      </c>
    </row>
    <row r="694" spans="1:9" hidden="1" outlineLevel="1" x14ac:dyDescent="0.25">
      <c r="A694" s="65" t="s">
        <v>53</v>
      </c>
      <c r="B694" s="58" t="s">
        <v>105</v>
      </c>
      <c r="C694" s="1"/>
      <c r="D694" s="115"/>
      <c r="E694" s="1"/>
      <c r="F694" s="10"/>
      <c r="G694" s="14"/>
      <c r="H694" s="14"/>
      <c r="I694" s="14">
        <f t="shared" si="10"/>
        <v>0</v>
      </c>
    </row>
    <row r="695" spans="1:9" ht="31.2" hidden="1" outlineLevel="1" x14ac:dyDescent="0.25">
      <c r="A695" s="65" t="s">
        <v>344</v>
      </c>
      <c r="B695" s="189" t="s">
        <v>83</v>
      </c>
      <c r="C695" s="23" t="s">
        <v>20</v>
      </c>
      <c r="D695" s="23">
        <f>D696</f>
        <v>0</v>
      </c>
      <c r="E695" s="178">
        <v>85</v>
      </c>
      <c r="F695" s="47"/>
      <c r="G695" s="1">
        <f>ROUND(E695*D695,2)</f>
        <v>0</v>
      </c>
      <c r="H695" s="14"/>
      <c r="I695" s="14">
        <f t="shared" si="10"/>
        <v>0</v>
      </c>
    </row>
    <row r="696" spans="1:9" hidden="1" outlineLevel="1" x14ac:dyDescent="0.25">
      <c r="A696" s="65"/>
      <c r="B696" s="196" t="s">
        <v>85</v>
      </c>
      <c r="C696" s="15" t="s">
        <v>20</v>
      </c>
      <c r="D696" s="201">
        <v>0</v>
      </c>
      <c r="E696" s="187"/>
      <c r="F696" s="47">
        <f>311.85/3</f>
        <v>103.95</v>
      </c>
      <c r="G696" s="14"/>
      <c r="H696" s="1">
        <f>ROUND(D696*F696,2)</f>
        <v>0</v>
      </c>
      <c r="I696" s="14">
        <f t="shared" si="10"/>
        <v>0</v>
      </c>
    </row>
    <row r="697" spans="1:9" hidden="1" outlineLevel="1" x14ac:dyDescent="0.25">
      <c r="A697" s="65"/>
      <c r="B697" s="196" t="s">
        <v>242</v>
      </c>
      <c r="C697" s="15" t="s">
        <v>11</v>
      </c>
      <c r="D697" s="201">
        <v>0</v>
      </c>
      <c r="E697" s="187"/>
      <c r="F697" s="47">
        <v>200</v>
      </c>
      <c r="G697" s="14"/>
      <c r="H697" s="1">
        <f>ROUND(D697*F697,2)</f>
        <v>0</v>
      </c>
      <c r="I697" s="14">
        <f t="shared" si="10"/>
        <v>0</v>
      </c>
    </row>
    <row r="698" spans="1:9" hidden="1" outlineLevel="1" x14ac:dyDescent="0.25">
      <c r="A698" s="65"/>
      <c r="B698" s="196" t="s">
        <v>106</v>
      </c>
      <c r="C698" s="15" t="s">
        <v>11</v>
      </c>
      <c r="D698" s="201">
        <v>0</v>
      </c>
      <c r="E698" s="187"/>
      <c r="F698" s="47">
        <v>61.27</v>
      </c>
      <c r="G698" s="14"/>
      <c r="H698" s="1">
        <f>ROUND(D698*F698,2)</f>
        <v>0</v>
      </c>
      <c r="I698" s="14">
        <f t="shared" si="10"/>
        <v>0</v>
      </c>
    </row>
    <row r="699" spans="1:9" hidden="1" outlineLevel="1" x14ac:dyDescent="0.25">
      <c r="A699" s="65"/>
      <c r="B699" s="196" t="s">
        <v>276</v>
      </c>
      <c r="C699" s="15" t="s">
        <v>11</v>
      </c>
      <c r="D699" s="201">
        <v>0</v>
      </c>
      <c r="E699" s="187"/>
      <c r="F699" s="47">
        <v>40</v>
      </c>
      <c r="G699" s="14"/>
      <c r="H699" s="1">
        <f>ROUND(D699*F699,2)</f>
        <v>0</v>
      </c>
      <c r="I699" s="14">
        <f>G699+H699</f>
        <v>0</v>
      </c>
    </row>
    <row r="700" spans="1:9" hidden="1" outlineLevel="1" x14ac:dyDescent="0.25">
      <c r="A700" s="65" t="s">
        <v>345</v>
      </c>
      <c r="B700" s="189" t="s">
        <v>107</v>
      </c>
      <c r="C700" s="23" t="s">
        <v>20</v>
      </c>
      <c r="D700" s="188">
        <f>D701</f>
        <v>0</v>
      </c>
      <c r="E700" s="178">
        <v>150</v>
      </c>
      <c r="F700" s="47"/>
      <c r="G700" s="1">
        <f>ROUND(E700*D700,2)</f>
        <v>0</v>
      </c>
      <c r="H700" s="14"/>
      <c r="I700" s="14">
        <f t="shared" si="10"/>
        <v>0</v>
      </c>
    </row>
    <row r="701" spans="1:9" hidden="1" outlineLevel="1" x14ac:dyDescent="0.25">
      <c r="A701" s="65"/>
      <c r="B701" s="196" t="s">
        <v>275</v>
      </c>
      <c r="C701" s="15" t="s">
        <v>20</v>
      </c>
      <c r="D701" s="201">
        <v>0</v>
      </c>
      <c r="E701" s="187"/>
      <c r="F701" s="47">
        <f>107*3</f>
        <v>321</v>
      </c>
      <c r="G701" s="14"/>
      <c r="H701" s="1">
        <f>ROUND(D701*F701,2)</f>
        <v>0</v>
      </c>
      <c r="I701" s="14">
        <f t="shared" si="10"/>
        <v>0</v>
      </c>
    </row>
    <row r="702" spans="1:9" hidden="1" outlineLevel="1" x14ac:dyDescent="0.25">
      <c r="A702" s="65"/>
      <c r="B702" s="196" t="s">
        <v>451</v>
      </c>
      <c r="C702" s="15" t="s">
        <v>11</v>
      </c>
      <c r="D702" s="201">
        <v>0</v>
      </c>
      <c r="E702" s="187"/>
      <c r="F702" s="47">
        <v>205</v>
      </c>
      <c r="G702" s="14"/>
      <c r="H702" s="1">
        <f>ROUND(D702*F702,2)</f>
        <v>0</v>
      </c>
      <c r="I702" s="14">
        <f t="shared" si="10"/>
        <v>0</v>
      </c>
    </row>
    <row r="703" spans="1:9" hidden="1" outlineLevel="1" x14ac:dyDescent="0.25">
      <c r="A703" s="68" t="s">
        <v>346</v>
      </c>
      <c r="B703" s="21" t="s">
        <v>72</v>
      </c>
      <c r="C703" s="23" t="s">
        <v>20</v>
      </c>
      <c r="D703" s="23">
        <f>D695</f>
        <v>0</v>
      </c>
      <c r="E703" s="178">
        <v>150</v>
      </c>
      <c r="F703" s="47"/>
      <c r="G703" s="1">
        <f>ROUND(E703*D703,2)</f>
        <v>0</v>
      </c>
      <c r="H703" s="14"/>
      <c r="I703" s="14">
        <f t="shared" si="10"/>
        <v>0</v>
      </c>
    </row>
    <row r="704" spans="1:9" hidden="1" outlineLevel="1" x14ac:dyDescent="0.25">
      <c r="A704" s="65"/>
      <c r="B704" s="196" t="s">
        <v>140</v>
      </c>
      <c r="C704" s="15" t="s">
        <v>11</v>
      </c>
      <c r="D704" s="201">
        <v>0</v>
      </c>
      <c r="E704" s="187"/>
      <c r="F704" s="47">
        <v>200</v>
      </c>
      <c r="G704" s="14"/>
      <c r="H704" s="1">
        <f>ROUND(D704*F704,2)</f>
        <v>0</v>
      </c>
      <c r="I704" s="14">
        <f t="shared" si="10"/>
        <v>0</v>
      </c>
    </row>
    <row r="705" spans="1:10" hidden="1" outlineLevel="1" x14ac:dyDescent="0.25">
      <c r="A705" s="68" t="s">
        <v>347</v>
      </c>
      <c r="B705" s="189" t="s">
        <v>109</v>
      </c>
      <c r="C705" s="23" t="s">
        <v>11</v>
      </c>
      <c r="D705" s="188">
        <v>0</v>
      </c>
      <c r="E705" s="187"/>
      <c r="F705" s="47"/>
      <c r="G705" s="14"/>
      <c r="H705" s="14"/>
      <c r="I705" s="14">
        <f t="shared" si="10"/>
        <v>0</v>
      </c>
    </row>
    <row r="706" spans="1:10" hidden="1" outlineLevel="1" x14ac:dyDescent="0.25">
      <c r="A706" s="65"/>
      <c r="B706" s="196" t="s">
        <v>452</v>
      </c>
      <c r="C706" s="15" t="s">
        <v>11</v>
      </c>
      <c r="D706" s="201">
        <v>0</v>
      </c>
      <c r="E706" s="187"/>
      <c r="F706" s="47">
        <v>5555</v>
      </c>
      <c r="G706" s="14"/>
      <c r="H706" s="1">
        <f>ROUND(D706*F706,2)</f>
        <v>0</v>
      </c>
      <c r="I706" s="14">
        <f t="shared" si="10"/>
        <v>0</v>
      </c>
    </row>
    <row r="707" spans="1:10" hidden="1" outlineLevel="1" x14ac:dyDescent="0.25">
      <c r="A707" s="65"/>
      <c r="B707" s="196" t="s">
        <v>453</v>
      </c>
      <c r="C707" s="15" t="s">
        <v>11</v>
      </c>
      <c r="D707" s="201">
        <v>0</v>
      </c>
      <c r="E707" s="187"/>
      <c r="F707" s="120">
        <v>300</v>
      </c>
      <c r="G707" s="14"/>
      <c r="H707" s="1">
        <f>ROUND(D707*F707,2)</f>
        <v>0</v>
      </c>
      <c r="I707" s="14">
        <f>G707+H707</f>
        <v>0</v>
      </c>
    </row>
    <row r="708" spans="1:10" ht="31.2" hidden="1" outlineLevel="1" x14ac:dyDescent="0.25">
      <c r="A708" s="68" t="s">
        <v>348</v>
      </c>
      <c r="B708" s="21" t="s">
        <v>277</v>
      </c>
      <c r="C708" s="23" t="s">
        <v>20</v>
      </c>
      <c r="D708" s="23">
        <f>D709</f>
        <v>0</v>
      </c>
      <c r="E708" s="178">
        <v>250</v>
      </c>
      <c r="F708" s="47"/>
      <c r="G708" s="1">
        <f>ROUND(E708*D708,2)</f>
        <v>0</v>
      </c>
      <c r="H708" s="14"/>
      <c r="I708" s="14">
        <f t="shared" si="10"/>
        <v>0</v>
      </c>
    </row>
    <row r="709" spans="1:10" hidden="1" outlineLevel="1" x14ac:dyDescent="0.25">
      <c r="A709" s="65"/>
      <c r="B709" s="196" t="s">
        <v>85</v>
      </c>
      <c r="C709" s="15" t="s">
        <v>20</v>
      </c>
      <c r="D709" s="201">
        <v>0</v>
      </c>
      <c r="E709" s="14"/>
      <c r="F709" s="47">
        <v>103.95</v>
      </c>
      <c r="G709" s="14"/>
      <c r="H709" s="1">
        <f>ROUND(D709*F709,2)</f>
        <v>0</v>
      </c>
      <c r="I709" s="14">
        <f t="shared" si="10"/>
        <v>0</v>
      </c>
    </row>
    <row r="710" spans="1:10" hidden="1" outlineLevel="1" x14ac:dyDescent="0.25">
      <c r="A710" s="65"/>
      <c r="B710" s="196" t="s">
        <v>446</v>
      </c>
      <c r="C710" s="15" t="s">
        <v>12</v>
      </c>
      <c r="D710" s="201">
        <v>0</v>
      </c>
      <c r="E710" s="14"/>
      <c r="F710" s="120">
        <v>100</v>
      </c>
      <c r="G710" s="14"/>
      <c r="H710" s="1">
        <f>ROUND(D710*F710,2)</f>
        <v>0</v>
      </c>
      <c r="I710" s="14">
        <f t="shared" si="10"/>
        <v>0</v>
      </c>
    </row>
    <row r="711" spans="1:10" hidden="1" outlineLevel="1" x14ac:dyDescent="0.25">
      <c r="A711" s="65"/>
      <c r="B711" s="135" t="s">
        <v>110</v>
      </c>
      <c r="C711" s="1"/>
      <c r="D711" s="1"/>
      <c r="E711" s="1"/>
      <c r="F711" s="10"/>
      <c r="G711" s="14"/>
      <c r="H711" s="14"/>
      <c r="I711" s="14">
        <f t="shared" si="10"/>
        <v>0</v>
      </c>
    </row>
    <row r="712" spans="1:10" ht="31.2" hidden="1" outlineLevel="1" x14ac:dyDescent="0.25">
      <c r="A712" s="65"/>
      <c r="B712" s="189" t="s">
        <v>83</v>
      </c>
      <c r="C712" s="1" t="s">
        <v>20</v>
      </c>
      <c r="D712" s="188">
        <f>D713</f>
        <v>0</v>
      </c>
      <c r="E712" s="23">
        <v>250</v>
      </c>
      <c r="F712" s="47"/>
      <c r="G712" s="1">
        <f>ROUND(E712*D712,2)</f>
        <v>0</v>
      </c>
      <c r="H712" s="14"/>
      <c r="I712" s="14">
        <f>G712+H712</f>
        <v>0</v>
      </c>
      <c r="J712" s="315"/>
    </row>
    <row r="713" spans="1:10" hidden="1" outlineLevel="1" x14ac:dyDescent="0.25">
      <c r="A713" s="65"/>
      <c r="B713" s="196" t="s">
        <v>454</v>
      </c>
      <c r="C713" s="15" t="s">
        <v>20</v>
      </c>
      <c r="D713" s="201">
        <v>0</v>
      </c>
      <c r="E713" s="1"/>
      <c r="F713" s="10">
        <v>103.95</v>
      </c>
      <c r="G713" s="115"/>
      <c r="H713" s="1">
        <f t="shared" ref="H713:H723" si="12">ROUND(D713*F713,2)</f>
        <v>0</v>
      </c>
      <c r="I713" s="14">
        <f t="shared" si="10"/>
        <v>0</v>
      </c>
      <c r="J713" s="315"/>
    </row>
    <row r="714" spans="1:10" hidden="1" outlineLevel="1" x14ac:dyDescent="0.25">
      <c r="A714" s="65"/>
      <c r="B714" s="196" t="s">
        <v>62</v>
      </c>
      <c r="C714" s="15" t="s">
        <v>13</v>
      </c>
      <c r="D714" s="201">
        <v>0</v>
      </c>
      <c r="E714" s="1"/>
      <c r="F714" s="10">
        <v>42</v>
      </c>
      <c r="G714" s="115"/>
      <c r="H714" s="1">
        <f t="shared" si="12"/>
        <v>0</v>
      </c>
      <c r="I714" s="14">
        <f t="shared" si="10"/>
        <v>0</v>
      </c>
      <c r="J714" s="315"/>
    </row>
    <row r="715" spans="1:10" hidden="1" outlineLevel="1" x14ac:dyDescent="0.25">
      <c r="A715" s="65"/>
      <c r="B715" s="189" t="s">
        <v>111</v>
      </c>
      <c r="C715" s="1" t="s">
        <v>11</v>
      </c>
      <c r="D715" s="201">
        <v>0</v>
      </c>
      <c r="E715" s="1"/>
      <c r="F715" s="10"/>
      <c r="G715" s="115"/>
      <c r="H715" s="1">
        <f t="shared" si="12"/>
        <v>0</v>
      </c>
      <c r="I715" s="14">
        <f t="shared" si="10"/>
        <v>0</v>
      </c>
      <c r="J715" s="315"/>
    </row>
    <row r="716" spans="1:10" hidden="1" outlineLevel="1" x14ac:dyDescent="0.25">
      <c r="A716" s="65"/>
      <c r="B716" s="196" t="s">
        <v>112</v>
      </c>
      <c r="C716" s="15" t="s">
        <v>11</v>
      </c>
      <c r="D716" s="201">
        <v>0</v>
      </c>
      <c r="E716" s="1"/>
      <c r="F716" s="10">
        <v>586.74</v>
      </c>
      <c r="G716" s="115"/>
      <c r="H716" s="1">
        <f t="shared" si="12"/>
        <v>0</v>
      </c>
      <c r="I716" s="14">
        <f t="shared" si="10"/>
        <v>0</v>
      </c>
      <c r="J716" s="315"/>
    </row>
    <row r="717" spans="1:10" hidden="1" outlineLevel="1" x14ac:dyDescent="0.25">
      <c r="A717" s="65"/>
      <c r="B717" s="196" t="s">
        <v>113</v>
      </c>
      <c r="C717" s="15" t="s">
        <v>11</v>
      </c>
      <c r="D717" s="201">
        <v>0</v>
      </c>
      <c r="E717" s="1"/>
      <c r="F717" s="10">
        <v>429</v>
      </c>
      <c r="G717" s="115"/>
      <c r="H717" s="1">
        <f t="shared" si="12"/>
        <v>0</v>
      </c>
      <c r="I717" s="14">
        <f t="shared" si="10"/>
        <v>0</v>
      </c>
      <c r="J717" s="315"/>
    </row>
    <row r="718" spans="1:10" hidden="1" outlineLevel="1" x14ac:dyDescent="0.25">
      <c r="A718" s="65"/>
      <c r="B718" s="196" t="s">
        <v>455</v>
      </c>
      <c r="C718" s="15" t="s">
        <v>11</v>
      </c>
      <c r="D718" s="201">
        <v>0</v>
      </c>
      <c r="E718" s="14"/>
      <c r="F718" s="120">
        <v>100</v>
      </c>
      <c r="G718" s="14"/>
      <c r="H718" s="1">
        <f t="shared" si="12"/>
        <v>0</v>
      </c>
      <c r="I718" s="14">
        <f t="shared" si="10"/>
        <v>0</v>
      </c>
      <c r="J718" s="315"/>
    </row>
    <row r="719" spans="1:10" hidden="1" outlineLevel="1" x14ac:dyDescent="0.25">
      <c r="A719" s="65"/>
      <c r="B719" s="196" t="s">
        <v>456</v>
      </c>
      <c r="C719" s="15" t="s">
        <v>11</v>
      </c>
      <c r="D719" s="201">
        <v>0</v>
      </c>
      <c r="E719" s="187"/>
      <c r="F719" s="120">
        <v>40</v>
      </c>
      <c r="G719" s="14"/>
      <c r="H719" s="1">
        <f>ROUND(D719*F719,2)</f>
        <v>0</v>
      </c>
      <c r="I719" s="14">
        <f>G719+H719</f>
        <v>0</v>
      </c>
      <c r="J719" s="315"/>
    </row>
    <row r="720" spans="1:10" hidden="1" outlineLevel="1" x14ac:dyDescent="0.25">
      <c r="A720" s="65"/>
      <c r="B720" s="189" t="s">
        <v>72</v>
      </c>
      <c r="C720" s="1" t="s">
        <v>20</v>
      </c>
      <c r="D720" s="201">
        <f>D712</f>
        <v>0</v>
      </c>
      <c r="E720" s="1"/>
      <c r="F720" s="10"/>
      <c r="G720" s="115"/>
      <c r="H720" s="1">
        <f t="shared" si="12"/>
        <v>0</v>
      </c>
      <c r="I720" s="14">
        <f t="shared" si="10"/>
        <v>0</v>
      </c>
      <c r="J720" s="315"/>
    </row>
    <row r="721" spans="1:10" hidden="1" outlineLevel="1" x14ac:dyDescent="0.25">
      <c r="A721" s="65"/>
      <c r="B721" s="196" t="s">
        <v>108</v>
      </c>
      <c r="C721" s="15" t="s">
        <v>11</v>
      </c>
      <c r="D721" s="201">
        <v>0</v>
      </c>
      <c r="E721" s="1"/>
      <c r="F721" s="10">
        <v>200</v>
      </c>
      <c r="G721" s="115"/>
      <c r="H721" s="1">
        <f t="shared" si="12"/>
        <v>0</v>
      </c>
      <c r="I721" s="14">
        <f t="shared" si="10"/>
        <v>0</v>
      </c>
      <c r="J721" s="315"/>
    </row>
    <row r="722" spans="1:10" hidden="1" outlineLevel="1" x14ac:dyDescent="0.25">
      <c r="A722" s="65"/>
      <c r="B722" s="196" t="s">
        <v>446</v>
      </c>
      <c r="C722" s="15" t="s">
        <v>12</v>
      </c>
      <c r="D722" s="201">
        <v>0</v>
      </c>
      <c r="E722" s="14"/>
      <c r="F722" s="120">
        <v>100</v>
      </c>
      <c r="G722" s="14"/>
      <c r="H722" s="1">
        <f t="shared" si="12"/>
        <v>0</v>
      </c>
      <c r="I722" s="14">
        <f>G722+H722</f>
        <v>0</v>
      </c>
      <c r="J722" s="211"/>
    </row>
    <row r="723" spans="1:10" hidden="1" outlineLevel="1" x14ac:dyDescent="0.25">
      <c r="A723" s="65" t="s">
        <v>55</v>
      </c>
      <c r="B723" s="58" t="s">
        <v>114</v>
      </c>
      <c r="C723" s="1"/>
      <c r="D723" s="1"/>
      <c r="E723" s="1"/>
      <c r="F723" s="10"/>
      <c r="G723" s="14"/>
      <c r="H723" s="1">
        <f t="shared" si="12"/>
        <v>0</v>
      </c>
      <c r="I723" s="14">
        <f t="shared" si="10"/>
        <v>0</v>
      </c>
    </row>
    <row r="724" spans="1:10" ht="31.2" hidden="1" outlineLevel="1" x14ac:dyDescent="0.25">
      <c r="A724" s="65" t="s">
        <v>349</v>
      </c>
      <c r="B724" s="126" t="s">
        <v>115</v>
      </c>
      <c r="C724" s="23" t="s">
        <v>20</v>
      </c>
      <c r="D724" s="23">
        <v>0</v>
      </c>
      <c r="E724" s="178">
        <v>30</v>
      </c>
      <c r="F724" s="47"/>
      <c r="G724" s="1"/>
      <c r="H724" s="14"/>
      <c r="I724" s="14"/>
    </row>
    <row r="725" spans="1:10" hidden="1" outlineLevel="1" x14ac:dyDescent="0.25">
      <c r="A725" s="65"/>
      <c r="B725" s="123" t="s">
        <v>116</v>
      </c>
      <c r="C725" s="15" t="s">
        <v>11</v>
      </c>
      <c r="D725" s="133">
        <v>0</v>
      </c>
      <c r="E725" s="14"/>
      <c r="F725" s="47">
        <v>9275</v>
      </c>
      <c r="G725" s="14"/>
      <c r="H725" s="1"/>
      <c r="I725" s="14"/>
    </row>
    <row r="726" spans="1:10" hidden="1" outlineLevel="1" x14ac:dyDescent="0.25">
      <c r="A726" s="65"/>
      <c r="B726" s="123" t="s">
        <v>117</v>
      </c>
      <c r="C726" s="15" t="s">
        <v>20</v>
      </c>
      <c r="D726" s="1">
        <f>D724</f>
        <v>0</v>
      </c>
      <c r="E726" s="14"/>
      <c r="F726" s="47">
        <v>3</v>
      </c>
      <c r="G726" s="14"/>
      <c r="H726" s="1"/>
      <c r="I726" s="14"/>
    </row>
    <row r="727" spans="1:10" ht="31.2" hidden="1" outlineLevel="1" x14ac:dyDescent="0.25">
      <c r="A727" s="65" t="s">
        <v>243</v>
      </c>
      <c r="B727" s="58" t="s">
        <v>118</v>
      </c>
      <c r="C727" s="1"/>
      <c r="D727" s="1"/>
      <c r="E727" s="1"/>
      <c r="F727" s="10"/>
      <c r="G727" s="14"/>
      <c r="H727" s="14"/>
      <c r="I727" s="14">
        <f t="shared" si="10"/>
        <v>0</v>
      </c>
    </row>
    <row r="728" spans="1:10" hidden="1" outlineLevel="1" x14ac:dyDescent="0.25">
      <c r="A728" s="65"/>
      <c r="B728" s="126" t="s">
        <v>119</v>
      </c>
      <c r="C728" s="115" t="s">
        <v>11</v>
      </c>
      <c r="D728" s="115">
        <v>0</v>
      </c>
      <c r="E728" s="115"/>
      <c r="F728" s="120"/>
      <c r="G728" s="115"/>
      <c r="H728" s="115"/>
      <c r="I728" s="115"/>
      <c r="J728" s="315"/>
    </row>
    <row r="729" spans="1:10" ht="31.2" hidden="1" outlineLevel="1" x14ac:dyDescent="0.25">
      <c r="A729" s="65"/>
      <c r="B729" s="123" t="s">
        <v>120</v>
      </c>
      <c r="C729" s="122" t="s">
        <v>11</v>
      </c>
      <c r="D729" s="115">
        <v>0</v>
      </c>
      <c r="E729" s="115"/>
      <c r="F729" s="120">
        <f>2352*1.18</f>
        <v>2775.3599999999997</v>
      </c>
      <c r="G729" s="115"/>
      <c r="H729" s="115"/>
      <c r="I729" s="115"/>
      <c r="J729" s="315"/>
    </row>
    <row r="730" spans="1:10" hidden="1" outlineLevel="1" x14ac:dyDescent="0.25">
      <c r="A730" s="65" t="s">
        <v>350</v>
      </c>
      <c r="B730" s="189" t="s">
        <v>121</v>
      </c>
      <c r="C730" s="23" t="s">
        <v>20</v>
      </c>
      <c r="D730" s="188">
        <f>D731</f>
        <v>0</v>
      </c>
      <c r="E730" s="178">
        <v>100</v>
      </c>
      <c r="F730" s="47"/>
      <c r="G730" s="1">
        <f>ROUND(E730*D730,2)</f>
        <v>0</v>
      </c>
      <c r="H730" s="14"/>
      <c r="I730" s="14">
        <f t="shared" si="10"/>
        <v>0</v>
      </c>
    </row>
    <row r="731" spans="1:10" hidden="1" outlineLevel="1" x14ac:dyDescent="0.25">
      <c r="A731" s="65"/>
      <c r="B731" s="196" t="s">
        <v>444</v>
      </c>
      <c r="C731" s="15" t="s">
        <v>20</v>
      </c>
      <c r="D731" s="201">
        <v>0</v>
      </c>
      <c r="E731" s="14"/>
      <c r="F731" s="47">
        <f>2779*1.18</f>
        <v>3279.22</v>
      </c>
      <c r="G731" s="14"/>
      <c r="H731" s="1">
        <f>ROUND(D731*F731,2)</f>
        <v>0</v>
      </c>
      <c r="I731" s="14">
        <f t="shared" si="10"/>
        <v>0</v>
      </c>
    </row>
    <row r="732" spans="1:10" ht="31.2" hidden="1" outlineLevel="1" x14ac:dyDescent="0.25">
      <c r="A732" s="65" t="s">
        <v>351</v>
      </c>
      <c r="B732" s="189" t="s">
        <v>122</v>
      </c>
      <c r="C732" s="23" t="s">
        <v>20</v>
      </c>
      <c r="D732" s="188">
        <f>D733</f>
        <v>0</v>
      </c>
      <c r="E732" s="178">
        <v>85</v>
      </c>
      <c r="F732" s="47"/>
      <c r="G732" s="1">
        <f>ROUND(E732*D732,2)</f>
        <v>0</v>
      </c>
      <c r="H732" s="14"/>
      <c r="I732" s="14">
        <f t="shared" si="10"/>
        <v>0</v>
      </c>
    </row>
    <row r="733" spans="1:10" hidden="1" outlineLevel="1" x14ac:dyDescent="0.25">
      <c r="A733" s="65"/>
      <c r="B733" s="196" t="s">
        <v>280</v>
      </c>
      <c r="C733" s="15" t="s">
        <v>20</v>
      </c>
      <c r="D733" s="201">
        <v>0</v>
      </c>
      <c r="E733" s="14"/>
      <c r="F733" s="47">
        <f>1626.1/5.5</f>
        <v>295.65454545454543</v>
      </c>
      <c r="G733" s="14"/>
      <c r="H733" s="1">
        <f>ROUND(D733*F733,2)</f>
        <v>0</v>
      </c>
      <c r="I733" s="14">
        <f t="shared" si="10"/>
        <v>0</v>
      </c>
    </row>
    <row r="734" spans="1:10" s="5" customFormat="1" hidden="1" outlineLevel="1" x14ac:dyDescent="0.25">
      <c r="A734" s="65" t="s">
        <v>352</v>
      </c>
      <c r="B734" s="189" t="s">
        <v>123</v>
      </c>
      <c r="C734" s="23" t="s">
        <v>11</v>
      </c>
      <c r="D734" s="188">
        <v>0</v>
      </c>
      <c r="E734" s="4"/>
      <c r="F734" s="47"/>
      <c r="G734" s="14"/>
      <c r="H734" s="14"/>
      <c r="I734" s="14">
        <f t="shared" si="10"/>
        <v>0</v>
      </c>
    </row>
    <row r="735" spans="1:10" hidden="1" outlineLevel="1" x14ac:dyDescent="0.25">
      <c r="A735" s="65"/>
      <c r="B735" s="196" t="s">
        <v>279</v>
      </c>
      <c r="C735" s="15" t="s">
        <v>11</v>
      </c>
      <c r="D735" s="201">
        <v>0</v>
      </c>
      <c r="E735" s="14"/>
      <c r="F735" s="47">
        <v>480.3</v>
      </c>
      <c r="G735" s="14"/>
      <c r="H735" s="1">
        <f>ROUND(D735*F735,2)</f>
        <v>0</v>
      </c>
      <c r="I735" s="14">
        <f t="shared" si="10"/>
        <v>0</v>
      </c>
    </row>
    <row r="736" spans="1:10" hidden="1" outlineLevel="1" x14ac:dyDescent="0.25">
      <c r="A736" s="65"/>
      <c r="B736" s="196" t="s">
        <v>278</v>
      </c>
      <c r="C736" s="15" t="s">
        <v>11</v>
      </c>
      <c r="D736" s="201">
        <v>0</v>
      </c>
      <c r="E736" s="14"/>
      <c r="F736" s="47">
        <v>322.2</v>
      </c>
      <c r="G736" s="14"/>
      <c r="H736" s="1">
        <f>ROUND(D736*F736,2)</f>
        <v>0</v>
      </c>
      <c r="I736" s="14">
        <f t="shared" si="10"/>
        <v>0</v>
      </c>
    </row>
    <row r="737" spans="1:9" hidden="1" outlineLevel="1" x14ac:dyDescent="0.25">
      <c r="A737" s="65" t="s">
        <v>353</v>
      </c>
      <c r="B737" s="58" t="s">
        <v>63</v>
      </c>
      <c r="C737" s="1"/>
      <c r="D737" s="1"/>
      <c r="E737" s="1"/>
      <c r="F737" s="10"/>
      <c r="G737" s="14"/>
      <c r="H737" s="14"/>
      <c r="I737" s="14">
        <f t="shared" si="10"/>
        <v>0</v>
      </c>
    </row>
    <row r="738" spans="1:9" ht="31.2" hidden="1" outlineLevel="1" x14ac:dyDescent="0.25">
      <c r="A738" s="65" t="s">
        <v>354</v>
      </c>
      <c r="B738" s="8" t="s">
        <v>64</v>
      </c>
      <c r="C738" s="23" t="s">
        <v>20</v>
      </c>
      <c r="D738" s="23">
        <v>0</v>
      </c>
      <c r="E738" s="178">
        <v>150</v>
      </c>
      <c r="F738" s="47"/>
      <c r="G738" s="1">
        <f>ROUND(E738*D738,2)</f>
        <v>0</v>
      </c>
      <c r="H738" s="14"/>
      <c r="I738" s="14">
        <f t="shared" si="10"/>
        <v>0</v>
      </c>
    </row>
    <row r="739" spans="1:9" hidden="1" outlineLevel="1" x14ac:dyDescent="0.25">
      <c r="A739" s="65"/>
      <c r="B739" s="202" t="s">
        <v>65</v>
      </c>
      <c r="C739" s="15" t="s">
        <v>20</v>
      </c>
      <c r="D739" s="201">
        <v>0</v>
      </c>
      <c r="E739" s="187"/>
      <c r="F739" s="47">
        <v>64.900000000000006</v>
      </c>
      <c r="G739" s="14"/>
      <c r="H739" s="1">
        <f>ROUND(D739*F739,2)</f>
        <v>0</v>
      </c>
      <c r="I739" s="14">
        <f t="shared" si="10"/>
        <v>0</v>
      </c>
    </row>
    <row r="740" spans="1:9" ht="31.2" hidden="1" outlineLevel="1" x14ac:dyDescent="0.25">
      <c r="A740" s="65" t="s">
        <v>355</v>
      </c>
      <c r="B740" s="21" t="s">
        <v>66</v>
      </c>
      <c r="C740" s="23" t="s">
        <v>20</v>
      </c>
      <c r="D740" s="23">
        <f>D741+D742+D743+D744</f>
        <v>0</v>
      </c>
      <c r="E740" s="178">
        <v>85</v>
      </c>
      <c r="F740" s="47"/>
      <c r="G740" s="1">
        <f>ROUND(E740*D740,2)</f>
        <v>0</v>
      </c>
      <c r="H740" s="14"/>
      <c r="I740" s="14">
        <f t="shared" si="10"/>
        <v>0</v>
      </c>
    </row>
    <row r="741" spans="1:9" hidden="1" outlineLevel="1" x14ac:dyDescent="0.25">
      <c r="A741" s="65"/>
      <c r="B741" s="202" t="s">
        <v>67</v>
      </c>
      <c r="C741" s="15" t="s">
        <v>20</v>
      </c>
      <c r="D741" s="201">
        <v>0</v>
      </c>
      <c r="E741" s="187"/>
      <c r="F741" s="47">
        <v>22.07</v>
      </c>
      <c r="G741" s="14"/>
      <c r="H741" s="1">
        <f t="shared" ref="H741:H748" si="13">ROUND(D741*F741,2)</f>
        <v>0</v>
      </c>
      <c r="I741" s="14">
        <f t="shared" ref="I741:I771" si="14">G741+H741</f>
        <v>0</v>
      </c>
    </row>
    <row r="742" spans="1:9" hidden="1" outlineLevel="1" x14ac:dyDescent="0.25">
      <c r="A742" s="65"/>
      <c r="B742" s="202" t="s">
        <v>68</v>
      </c>
      <c r="C742" s="15" t="s">
        <v>20</v>
      </c>
      <c r="D742" s="201">
        <v>0</v>
      </c>
      <c r="E742" s="187"/>
      <c r="F742" s="47">
        <v>25.75</v>
      </c>
      <c r="G742" s="14"/>
      <c r="H742" s="1">
        <f t="shared" si="13"/>
        <v>0</v>
      </c>
      <c r="I742" s="14">
        <f t="shared" si="14"/>
        <v>0</v>
      </c>
    </row>
    <row r="743" spans="1:9" hidden="1" outlineLevel="1" x14ac:dyDescent="0.25">
      <c r="A743" s="65"/>
      <c r="B743" s="202" t="s">
        <v>69</v>
      </c>
      <c r="C743" s="15" t="s">
        <v>20</v>
      </c>
      <c r="D743" s="201">
        <v>0</v>
      </c>
      <c r="E743" s="187"/>
      <c r="F743" s="47">
        <v>58.9</v>
      </c>
      <c r="G743" s="14"/>
      <c r="H743" s="1">
        <f t="shared" si="13"/>
        <v>0</v>
      </c>
      <c r="I743" s="14">
        <f t="shared" si="14"/>
        <v>0</v>
      </c>
    </row>
    <row r="744" spans="1:9" hidden="1" outlineLevel="1" x14ac:dyDescent="0.25">
      <c r="A744" s="65"/>
      <c r="B744" s="202" t="s">
        <v>166</v>
      </c>
      <c r="C744" s="15" t="s">
        <v>20</v>
      </c>
      <c r="D744" s="201">
        <v>0</v>
      </c>
      <c r="E744" s="187"/>
      <c r="F744" s="47">
        <v>75</v>
      </c>
      <c r="G744" s="14"/>
      <c r="H744" s="1">
        <f t="shared" si="13"/>
        <v>0</v>
      </c>
      <c r="I744" s="14">
        <f>G744+H744</f>
        <v>0</v>
      </c>
    </row>
    <row r="745" spans="1:9" hidden="1" outlineLevel="1" x14ac:dyDescent="0.25">
      <c r="A745" s="65"/>
      <c r="B745" s="196" t="s">
        <v>70</v>
      </c>
      <c r="C745" s="15" t="s">
        <v>11</v>
      </c>
      <c r="D745" s="201">
        <v>0</v>
      </c>
      <c r="E745" s="187"/>
      <c r="F745" s="47">
        <v>198</v>
      </c>
      <c r="G745" s="14"/>
      <c r="H745" s="1">
        <f t="shared" si="13"/>
        <v>0</v>
      </c>
      <c r="I745" s="14">
        <f t="shared" si="14"/>
        <v>0</v>
      </c>
    </row>
    <row r="746" spans="1:9" hidden="1" outlineLevel="1" x14ac:dyDescent="0.25">
      <c r="A746" s="65"/>
      <c r="B746" s="196" t="s">
        <v>71</v>
      </c>
      <c r="C746" s="15" t="s">
        <v>11</v>
      </c>
      <c r="D746" s="201">
        <v>0</v>
      </c>
      <c r="E746" s="187"/>
      <c r="F746" s="47">
        <v>198</v>
      </c>
      <c r="G746" s="14"/>
      <c r="H746" s="1">
        <f t="shared" si="13"/>
        <v>0</v>
      </c>
      <c r="I746" s="14">
        <f t="shared" si="14"/>
        <v>0</v>
      </c>
    </row>
    <row r="747" spans="1:9" ht="31.2" hidden="1" outlineLevel="1" x14ac:dyDescent="0.25">
      <c r="A747" s="65"/>
      <c r="B747" s="196" t="s">
        <v>78</v>
      </c>
      <c r="C747" s="15" t="s">
        <v>11</v>
      </c>
      <c r="D747" s="212">
        <v>0</v>
      </c>
      <c r="E747" s="187"/>
      <c r="F747" s="213">
        <v>70</v>
      </c>
      <c r="G747" s="14"/>
      <c r="H747" s="1">
        <f t="shared" si="13"/>
        <v>0</v>
      </c>
      <c r="I747" s="14">
        <f t="shared" si="14"/>
        <v>0</v>
      </c>
    </row>
    <row r="748" spans="1:9" ht="31.2" hidden="1" outlineLevel="1" x14ac:dyDescent="0.25">
      <c r="A748" s="65"/>
      <c r="B748" s="196" t="s">
        <v>167</v>
      </c>
      <c r="C748" s="15" t="s">
        <v>20</v>
      </c>
      <c r="D748" s="201">
        <v>0</v>
      </c>
      <c r="E748" s="187"/>
      <c r="F748" s="47">
        <v>35</v>
      </c>
      <c r="G748" s="14"/>
      <c r="H748" s="1">
        <f t="shared" si="13"/>
        <v>0</v>
      </c>
      <c r="I748" s="14">
        <f>G748+H748</f>
        <v>0</v>
      </c>
    </row>
    <row r="749" spans="1:9" hidden="1" outlineLevel="1" x14ac:dyDescent="0.25">
      <c r="A749" s="65" t="s">
        <v>356</v>
      </c>
      <c r="B749" s="21" t="s">
        <v>72</v>
      </c>
      <c r="C749" s="23" t="s">
        <v>20</v>
      </c>
      <c r="D749" s="188">
        <f>D750</f>
        <v>0</v>
      </c>
      <c r="E749" s="178">
        <v>30</v>
      </c>
      <c r="F749" s="47"/>
      <c r="G749" s="1">
        <f>ROUND(E749*D749,2)</f>
        <v>0</v>
      </c>
      <c r="H749" s="14"/>
      <c r="I749" s="14">
        <f t="shared" si="14"/>
        <v>0</v>
      </c>
    </row>
    <row r="750" spans="1:9" hidden="1" outlineLevel="1" x14ac:dyDescent="0.25">
      <c r="A750" s="65"/>
      <c r="B750" s="196" t="s">
        <v>141</v>
      </c>
      <c r="C750" s="15" t="s">
        <v>20</v>
      </c>
      <c r="D750" s="201">
        <v>0</v>
      </c>
      <c r="E750" s="14"/>
      <c r="F750" s="120">
        <v>74</v>
      </c>
      <c r="G750" s="14"/>
      <c r="H750" s="1">
        <f>ROUND(D750*F750,2)</f>
        <v>0</v>
      </c>
      <c r="I750" s="14">
        <f t="shared" si="14"/>
        <v>0</v>
      </c>
    </row>
    <row r="751" spans="1:9" hidden="1" outlineLevel="1" x14ac:dyDescent="0.25">
      <c r="A751" s="65" t="s">
        <v>357</v>
      </c>
      <c r="B751" s="21" t="s">
        <v>73</v>
      </c>
      <c r="C751" s="23" t="s">
        <v>11</v>
      </c>
      <c r="D751" s="188">
        <f>D752</f>
        <v>0</v>
      </c>
      <c r="E751" s="178">
        <v>500</v>
      </c>
      <c r="F751" s="47"/>
      <c r="G751" s="1">
        <f>ROUND(E751*D751,2)</f>
        <v>0</v>
      </c>
      <c r="H751" s="14"/>
      <c r="I751" s="14">
        <f t="shared" si="14"/>
        <v>0</v>
      </c>
    </row>
    <row r="752" spans="1:9" hidden="1" outlineLevel="1" x14ac:dyDescent="0.25">
      <c r="A752" s="65"/>
      <c r="B752" s="202" t="s">
        <v>74</v>
      </c>
      <c r="C752" s="15" t="s">
        <v>11</v>
      </c>
      <c r="D752" s="201">
        <v>0</v>
      </c>
      <c r="E752" s="187"/>
      <c r="F752" s="47">
        <v>400</v>
      </c>
      <c r="G752" s="14"/>
      <c r="H752" s="1">
        <f>ROUND(D752*F752,2)</f>
        <v>0</v>
      </c>
      <c r="I752" s="14">
        <f t="shared" si="14"/>
        <v>0</v>
      </c>
    </row>
    <row r="753" spans="1:9" hidden="1" outlineLevel="1" x14ac:dyDescent="0.25">
      <c r="A753" s="65"/>
      <c r="B753" s="202" t="s">
        <v>75</v>
      </c>
      <c r="C753" s="15" t="s">
        <v>11</v>
      </c>
      <c r="D753" s="201">
        <f>D752</f>
        <v>0</v>
      </c>
      <c r="E753" s="187"/>
      <c r="F753" s="47">
        <v>210.8</v>
      </c>
      <c r="G753" s="14"/>
      <c r="H753" s="1">
        <f>ROUND(D753*F753,2)</f>
        <v>0</v>
      </c>
      <c r="I753" s="14">
        <f t="shared" si="14"/>
        <v>0</v>
      </c>
    </row>
    <row r="754" spans="1:9" hidden="1" outlineLevel="1" x14ac:dyDescent="0.25">
      <c r="A754" s="65" t="s">
        <v>358</v>
      </c>
      <c r="B754" s="21" t="s">
        <v>76</v>
      </c>
      <c r="C754" s="23" t="s">
        <v>11</v>
      </c>
      <c r="D754" s="188">
        <f>D753</f>
        <v>0</v>
      </c>
      <c r="E754" s="178">
        <v>520</v>
      </c>
      <c r="F754" s="47"/>
      <c r="G754" s="1">
        <f>ROUND(E754*D754,2)</f>
        <v>0</v>
      </c>
      <c r="H754" s="14"/>
      <c r="I754" s="14">
        <f t="shared" si="14"/>
        <v>0</v>
      </c>
    </row>
    <row r="755" spans="1:9" ht="31.2" hidden="1" outlineLevel="1" x14ac:dyDescent="0.25">
      <c r="A755" s="65"/>
      <c r="B755" s="202" t="s">
        <v>77</v>
      </c>
      <c r="C755" s="15" t="s">
        <v>11</v>
      </c>
      <c r="D755" s="201">
        <f>D754</f>
        <v>0</v>
      </c>
      <c r="E755" s="187"/>
      <c r="F755" s="47">
        <v>900</v>
      </c>
      <c r="G755" s="14"/>
      <c r="H755" s="1">
        <f>ROUND(D755*F755,2)</f>
        <v>0</v>
      </c>
      <c r="I755" s="14">
        <f t="shared" si="14"/>
        <v>0</v>
      </c>
    </row>
    <row r="756" spans="1:9" hidden="1" outlineLevel="1" x14ac:dyDescent="0.25">
      <c r="A756" s="65" t="s">
        <v>359</v>
      </c>
      <c r="B756" s="58" t="s">
        <v>79</v>
      </c>
      <c r="C756" s="1"/>
      <c r="D756" s="115"/>
      <c r="E756" s="187"/>
      <c r="F756" s="10"/>
      <c r="G756" s="14"/>
      <c r="H756" s="14"/>
      <c r="I756" s="14">
        <f t="shared" si="14"/>
        <v>0</v>
      </c>
    </row>
    <row r="757" spans="1:9" ht="31.2" hidden="1" outlineLevel="1" x14ac:dyDescent="0.25">
      <c r="A757" s="65" t="s">
        <v>360</v>
      </c>
      <c r="B757" s="21" t="s">
        <v>81</v>
      </c>
      <c r="C757" s="23" t="s">
        <v>20</v>
      </c>
      <c r="D757" s="23">
        <f>D758</f>
        <v>0</v>
      </c>
      <c r="E757" s="178">
        <v>85</v>
      </c>
      <c r="F757" s="47"/>
      <c r="G757" s="1">
        <f>ROUND(E757*D757,2)</f>
        <v>0</v>
      </c>
      <c r="H757" s="14">
        <f>D757*F757</f>
        <v>0</v>
      </c>
      <c r="I757" s="14">
        <f t="shared" si="14"/>
        <v>0</v>
      </c>
    </row>
    <row r="758" spans="1:9" ht="31.2" hidden="1" outlineLevel="1" x14ac:dyDescent="0.25">
      <c r="A758" s="65"/>
      <c r="B758" s="202" t="s">
        <v>80</v>
      </c>
      <c r="C758" s="15" t="s">
        <v>20</v>
      </c>
      <c r="D758" s="201">
        <v>0</v>
      </c>
      <c r="E758" s="14"/>
      <c r="F758" s="213">
        <v>170</v>
      </c>
      <c r="G758" s="14"/>
      <c r="H758" s="1">
        <f>ROUND(D758*F758,2)</f>
        <v>0</v>
      </c>
      <c r="I758" s="14">
        <f t="shared" si="14"/>
        <v>0</v>
      </c>
    </row>
    <row r="759" spans="1:9" hidden="1" outlineLevel="1" x14ac:dyDescent="0.25">
      <c r="A759" s="65"/>
      <c r="B759" s="196" t="s">
        <v>71</v>
      </c>
      <c r="C759" s="15" t="s">
        <v>11</v>
      </c>
      <c r="D759" s="201">
        <v>0</v>
      </c>
      <c r="E759" s="14"/>
      <c r="F759" s="213">
        <v>198</v>
      </c>
      <c r="G759" s="14"/>
      <c r="H759" s="1">
        <f>ROUND(D759*F759,2)</f>
        <v>0</v>
      </c>
      <c r="I759" s="14">
        <f t="shared" si="14"/>
        <v>0</v>
      </c>
    </row>
    <row r="760" spans="1:9" ht="31.2" hidden="1" outlineLevel="1" x14ac:dyDescent="0.25">
      <c r="A760" s="65"/>
      <c r="B760" s="196" t="s">
        <v>78</v>
      </c>
      <c r="C760" s="15" t="s">
        <v>11</v>
      </c>
      <c r="D760" s="201">
        <v>0</v>
      </c>
      <c r="E760" s="14"/>
      <c r="F760" s="213">
        <v>120</v>
      </c>
      <c r="G760" s="14"/>
      <c r="H760" s="1">
        <f>ROUND(D760*F760,2)</f>
        <v>0</v>
      </c>
      <c r="I760" s="14">
        <f t="shared" si="14"/>
        <v>0</v>
      </c>
    </row>
    <row r="761" spans="1:9" ht="31.2" hidden="1" outlineLevel="1" x14ac:dyDescent="0.25">
      <c r="A761" s="65"/>
      <c r="B761" s="196" t="s">
        <v>281</v>
      </c>
      <c r="C761" s="15" t="s">
        <v>20</v>
      </c>
      <c r="D761" s="201">
        <v>0</v>
      </c>
      <c r="E761" s="14"/>
      <c r="F761" s="47">
        <v>35</v>
      </c>
      <c r="G761" s="14"/>
      <c r="H761" s="1">
        <f>ROUND(D761*F761,2)</f>
        <v>0</v>
      </c>
      <c r="I761" s="14">
        <f>G761+H761</f>
        <v>0</v>
      </c>
    </row>
    <row r="762" spans="1:9" hidden="1" outlineLevel="1" x14ac:dyDescent="0.25">
      <c r="A762" s="65" t="s">
        <v>361</v>
      </c>
      <c r="B762" s="58" t="s">
        <v>82</v>
      </c>
      <c r="C762" s="1"/>
      <c r="D762" s="115"/>
      <c r="E762" s="1"/>
      <c r="F762" s="10"/>
      <c r="G762" s="14"/>
      <c r="H762" s="14"/>
      <c r="I762" s="14">
        <f t="shared" si="14"/>
        <v>0</v>
      </c>
    </row>
    <row r="763" spans="1:9" ht="31.2" hidden="1" outlineLevel="1" x14ac:dyDescent="0.25">
      <c r="A763" s="65" t="s">
        <v>362</v>
      </c>
      <c r="B763" s="21" t="s">
        <v>83</v>
      </c>
      <c r="C763" s="23" t="s">
        <v>20</v>
      </c>
      <c r="D763" s="23">
        <f>D764+D765+D766</f>
        <v>0</v>
      </c>
      <c r="E763" s="178">
        <v>85</v>
      </c>
      <c r="F763" s="47"/>
      <c r="G763" s="1">
        <f>ROUND(E763*D763,2)</f>
        <v>0</v>
      </c>
      <c r="H763" s="14"/>
      <c r="I763" s="14">
        <f t="shared" si="14"/>
        <v>0</v>
      </c>
    </row>
    <row r="764" spans="1:9" hidden="1" outlineLevel="1" x14ac:dyDescent="0.25">
      <c r="A764" s="65"/>
      <c r="B764" s="196" t="s">
        <v>84</v>
      </c>
      <c r="C764" s="15" t="s">
        <v>20</v>
      </c>
      <c r="D764" s="201">
        <v>0</v>
      </c>
      <c r="E764" s="14"/>
      <c r="F764" s="47">
        <v>63.8</v>
      </c>
      <c r="G764" s="14"/>
      <c r="H764" s="1">
        <f t="shared" ref="H764:H770" si="15">ROUND(D764*F764,2)</f>
        <v>0</v>
      </c>
      <c r="I764" s="14">
        <f t="shared" si="14"/>
        <v>0</v>
      </c>
    </row>
    <row r="765" spans="1:9" hidden="1" outlineLevel="1" x14ac:dyDescent="0.25">
      <c r="A765" s="65"/>
      <c r="B765" s="196" t="s">
        <v>282</v>
      </c>
      <c r="C765" s="15" t="s">
        <v>20</v>
      </c>
      <c r="D765" s="201">
        <v>0</v>
      </c>
      <c r="E765" s="14"/>
      <c r="F765" s="10">
        <v>55</v>
      </c>
      <c r="G765" s="14"/>
      <c r="H765" s="1">
        <f t="shared" si="15"/>
        <v>0</v>
      </c>
      <c r="I765" s="14">
        <f>G765+H765</f>
        <v>0</v>
      </c>
    </row>
    <row r="766" spans="1:9" hidden="1" outlineLevel="1" x14ac:dyDescent="0.25">
      <c r="A766" s="65"/>
      <c r="B766" s="196" t="s">
        <v>85</v>
      </c>
      <c r="C766" s="15" t="s">
        <v>20</v>
      </c>
      <c r="D766" s="201">
        <v>0</v>
      </c>
      <c r="E766" s="14"/>
      <c r="F766" s="47">
        <v>103.95</v>
      </c>
      <c r="G766" s="14"/>
      <c r="H766" s="1">
        <f t="shared" si="15"/>
        <v>0</v>
      </c>
      <c r="I766" s="14">
        <f>G766+H766</f>
        <v>0</v>
      </c>
    </row>
    <row r="767" spans="1:9" hidden="1" outlineLevel="1" x14ac:dyDescent="0.25">
      <c r="A767" s="65"/>
      <c r="B767" s="196" t="s">
        <v>86</v>
      </c>
      <c r="C767" s="15" t="s">
        <v>11</v>
      </c>
      <c r="D767" s="201">
        <v>0</v>
      </c>
      <c r="E767" s="14"/>
      <c r="F767" s="47">
        <v>61.27</v>
      </c>
      <c r="G767" s="14"/>
      <c r="H767" s="1">
        <f t="shared" si="15"/>
        <v>0</v>
      </c>
      <c r="I767" s="14">
        <f t="shared" si="14"/>
        <v>0</v>
      </c>
    </row>
    <row r="768" spans="1:9" hidden="1" outlineLevel="1" x14ac:dyDescent="0.25">
      <c r="A768" s="65"/>
      <c r="B768" s="202" t="s">
        <v>62</v>
      </c>
      <c r="C768" s="15" t="s">
        <v>13</v>
      </c>
      <c r="D768" s="201">
        <v>0</v>
      </c>
      <c r="E768" s="14"/>
      <c r="F768" s="47">
        <f>37500/1000</f>
        <v>37.5</v>
      </c>
      <c r="G768" s="14"/>
      <c r="H768" s="1">
        <f t="shared" si="15"/>
        <v>0</v>
      </c>
      <c r="I768" s="14">
        <f t="shared" si="14"/>
        <v>0</v>
      </c>
    </row>
    <row r="769" spans="1:12" hidden="1" outlineLevel="1" x14ac:dyDescent="0.25">
      <c r="A769" s="65"/>
      <c r="B769" s="196" t="s">
        <v>87</v>
      </c>
      <c r="C769" s="15" t="s">
        <v>11</v>
      </c>
      <c r="D769" s="201">
        <v>0</v>
      </c>
      <c r="E769" s="14"/>
      <c r="F769" s="47">
        <v>320</v>
      </c>
      <c r="G769" s="14"/>
      <c r="H769" s="1">
        <f t="shared" si="15"/>
        <v>0</v>
      </c>
      <c r="I769" s="14">
        <f t="shared" si="14"/>
        <v>0</v>
      </c>
    </row>
    <row r="770" spans="1:12" hidden="1" outlineLevel="1" x14ac:dyDescent="0.25">
      <c r="A770" s="65"/>
      <c r="B770" s="196" t="s">
        <v>283</v>
      </c>
      <c r="C770" s="15" t="s">
        <v>11</v>
      </c>
      <c r="D770" s="201">
        <v>0</v>
      </c>
      <c r="E770" s="14"/>
      <c r="F770" s="47">
        <v>1250</v>
      </c>
      <c r="G770" s="14"/>
      <c r="H770" s="1">
        <f t="shared" si="15"/>
        <v>0</v>
      </c>
      <c r="I770" s="14">
        <f>G770+H770</f>
        <v>0</v>
      </c>
    </row>
    <row r="771" spans="1:12" hidden="1" outlineLevel="1" x14ac:dyDescent="0.25">
      <c r="A771" s="65"/>
      <c r="B771" s="58" t="s">
        <v>88</v>
      </c>
      <c r="C771" s="1"/>
      <c r="D771" s="115"/>
      <c r="E771" s="1"/>
      <c r="F771" s="10"/>
      <c r="G771" s="14"/>
      <c r="H771" s="14"/>
      <c r="I771" s="14">
        <f t="shared" si="14"/>
        <v>0</v>
      </c>
    </row>
    <row r="772" spans="1:12" ht="31.2" hidden="1" outlineLevel="1" x14ac:dyDescent="0.25">
      <c r="A772" s="68"/>
      <c r="B772" s="189" t="s">
        <v>83</v>
      </c>
      <c r="C772" s="1" t="s">
        <v>20</v>
      </c>
      <c r="D772" s="188">
        <f>D773</f>
        <v>0</v>
      </c>
      <c r="E772" s="178">
        <v>85</v>
      </c>
      <c r="F772" s="47"/>
      <c r="G772" s="1">
        <f>ROUND(E772*D772,2)</f>
        <v>0</v>
      </c>
      <c r="H772" s="14"/>
      <c r="I772" s="14">
        <f>G772+H772</f>
        <v>0</v>
      </c>
      <c r="J772" s="315"/>
    </row>
    <row r="773" spans="1:12" hidden="1" outlineLevel="1" x14ac:dyDescent="0.25">
      <c r="A773" s="65"/>
      <c r="B773" s="196" t="s">
        <v>85</v>
      </c>
      <c r="C773" s="15" t="s">
        <v>20</v>
      </c>
      <c r="D773" s="201">
        <v>0</v>
      </c>
      <c r="E773" s="115"/>
      <c r="F773" s="47">
        <v>103.95</v>
      </c>
      <c r="G773" s="115"/>
      <c r="H773" s="1">
        <f t="shared" ref="H773:H778" si="16">ROUND(D773*F773,2)</f>
        <v>0</v>
      </c>
      <c r="I773" s="14">
        <f t="shared" ref="I773:I778" si="17">G773+H773</f>
        <v>0</v>
      </c>
      <c r="J773" s="315"/>
    </row>
    <row r="774" spans="1:12" hidden="1" outlineLevel="1" x14ac:dyDescent="0.25">
      <c r="A774" s="65"/>
      <c r="B774" s="196" t="s">
        <v>86</v>
      </c>
      <c r="C774" s="15" t="s">
        <v>11</v>
      </c>
      <c r="D774" s="201">
        <v>0</v>
      </c>
      <c r="E774" s="115"/>
      <c r="F774" s="47">
        <v>61.27</v>
      </c>
      <c r="G774" s="115"/>
      <c r="H774" s="1">
        <f t="shared" si="16"/>
        <v>0</v>
      </c>
      <c r="I774" s="14">
        <f t="shared" si="17"/>
        <v>0</v>
      </c>
      <c r="J774" s="315"/>
    </row>
    <row r="775" spans="1:12" hidden="1" outlineLevel="1" x14ac:dyDescent="0.25">
      <c r="A775" s="65"/>
      <c r="B775" s="202" t="s">
        <v>62</v>
      </c>
      <c r="C775" s="15" t="s">
        <v>13</v>
      </c>
      <c r="D775" s="201">
        <v>0</v>
      </c>
      <c r="E775" s="115"/>
      <c r="F775" s="10">
        <f>37500/1000</f>
        <v>37.5</v>
      </c>
      <c r="G775" s="115"/>
      <c r="H775" s="1">
        <f t="shared" si="16"/>
        <v>0</v>
      </c>
      <c r="I775" s="14">
        <f t="shared" si="17"/>
        <v>0</v>
      </c>
      <c r="J775" s="315"/>
    </row>
    <row r="776" spans="1:12" hidden="1" outlineLevel="1" x14ac:dyDescent="0.25">
      <c r="A776" s="65"/>
      <c r="B776" s="196" t="s">
        <v>87</v>
      </c>
      <c r="C776" s="15" t="s">
        <v>11</v>
      </c>
      <c r="D776" s="201">
        <v>0</v>
      </c>
      <c r="E776" s="115"/>
      <c r="F776" s="10">
        <v>320</v>
      </c>
      <c r="G776" s="115"/>
      <c r="H776" s="1">
        <f t="shared" si="16"/>
        <v>0</v>
      </c>
      <c r="I776" s="14">
        <f t="shared" si="17"/>
        <v>0</v>
      </c>
      <c r="J776" s="315"/>
    </row>
    <row r="777" spans="1:12" hidden="1" outlineLevel="1" x14ac:dyDescent="0.25">
      <c r="A777" s="65"/>
      <c r="B777" s="196" t="s">
        <v>89</v>
      </c>
      <c r="C777" s="15" t="s">
        <v>11</v>
      </c>
      <c r="D777" s="201">
        <v>0</v>
      </c>
      <c r="E777" s="115"/>
      <c r="F777" s="120">
        <v>2435.6</v>
      </c>
      <c r="G777" s="115"/>
      <c r="H777" s="1">
        <f>ROUND(D777*F777,2)</f>
        <v>0</v>
      </c>
      <c r="I777" s="14">
        <f>G777+H777</f>
        <v>0</v>
      </c>
      <c r="J777" s="315"/>
    </row>
    <row r="778" spans="1:12" hidden="1" outlineLevel="1" x14ac:dyDescent="0.25">
      <c r="A778" s="65"/>
      <c r="B778" s="196" t="s">
        <v>457</v>
      </c>
      <c r="C778" s="15" t="s">
        <v>11</v>
      </c>
      <c r="D778" s="201">
        <v>0</v>
      </c>
      <c r="E778" s="115"/>
      <c r="F778" s="120">
        <v>100</v>
      </c>
      <c r="G778" s="115"/>
      <c r="H778" s="1">
        <f t="shared" si="16"/>
        <v>0</v>
      </c>
      <c r="I778" s="14">
        <f t="shared" si="17"/>
        <v>0</v>
      </c>
      <c r="J778" s="315"/>
    </row>
    <row r="779" spans="1:12" outlineLevel="1" x14ac:dyDescent="0.25">
      <c r="A779" s="65" t="s">
        <v>824</v>
      </c>
      <c r="B779" s="190" t="s">
        <v>825</v>
      </c>
      <c r="C779" s="23" t="s">
        <v>139</v>
      </c>
      <c r="D779" s="188">
        <v>1</v>
      </c>
      <c r="E779" s="178">
        <f>G780</f>
        <v>420000</v>
      </c>
      <c r="F779" s="44">
        <f>H780</f>
        <v>1100000</v>
      </c>
      <c r="G779" s="14">
        <f>D779*E779</f>
        <v>420000</v>
      </c>
      <c r="H779" s="14">
        <f>F779*D779</f>
        <v>1100000</v>
      </c>
      <c r="I779" s="14">
        <f>G779+H779</f>
        <v>1520000</v>
      </c>
    </row>
    <row r="780" spans="1:12" s="4" customFormat="1" ht="26.4" customHeight="1" x14ac:dyDescent="0.25">
      <c r="A780" s="146"/>
      <c r="B780" s="155" t="s">
        <v>36</v>
      </c>
      <c r="C780" s="156"/>
      <c r="D780" s="157"/>
      <c r="E780" s="158"/>
      <c r="F780" s="159"/>
      <c r="G780" s="158">
        <v>420000</v>
      </c>
      <c r="H780" s="158">
        <v>1100000</v>
      </c>
      <c r="I780" s="158">
        <f>G780+H780</f>
        <v>1520000</v>
      </c>
      <c r="K780" s="4">
        <f>90*4000+1150000</f>
        <v>1510000</v>
      </c>
      <c r="L780" s="4">
        <f>K780-I780</f>
        <v>-10000</v>
      </c>
    </row>
    <row r="781" spans="1:12" s="4" customFormat="1" x14ac:dyDescent="0.25">
      <c r="A781" s="65"/>
      <c r="B781" s="241" t="s">
        <v>395</v>
      </c>
      <c r="C781" s="8"/>
      <c r="D781" s="23"/>
      <c r="E781" s="9"/>
      <c r="F781" s="44"/>
      <c r="G781" s="9"/>
      <c r="H781" s="9"/>
      <c r="I781" s="23">
        <f>ROUND(I780/1.18*0.18,2)</f>
        <v>231864.41</v>
      </c>
    </row>
    <row r="782" spans="1:12" s="4" customFormat="1" ht="18.75" customHeight="1" x14ac:dyDescent="0.25">
      <c r="A782" s="86"/>
      <c r="B782" s="298" t="s">
        <v>678</v>
      </c>
      <c r="C782" s="82"/>
      <c r="D782" s="82"/>
      <c r="E782" s="82"/>
      <c r="F782" s="102"/>
      <c r="G782" s="82"/>
      <c r="H782" s="82"/>
      <c r="I782" s="83"/>
    </row>
    <row r="783" spans="1:12" hidden="1" outlineLevel="1" x14ac:dyDescent="0.25">
      <c r="A783" s="71"/>
      <c r="B783" s="265" t="s">
        <v>143</v>
      </c>
      <c r="C783" s="11"/>
      <c r="D783" s="1"/>
      <c r="E783" s="96">
        <f>H818*0.5</f>
        <v>0</v>
      </c>
      <c r="F783" s="109"/>
      <c r="G783" s="301">
        <f>E783</f>
        <v>0</v>
      </c>
      <c r="H783" s="19"/>
      <c r="I783" s="301">
        <f>G783+H783</f>
        <v>0</v>
      </c>
    </row>
    <row r="784" spans="1:12" hidden="1" outlineLevel="1" x14ac:dyDescent="0.25">
      <c r="A784" s="68" t="s">
        <v>244</v>
      </c>
      <c r="B784" s="21" t="s">
        <v>144</v>
      </c>
      <c r="C784" s="1" t="s">
        <v>11</v>
      </c>
      <c r="D784" s="201">
        <v>0</v>
      </c>
      <c r="E784" s="14"/>
      <c r="F784" s="47"/>
      <c r="G784" s="14"/>
      <c r="H784" s="14"/>
      <c r="I784" s="14">
        <f>G784+H784</f>
        <v>0</v>
      </c>
    </row>
    <row r="785" spans="1:12" hidden="1" outlineLevel="1" x14ac:dyDescent="0.25">
      <c r="A785" s="65"/>
      <c r="B785" s="20" t="s">
        <v>168</v>
      </c>
      <c r="C785" s="15" t="s">
        <v>11</v>
      </c>
      <c r="D785" s="201">
        <v>0</v>
      </c>
      <c r="E785" s="14"/>
      <c r="F785" s="47">
        <v>1530</v>
      </c>
      <c r="G785" s="14"/>
      <c r="H785" s="1">
        <f>ROUND(D785*F785,2)</f>
        <v>0</v>
      </c>
      <c r="I785" s="14">
        <f t="shared" ref="I785:I811" si="18">G785+H785</f>
        <v>0</v>
      </c>
    </row>
    <row r="786" spans="1:12" s="5" customFormat="1" hidden="1" outlineLevel="1" x14ac:dyDescent="0.25">
      <c r="A786" s="68" t="s">
        <v>363</v>
      </c>
      <c r="B786" s="49" t="s">
        <v>145</v>
      </c>
      <c r="C786" s="1" t="s">
        <v>139</v>
      </c>
      <c r="D786" s="201">
        <v>0</v>
      </c>
      <c r="E786" s="1"/>
      <c r="F786" s="10"/>
      <c r="G786" s="14"/>
      <c r="H786" s="14"/>
      <c r="I786" s="14">
        <f t="shared" si="18"/>
        <v>0</v>
      </c>
    </row>
    <row r="787" spans="1:12" hidden="1" outlineLevel="1" x14ac:dyDescent="0.25">
      <c r="A787" s="65"/>
      <c r="B787" s="47" t="s">
        <v>146</v>
      </c>
      <c r="C787" s="1" t="s">
        <v>11</v>
      </c>
      <c r="D787" s="201">
        <v>0</v>
      </c>
      <c r="E787" s="1"/>
      <c r="F787" s="10">
        <v>4200</v>
      </c>
      <c r="G787" s="14"/>
      <c r="H787" s="1">
        <f>ROUND(D787*F787,2)</f>
        <v>0</v>
      </c>
      <c r="I787" s="14">
        <f t="shared" si="18"/>
        <v>0</v>
      </c>
    </row>
    <row r="788" spans="1:12" hidden="1" outlineLevel="1" x14ac:dyDescent="0.25">
      <c r="A788" s="65"/>
      <c r="B788" s="47" t="s">
        <v>169</v>
      </c>
      <c r="C788" s="1" t="s">
        <v>11</v>
      </c>
      <c r="D788" s="201">
        <v>0</v>
      </c>
      <c r="E788" s="1"/>
      <c r="F788" s="10">
        <v>380</v>
      </c>
      <c r="G788" s="14"/>
      <c r="H788" s="1">
        <f>ROUND(D788*F788,2)</f>
        <v>0</v>
      </c>
      <c r="I788" s="14">
        <f>G788+H788</f>
        <v>0</v>
      </c>
    </row>
    <row r="789" spans="1:12" ht="31.2" hidden="1" outlineLevel="1" x14ac:dyDescent="0.25">
      <c r="A789" s="65" t="s">
        <v>364</v>
      </c>
      <c r="B789" s="49" t="s">
        <v>187</v>
      </c>
      <c r="C789" s="1" t="s">
        <v>139</v>
      </c>
      <c r="D789" s="1">
        <v>0</v>
      </c>
      <c r="E789" s="1"/>
      <c r="F789" s="10"/>
      <c r="G789" s="14"/>
      <c r="H789" s="14"/>
      <c r="I789" s="14">
        <f>G789+H789</f>
        <v>0</v>
      </c>
    </row>
    <row r="790" spans="1:12" ht="25.2" hidden="1" customHeight="1" outlineLevel="1" x14ac:dyDescent="0.25">
      <c r="A790" s="65"/>
      <c r="B790" s="114" t="s">
        <v>252</v>
      </c>
      <c r="C790" s="112" t="s">
        <v>11</v>
      </c>
      <c r="D790" s="112">
        <f>D789</f>
        <v>0</v>
      </c>
      <c r="E790" s="112"/>
      <c r="F790" s="113">
        <f>185000/3</f>
        <v>61666.666666666664</v>
      </c>
      <c r="G790" s="111"/>
      <c r="H790" s="112">
        <f>ROUND(D790*F790,2)</f>
        <v>0</v>
      </c>
      <c r="I790" s="111">
        <f>G790+H790</f>
        <v>0</v>
      </c>
      <c r="K790" s="316"/>
      <c r="L790" s="317"/>
    </row>
    <row r="791" spans="1:12" hidden="1" outlineLevel="1" x14ac:dyDescent="0.25">
      <c r="A791" s="65" t="s">
        <v>365</v>
      </c>
      <c r="B791" s="48" t="s">
        <v>170</v>
      </c>
      <c r="C791" s="1" t="s">
        <v>20</v>
      </c>
      <c r="D791" s="1">
        <f>D793+D794+D795+D796+D792</f>
        <v>0</v>
      </c>
      <c r="E791" s="1"/>
      <c r="F791" s="10"/>
      <c r="G791" s="14"/>
      <c r="H791" s="14">
        <f>E791*D791</f>
        <v>0</v>
      </c>
      <c r="I791" s="14">
        <f t="shared" si="18"/>
        <v>0</v>
      </c>
    </row>
    <row r="792" spans="1:12" hidden="1" outlineLevel="1" x14ac:dyDescent="0.25">
      <c r="A792" s="65"/>
      <c r="B792" s="57" t="s">
        <v>299</v>
      </c>
      <c r="C792" s="1" t="s">
        <v>20</v>
      </c>
      <c r="D792" s="1">
        <v>0</v>
      </c>
      <c r="E792" s="1"/>
      <c r="F792" s="10">
        <v>252.4</v>
      </c>
      <c r="G792" s="14"/>
      <c r="H792" s="1">
        <f t="shared" ref="H792:H811" si="19">ROUND(D792*F792,2)</f>
        <v>0</v>
      </c>
      <c r="I792" s="14">
        <f>G792+H792</f>
        <v>0</v>
      </c>
    </row>
    <row r="793" spans="1:12" hidden="1" outlineLevel="1" x14ac:dyDescent="0.25">
      <c r="A793" s="65"/>
      <c r="B793" s="57" t="s">
        <v>171</v>
      </c>
      <c r="C793" s="1" t="s">
        <v>20</v>
      </c>
      <c r="D793" s="1">
        <v>0</v>
      </c>
      <c r="E793" s="1"/>
      <c r="F793" s="10">
        <v>145.19999999999999</v>
      </c>
      <c r="G793" s="14"/>
      <c r="H793" s="1">
        <f t="shared" si="19"/>
        <v>0</v>
      </c>
      <c r="I793" s="14">
        <f t="shared" si="18"/>
        <v>0</v>
      </c>
    </row>
    <row r="794" spans="1:12" hidden="1" outlineLevel="1" x14ac:dyDescent="0.25">
      <c r="A794" s="65"/>
      <c r="B794" s="57" t="s">
        <v>172</v>
      </c>
      <c r="C794" s="1" t="s">
        <v>20</v>
      </c>
      <c r="D794" s="1">
        <v>0</v>
      </c>
      <c r="E794" s="1"/>
      <c r="F794" s="10">
        <f>2.91*42</f>
        <v>122.22</v>
      </c>
      <c r="G794" s="14"/>
      <c r="H794" s="1">
        <f t="shared" si="19"/>
        <v>0</v>
      </c>
      <c r="I794" s="14">
        <f t="shared" si="18"/>
        <v>0</v>
      </c>
    </row>
    <row r="795" spans="1:12" hidden="1" outlineLevel="1" x14ac:dyDescent="0.25">
      <c r="A795" s="65"/>
      <c r="B795" s="57" t="s">
        <v>173</v>
      </c>
      <c r="C795" s="1" t="s">
        <v>20</v>
      </c>
      <c r="D795" s="1">
        <v>0</v>
      </c>
      <c r="E795" s="1"/>
      <c r="F795" s="10">
        <f>2.12*42</f>
        <v>89.04</v>
      </c>
      <c r="G795" s="14"/>
      <c r="H795" s="1">
        <f t="shared" si="19"/>
        <v>0</v>
      </c>
      <c r="I795" s="14">
        <f t="shared" si="18"/>
        <v>0</v>
      </c>
    </row>
    <row r="796" spans="1:12" hidden="1" outlineLevel="1" x14ac:dyDescent="0.25">
      <c r="A796" s="65"/>
      <c r="B796" s="57" t="s">
        <v>174</v>
      </c>
      <c r="C796" s="1" t="s">
        <v>20</v>
      </c>
      <c r="D796" s="1">
        <v>0</v>
      </c>
      <c r="E796" s="1"/>
      <c r="F796" s="10">
        <v>70.900000000000006</v>
      </c>
      <c r="G796" s="14"/>
      <c r="H796" s="1">
        <f t="shared" si="19"/>
        <v>0</v>
      </c>
      <c r="I796" s="14">
        <f t="shared" si="18"/>
        <v>0</v>
      </c>
    </row>
    <row r="797" spans="1:12" hidden="1" outlineLevel="1" x14ac:dyDescent="0.25">
      <c r="A797" s="65"/>
      <c r="B797" s="57" t="s">
        <v>304</v>
      </c>
      <c r="C797" s="1" t="s">
        <v>20</v>
      </c>
      <c r="D797" s="1">
        <v>0</v>
      </c>
      <c r="E797" s="1"/>
      <c r="F797" s="10">
        <v>232</v>
      </c>
      <c r="G797" s="14"/>
      <c r="H797" s="1">
        <f t="shared" si="19"/>
        <v>0</v>
      </c>
      <c r="I797" s="14">
        <f t="shared" si="18"/>
        <v>0</v>
      </c>
    </row>
    <row r="798" spans="1:12" hidden="1" outlineLevel="1" x14ac:dyDescent="0.25">
      <c r="A798" s="65"/>
      <c r="B798" s="57" t="s">
        <v>179</v>
      </c>
      <c r="C798" s="1" t="s">
        <v>20</v>
      </c>
      <c r="D798" s="1">
        <v>0</v>
      </c>
      <c r="E798" s="1"/>
      <c r="F798" s="10">
        <v>158</v>
      </c>
      <c r="G798" s="14"/>
      <c r="H798" s="1">
        <f t="shared" si="19"/>
        <v>0</v>
      </c>
      <c r="I798" s="14">
        <f t="shared" si="18"/>
        <v>0</v>
      </c>
    </row>
    <row r="799" spans="1:12" hidden="1" outlineLevel="1" x14ac:dyDescent="0.25">
      <c r="A799" s="65"/>
      <c r="B799" s="57" t="s">
        <v>302</v>
      </c>
      <c r="C799" s="1" t="s">
        <v>13</v>
      </c>
      <c r="D799" s="1">
        <v>0</v>
      </c>
      <c r="E799" s="1"/>
      <c r="F799" s="10">
        <v>45</v>
      </c>
      <c r="G799" s="14"/>
      <c r="H799" s="14">
        <f t="shared" si="19"/>
        <v>0</v>
      </c>
      <c r="I799" s="14">
        <f t="shared" si="18"/>
        <v>0</v>
      </c>
    </row>
    <row r="800" spans="1:12" hidden="1" outlineLevel="1" x14ac:dyDescent="0.25">
      <c r="A800" s="65" t="s">
        <v>366</v>
      </c>
      <c r="B800" s="49" t="s">
        <v>175</v>
      </c>
      <c r="C800" s="1" t="s">
        <v>11</v>
      </c>
      <c r="D800" s="1">
        <f>D801+D802+D803+D805+D804+D806</f>
        <v>0</v>
      </c>
      <c r="E800" s="1"/>
      <c r="F800" s="10"/>
      <c r="G800" s="14"/>
      <c r="H800" s="14"/>
      <c r="I800" s="14">
        <f t="shared" si="18"/>
        <v>0</v>
      </c>
    </row>
    <row r="801" spans="1:9" hidden="1" outlineLevel="1" x14ac:dyDescent="0.25">
      <c r="A801" s="65"/>
      <c r="B801" s="20" t="s">
        <v>176</v>
      </c>
      <c r="C801" s="15" t="s">
        <v>11</v>
      </c>
      <c r="D801" s="1">
        <v>0</v>
      </c>
      <c r="E801" s="14"/>
      <c r="F801" s="47">
        <v>278</v>
      </c>
      <c r="G801" s="14"/>
      <c r="H801" s="14">
        <f t="shared" si="19"/>
        <v>0</v>
      </c>
      <c r="I801" s="14">
        <f t="shared" si="18"/>
        <v>0</v>
      </c>
    </row>
    <row r="802" spans="1:9" hidden="1" outlineLevel="1" x14ac:dyDescent="0.25">
      <c r="A802" s="65"/>
      <c r="B802" s="20" t="s">
        <v>177</v>
      </c>
      <c r="C802" s="15" t="s">
        <v>11</v>
      </c>
      <c r="D802" s="1">
        <v>0</v>
      </c>
      <c r="E802" s="14"/>
      <c r="F802" s="47">
        <v>143</v>
      </c>
      <c r="G802" s="14"/>
      <c r="H802" s="14">
        <f t="shared" si="19"/>
        <v>0</v>
      </c>
      <c r="I802" s="14">
        <f t="shared" si="18"/>
        <v>0</v>
      </c>
    </row>
    <row r="803" spans="1:9" hidden="1" outlineLevel="1" x14ac:dyDescent="0.25">
      <c r="A803" s="65"/>
      <c r="B803" s="20" t="s">
        <v>178</v>
      </c>
      <c r="C803" s="15" t="s">
        <v>11</v>
      </c>
      <c r="D803" s="1">
        <v>0</v>
      </c>
      <c r="E803" s="14"/>
      <c r="F803" s="47">
        <v>89.7</v>
      </c>
      <c r="G803" s="14"/>
      <c r="H803" s="14">
        <f t="shared" si="19"/>
        <v>0</v>
      </c>
      <c r="I803" s="14">
        <f t="shared" si="18"/>
        <v>0</v>
      </c>
    </row>
    <row r="804" spans="1:9" hidden="1" outlineLevel="1" x14ac:dyDescent="0.25">
      <c r="A804" s="65"/>
      <c r="B804" s="57" t="s">
        <v>315</v>
      </c>
      <c r="C804" s="1" t="s">
        <v>11</v>
      </c>
      <c r="D804" s="1">
        <v>0</v>
      </c>
      <c r="E804" s="1"/>
      <c r="F804" s="47">
        <v>1320</v>
      </c>
      <c r="G804" s="14"/>
      <c r="H804" s="14">
        <f t="shared" si="19"/>
        <v>0</v>
      </c>
      <c r="I804" s="14">
        <f t="shared" si="18"/>
        <v>0</v>
      </c>
    </row>
    <row r="805" spans="1:9" hidden="1" outlineLevel="1" x14ac:dyDescent="0.25">
      <c r="A805" s="65"/>
      <c r="B805" s="57" t="s">
        <v>314</v>
      </c>
      <c r="C805" s="1" t="s">
        <v>11</v>
      </c>
      <c r="D805" s="1">
        <v>0</v>
      </c>
      <c r="E805" s="1"/>
      <c r="F805" s="47">
        <v>1200</v>
      </c>
      <c r="G805" s="14"/>
      <c r="H805" s="14">
        <f t="shared" si="19"/>
        <v>0</v>
      </c>
      <c r="I805" s="14">
        <f t="shared" si="18"/>
        <v>0</v>
      </c>
    </row>
    <row r="806" spans="1:9" hidden="1" outlineLevel="1" x14ac:dyDescent="0.25">
      <c r="A806" s="65"/>
      <c r="B806" s="20" t="s">
        <v>298</v>
      </c>
      <c r="C806" s="15" t="s">
        <v>11</v>
      </c>
      <c r="D806" s="1">
        <v>0</v>
      </c>
      <c r="E806" s="1"/>
      <c r="F806" s="47">
        <v>490</v>
      </c>
      <c r="G806" s="14"/>
      <c r="H806" s="14">
        <f t="shared" si="19"/>
        <v>0</v>
      </c>
      <c r="I806" s="14">
        <f t="shared" si="18"/>
        <v>0</v>
      </c>
    </row>
    <row r="807" spans="1:9" hidden="1" outlineLevel="1" x14ac:dyDescent="0.25">
      <c r="A807" s="65"/>
      <c r="B807" s="57" t="s">
        <v>180</v>
      </c>
      <c r="C807" s="1" t="s">
        <v>11</v>
      </c>
      <c r="D807" s="1">
        <v>0</v>
      </c>
      <c r="E807" s="1"/>
      <c r="F807" s="10">
        <v>22.22</v>
      </c>
      <c r="G807" s="14"/>
      <c r="H807" s="14">
        <f t="shared" si="19"/>
        <v>0</v>
      </c>
      <c r="I807" s="14">
        <f t="shared" si="18"/>
        <v>0</v>
      </c>
    </row>
    <row r="808" spans="1:9" hidden="1" outlineLevel="1" x14ac:dyDescent="0.25">
      <c r="A808" s="65"/>
      <c r="B808" s="57" t="s">
        <v>181</v>
      </c>
      <c r="C808" s="1" t="s">
        <v>11</v>
      </c>
      <c r="D808" s="1">
        <v>0</v>
      </c>
      <c r="E808" s="1"/>
      <c r="F808" s="10">
        <v>16.760000000000002</v>
      </c>
      <c r="G808" s="14"/>
      <c r="H808" s="14">
        <f t="shared" si="19"/>
        <v>0</v>
      </c>
      <c r="I808" s="14">
        <f t="shared" si="18"/>
        <v>0</v>
      </c>
    </row>
    <row r="809" spans="1:9" hidden="1" outlineLevel="1" x14ac:dyDescent="0.25">
      <c r="A809" s="65"/>
      <c r="B809" s="57" t="s">
        <v>300</v>
      </c>
      <c r="C809" s="1" t="s">
        <v>11</v>
      </c>
      <c r="D809" s="1">
        <v>0</v>
      </c>
      <c r="E809" s="1"/>
      <c r="F809" s="10">
        <v>54.92</v>
      </c>
      <c r="G809" s="14"/>
      <c r="H809" s="14">
        <f t="shared" si="19"/>
        <v>0</v>
      </c>
      <c r="I809" s="14">
        <f t="shared" si="18"/>
        <v>0</v>
      </c>
    </row>
    <row r="810" spans="1:9" hidden="1" outlineLevel="1" x14ac:dyDescent="0.25">
      <c r="A810" s="65"/>
      <c r="B810" s="57" t="s">
        <v>182</v>
      </c>
      <c r="C810" s="1" t="s">
        <v>11</v>
      </c>
      <c r="D810" s="1">
        <v>0</v>
      </c>
      <c r="E810" s="1"/>
      <c r="F810" s="10">
        <v>19.12</v>
      </c>
      <c r="G810" s="14"/>
      <c r="H810" s="14">
        <f t="shared" si="19"/>
        <v>0</v>
      </c>
      <c r="I810" s="14">
        <f t="shared" si="18"/>
        <v>0</v>
      </c>
    </row>
    <row r="811" spans="1:9" hidden="1" outlineLevel="1" x14ac:dyDescent="0.25">
      <c r="A811" s="65"/>
      <c r="B811" s="57" t="s">
        <v>183</v>
      </c>
      <c r="C811" s="1" t="s">
        <v>11</v>
      </c>
      <c r="D811" s="1">
        <v>0</v>
      </c>
      <c r="E811" s="1"/>
      <c r="F811" s="10">
        <v>19.13</v>
      </c>
      <c r="G811" s="14"/>
      <c r="H811" s="14">
        <f t="shared" si="19"/>
        <v>0</v>
      </c>
      <c r="I811" s="14">
        <f t="shared" si="18"/>
        <v>0</v>
      </c>
    </row>
    <row r="812" spans="1:9" hidden="1" outlineLevel="1" x14ac:dyDescent="0.25">
      <c r="A812" s="65"/>
      <c r="B812" s="57" t="s">
        <v>301</v>
      </c>
      <c r="C812" s="1" t="s">
        <v>11</v>
      </c>
      <c r="D812" s="1">
        <v>0</v>
      </c>
      <c r="E812" s="1"/>
      <c r="F812" s="10">
        <v>32.700000000000003</v>
      </c>
      <c r="G812" s="14"/>
      <c r="H812" s="14">
        <f>ROUND(D812*F812,2)</f>
        <v>0</v>
      </c>
      <c r="I812" s="14">
        <f>G812+H812</f>
        <v>0</v>
      </c>
    </row>
    <row r="813" spans="1:9" hidden="1" outlineLevel="1" x14ac:dyDescent="0.25">
      <c r="A813" s="65" t="s">
        <v>367</v>
      </c>
      <c r="B813" s="48" t="s">
        <v>184</v>
      </c>
      <c r="C813" s="1" t="s">
        <v>12</v>
      </c>
      <c r="D813" s="1">
        <v>0</v>
      </c>
      <c r="E813" s="1"/>
      <c r="F813" s="10"/>
      <c r="G813" s="14"/>
      <c r="H813" s="14"/>
      <c r="I813" s="14"/>
    </row>
    <row r="814" spans="1:9" hidden="1" outlineLevel="1" x14ac:dyDescent="0.25">
      <c r="A814" s="65"/>
      <c r="B814" s="20" t="s">
        <v>185</v>
      </c>
      <c r="C814" s="15" t="s">
        <v>13</v>
      </c>
      <c r="D814" s="1">
        <f>D813*0.2</f>
        <v>0</v>
      </c>
      <c r="E814" s="14"/>
      <c r="F814" s="47">
        <v>100</v>
      </c>
      <c r="G814" s="14"/>
      <c r="H814" s="14">
        <f>ROUND(D814*F814,2)</f>
        <v>0</v>
      </c>
      <c r="I814" s="14">
        <f>H814+G814</f>
        <v>0</v>
      </c>
    </row>
    <row r="815" spans="1:9" hidden="1" outlineLevel="1" x14ac:dyDescent="0.25">
      <c r="A815" s="65"/>
      <c r="B815" s="20" t="s">
        <v>186</v>
      </c>
      <c r="C815" s="15" t="s">
        <v>13</v>
      </c>
      <c r="D815" s="1">
        <f>D813*0.4</f>
        <v>0</v>
      </c>
      <c r="E815" s="14"/>
      <c r="F815" s="47">
        <v>200</v>
      </c>
      <c r="G815" s="14"/>
      <c r="H815" s="14">
        <f>ROUND(D815*F815,2)</f>
        <v>0</v>
      </c>
      <c r="I815" s="14">
        <f>H815+G815</f>
        <v>0</v>
      </c>
    </row>
    <row r="816" spans="1:9" hidden="1" outlineLevel="1" x14ac:dyDescent="0.25">
      <c r="A816" s="65" t="s">
        <v>368</v>
      </c>
      <c r="B816" s="132" t="s">
        <v>303</v>
      </c>
      <c r="C816" s="127" t="s">
        <v>20</v>
      </c>
      <c r="D816" s="128">
        <f>D791</f>
        <v>0</v>
      </c>
      <c r="E816" s="129"/>
      <c r="F816" s="130"/>
      <c r="G816" s="131"/>
      <c r="H816" s="14"/>
      <c r="I816" s="14"/>
    </row>
    <row r="817" spans="1:9" outlineLevel="1" x14ac:dyDescent="0.25">
      <c r="A817" s="65" t="s">
        <v>826</v>
      </c>
      <c r="B817" s="190" t="s">
        <v>770</v>
      </c>
      <c r="C817" s="23" t="s">
        <v>139</v>
      </c>
      <c r="D817" s="188">
        <v>0</v>
      </c>
      <c r="E817" s="178">
        <f>G818</f>
        <v>0</v>
      </c>
      <c r="F817" s="44">
        <f>H818</f>
        <v>0</v>
      </c>
      <c r="G817" s="14">
        <f>D817*E817</f>
        <v>0</v>
      </c>
      <c r="H817" s="14">
        <f>F817*D817</f>
        <v>0</v>
      </c>
      <c r="I817" s="14">
        <f>G817+H817</f>
        <v>0</v>
      </c>
    </row>
    <row r="818" spans="1:9" s="4" customFormat="1" x14ac:dyDescent="0.25">
      <c r="A818" s="146"/>
      <c r="B818" s="155" t="s">
        <v>37</v>
      </c>
      <c r="C818" s="156"/>
      <c r="D818" s="157"/>
      <c r="E818" s="158"/>
      <c r="F818" s="159"/>
      <c r="G818" s="158"/>
      <c r="H818" s="158"/>
      <c r="I818" s="158"/>
    </row>
    <row r="819" spans="1:9" s="4" customFormat="1" ht="18.600000000000001" customHeight="1" x14ac:dyDescent="0.25">
      <c r="A819" s="65"/>
      <c r="B819" s="241" t="s">
        <v>395</v>
      </c>
      <c r="C819" s="8"/>
      <c r="D819" s="23"/>
      <c r="E819" s="9"/>
      <c r="F819" s="44"/>
      <c r="G819" s="9"/>
      <c r="H819" s="9"/>
      <c r="I819" s="23">
        <f>ROUND(I818/1.18*0.18,2)</f>
        <v>0</v>
      </c>
    </row>
    <row r="820" spans="1:9" s="4" customFormat="1" ht="18.600000000000001" customHeight="1" x14ac:dyDescent="0.25">
      <c r="A820" s="65"/>
      <c r="B820" s="320" t="s">
        <v>810</v>
      </c>
      <c r="C820" s="8"/>
      <c r="D820" s="23"/>
      <c r="E820" s="9"/>
      <c r="F820" s="44"/>
      <c r="G820" s="9"/>
      <c r="H820" s="9"/>
      <c r="I820" s="23"/>
    </row>
    <row r="821" spans="1:9" s="4" customFormat="1" ht="18.600000000000001" customHeight="1" x14ac:dyDescent="0.25">
      <c r="A821" s="65" t="s">
        <v>811</v>
      </c>
      <c r="B821" s="241" t="s">
        <v>809</v>
      </c>
      <c r="C821" s="8"/>
      <c r="D821" s="23"/>
      <c r="E821" s="9"/>
      <c r="F821" s="44"/>
      <c r="G821" s="9">
        <f>I821</f>
        <v>846039.58214000007</v>
      </c>
      <c r="H821" s="9"/>
      <c r="I821" s="23">
        <f>(I17+I19+I23+I26+I28+I37+I39+I42+I48+I59+I66+I81+I93+I109+I133+I137+I147+I172+I175+I185+I200+I221+I242+I232+I235+I315+I313+I319+I325+I333+I357+I393+I422+I433+I438+I479+I484+I488+I497+G629+G607+G659+G780)*0.08</f>
        <v>846039.58214000007</v>
      </c>
    </row>
    <row r="822" spans="1:9" s="4" customFormat="1" ht="18.600000000000001" customHeight="1" x14ac:dyDescent="0.25">
      <c r="A822" s="65" t="s">
        <v>812</v>
      </c>
      <c r="B822" s="241" t="s">
        <v>800</v>
      </c>
      <c r="C822" s="8"/>
      <c r="D822" s="23"/>
      <c r="E822" s="9"/>
      <c r="F822" s="44"/>
      <c r="G822" s="9">
        <f>5*4*40000</f>
        <v>800000</v>
      </c>
      <c r="H822" s="9"/>
      <c r="I822" s="23">
        <f>G822</f>
        <v>800000</v>
      </c>
    </row>
    <row r="823" spans="1:9" s="4" customFormat="1" ht="18.600000000000001" customHeight="1" x14ac:dyDescent="0.25">
      <c r="A823" s="65" t="s">
        <v>813</v>
      </c>
      <c r="B823" s="241" t="s">
        <v>801</v>
      </c>
      <c r="C823" s="8"/>
      <c r="D823" s="23"/>
      <c r="E823" s="9"/>
      <c r="F823" s="44"/>
      <c r="G823" s="9">
        <f>4*4*30000</f>
        <v>480000</v>
      </c>
      <c r="H823" s="9"/>
      <c r="I823" s="23">
        <f t="shared" ref="I823:I829" si="20">G823</f>
        <v>480000</v>
      </c>
    </row>
    <row r="824" spans="1:9" s="4" customFormat="1" ht="18.600000000000001" customHeight="1" x14ac:dyDescent="0.25">
      <c r="A824" s="65" t="s">
        <v>814</v>
      </c>
      <c r="B824" s="241" t="s">
        <v>791</v>
      </c>
      <c r="C824" s="8"/>
      <c r="D824" s="23"/>
      <c r="E824" s="9"/>
      <c r="F824" s="44"/>
      <c r="G824" s="9">
        <v>500000</v>
      </c>
      <c r="H824" s="9"/>
      <c r="I824" s="23">
        <f t="shared" si="20"/>
        <v>500000</v>
      </c>
    </row>
    <row r="825" spans="1:9" s="4" customFormat="1" ht="18.600000000000001" customHeight="1" x14ac:dyDescent="0.25">
      <c r="A825" s="65" t="s">
        <v>815</v>
      </c>
      <c r="B825" s="241" t="s">
        <v>802</v>
      </c>
      <c r="C825" s="8"/>
      <c r="D825" s="23"/>
      <c r="E825" s="9"/>
      <c r="F825" s="44"/>
      <c r="G825" s="9">
        <v>700000</v>
      </c>
      <c r="H825" s="9"/>
      <c r="I825" s="23">
        <f t="shared" si="20"/>
        <v>700000</v>
      </c>
    </row>
    <row r="826" spans="1:9" s="4" customFormat="1" ht="18.600000000000001" customHeight="1" x14ac:dyDescent="0.25">
      <c r="A826" s="65" t="s">
        <v>816</v>
      </c>
      <c r="B826" s="241" t="s">
        <v>803</v>
      </c>
      <c r="C826" s="8"/>
      <c r="D826" s="23"/>
      <c r="E826" s="9"/>
      <c r="F826" s="44"/>
      <c r="G826" s="9">
        <v>200000</v>
      </c>
      <c r="H826" s="9"/>
      <c r="I826" s="23">
        <f t="shared" si="20"/>
        <v>200000</v>
      </c>
    </row>
    <row r="827" spans="1:9" s="4" customFormat="1" ht="18.600000000000001" customHeight="1" x14ac:dyDescent="0.25">
      <c r="A827" s="65" t="s">
        <v>817</v>
      </c>
      <c r="B827" s="241" t="s">
        <v>804</v>
      </c>
      <c r="C827" s="8"/>
      <c r="D827" s="23"/>
      <c r="E827" s="9"/>
      <c r="F827" s="44"/>
      <c r="G827" s="9">
        <v>200000</v>
      </c>
      <c r="H827" s="9"/>
      <c r="I827" s="23">
        <f t="shared" si="20"/>
        <v>200000</v>
      </c>
    </row>
    <row r="828" spans="1:9" s="4" customFormat="1" ht="18.600000000000001" customHeight="1" x14ac:dyDescent="0.25">
      <c r="A828" s="65" t="s">
        <v>818</v>
      </c>
      <c r="B828" s="241" t="s">
        <v>805</v>
      </c>
      <c r="C828" s="8"/>
      <c r="D828" s="23"/>
      <c r="E828" s="9"/>
      <c r="F828" s="44"/>
      <c r="G828" s="9">
        <v>350000</v>
      </c>
      <c r="H828" s="9"/>
      <c r="I828" s="23">
        <f t="shared" si="20"/>
        <v>350000</v>
      </c>
    </row>
    <row r="829" spans="1:9" s="4" customFormat="1" ht="18.600000000000001" customHeight="1" x14ac:dyDescent="0.25">
      <c r="A829" s="65" t="s">
        <v>819</v>
      </c>
      <c r="B829" s="241" t="s">
        <v>806</v>
      </c>
      <c r="C829" s="8"/>
      <c r="D829" s="23"/>
      <c r="E829" s="9"/>
      <c r="F829" s="44"/>
      <c r="G829" s="9">
        <v>750000</v>
      </c>
      <c r="H829" s="9"/>
      <c r="I829" s="23">
        <f t="shared" si="20"/>
        <v>750000</v>
      </c>
    </row>
    <row r="830" spans="1:9" s="4" customFormat="1" ht="25.5" customHeight="1" x14ac:dyDescent="0.25">
      <c r="A830" s="163"/>
      <c r="B830" s="164" t="s">
        <v>16</v>
      </c>
      <c r="C830" s="165"/>
      <c r="D830" s="166"/>
      <c r="E830" s="165"/>
      <c r="F830" s="164"/>
      <c r="G830" s="165">
        <f>G56+G124+G197+G384+G390+G411+G418+G476+G494+G505+G607+G659+G780+G818+G629+G447+G322+G229+G255+G822+G823+G824+G825+G826+G827+G828+G829</f>
        <v>21653468.919650003</v>
      </c>
      <c r="H830" s="165">
        <f>H56+H124+H197+H384+H390+H411+H418+H476+H494+H505+H607+H659+H780+H818+H629+H447+H322+H255+H229</f>
        <v>43827492.564073682</v>
      </c>
      <c r="I830" s="165">
        <f>I818+I780+I659+I629+I607+I505+I494+I476+I418+I411+I390+I384+I197+I124+I56+I229+I255+I322+I447+I822+I823+I824+I825+I826+I827+I828+I829+I821</f>
        <v>66327001.065863684</v>
      </c>
    </row>
    <row r="831" spans="1:9" s="78" customFormat="1" ht="21" customHeight="1" x14ac:dyDescent="0.25">
      <c r="A831" s="167"/>
      <c r="B831" s="168" t="s">
        <v>17</v>
      </c>
      <c r="C831" s="169"/>
      <c r="D831" s="169"/>
      <c r="E831" s="169"/>
      <c r="F831" s="168"/>
      <c r="G831" s="169"/>
      <c r="H831" s="169"/>
      <c r="I831" s="169">
        <f>I830/1.18*18/100</f>
        <v>10117678.12869107</v>
      </c>
    </row>
    <row r="832" spans="1:9" ht="25.5" customHeight="1" x14ac:dyDescent="0.25">
      <c r="A832" s="75"/>
      <c r="B832" s="76" t="s">
        <v>246</v>
      </c>
      <c r="C832" s="77"/>
      <c r="D832" s="77"/>
      <c r="E832" s="77"/>
      <c r="F832" s="76"/>
      <c r="G832" s="77">
        <f>G830/C10</f>
        <v>6299.7407540003505</v>
      </c>
      <c r="H832" s="77">
        <f>H830/C10</f>
        <v>12750.928826973608</v>
      </c>
      <c r="I832" s="77">
        <f>I830/C10</f>
        <v>19296.81166817866</v>
      </c>
    </row>
  </sheetData>
  <mergeCells count="10">
    <mergeCell ref="M14:N14"/>
    <mergeCell ref="B7:H7"/>
    <mergeCell ref="B8:H8"/>
    <mergeCell ref="G9:H9"/>
    <mergeCell ref="A10:B10"/>
    <mergeCell ref="F10:H10"/>
    <mergeCell ref="J712:J721"/>
    <mergeCell ref="J728:J729"/>
    <mergeCell ref="J772:J778"/>
    <mergeCell ref="K790:L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Себест43 факт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numerus</cp:lastModifiedBy>
  <cp:revision>0</cp:revision>
  <cp:lastPrinted>2016-07-29T05:09:11Z</cp:lastPrinted>
  <dcterms:created xsi:type="dcterms:W3CDTF">2014-04-04T11:44:53Z</dcterms:created>
  <dcterms:modified xsi:type="dcterms:W3CDTF">2017-09-11T16:02:07Z</dcterms:modified>
</cp:coreProperties>
</file>