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isnerosharvestinginc-my.sharepoint.com/personal/fcisneros_cisnerosharvesting_com/Documents/Documents/Fernando Cisneros/Excel Projects/"/>
    </mc:Choice>
  </mc:AlternateContent>
  <xr:revisionPtr revIDLastSave="51" documentId="8_{B98854B2-919B-4593-BBEC-54A854198F0B}" xr6:coauthVersionLast="47" xr6:coauthVersionMax="47" xr10:uidLastSave="{F86EDBC8-43D7-441D-AEC8-36B3C1E09D41}"/>
  <bookViews>
    <workbookView xWindow="57480" yWindow="7335" windowWidth="29040" windowHeight="15720" xr2:uid="{00000000-000D-0000-FFFF-FFFF00000000}"/>
  </bookViews>
  <sheets>
    <sheet name="Operational Budget &amp; Sch." sheetId="1" r:id="rId1"/>
  </sheets>
  <definedNames>
    <definedName name="AR_Input">'Operational Budget &amp; Sch.'!$A$30</definedName>
    <definedName name="Capital_Expenditures_Input">'Operational Budget &amp; Sch.'!$A$73</definedName>
    <definedName name="Cash_Balance_Input">'Operational Budget &amp; Sch.'!$A$91</definedName>
    <definedName name="Direct_Materials_Input">'Operational Budget &amp; Sch.'!$A$44</definedName>
    <definedName name="DirectMaterials_Input">'Operational Budget &amp; Sch.'!$A$44</definedName>
    <definedName name="Inventory_Input">'Operational Budget &amp; Sch.'!$A$36</definedName>
    <definedName name="Overhead_Input">'Operational Budget &amp; Sch.'!$A$65</definedName>
    <definedName name="Owners_Equity_Input">'Operational Budget &amp; Sch.'!$A$81</definedName>
    <definedName name="Purchases_Input">'Operational Budget &amp; Sch.'!$A$50</definedName>
    <definedName name="Sales_Input">'Operational Budget &amp; Sch.'!$A$9</definedName>
    <definedName name="Taxes_Input">'Operational Budget &amp; Sch.'!$A$85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3o4os4rhPDep8ncFEN8GtGhmkhWBg0ka3Pp+408e0Og="/>
    </ext>
  </extLst>
</workbook>
</file>

<file path=xl/calcChain.xml><?xml version="1.0" encoding="utf-8"?>
<calcChain xmlns="http://schemas.openxmlformats.org/spreadsheetml/2006/main">
  <c r="M282" i="1" l="1"/>
  <c r="M271" i="1"/>
  <c r="L238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E180" i="1"/>
  <c r="Q180" i="1" s="1"/>
  <c r="P165" i="1"/>
  <c r="O165" i="1"/>
  <c r="N165" i="1"/>
  <c r="M165" i="1"/>
  <c r="L165" i="1"/>
  <c r="K165" i="1"/>
  <c r="J165" i="1"/>
  <c r="I165" i="1"/>
  <c r="H165" i="1"/>
  <c r="G165" i="1"/>
  <c r="F165" i="1"/>
  <c r="E16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E112" i="1"/>
  <c r="F103" i="1"/>
  <c r="A99" i="1"/>
  <c r="C78" i="1"/>
  <c r="C61" i="1"/>
  <c r="L143" i="1" s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P27" i="1" s="1"/>
  <c r="P104" i="1" s="1"/>
  <c r="O24" i="1"/>
  <c r="O27" i="1" s="1"/>
  <c r="O104" i="1" s="1"/>
  <c r="N24" i="1"/>
  <c r="N27" i="1" s="1"/>
  <c r="N104" i="1" s="1"/>
  <c r="M24" i="1"/>
  <c r="M27" i="1" s="1"/>
  <c r="M104" i="1" s="1"/>
  <c r="L24" i="1"/>
  <c r="L27" i="1" s="1"/>
  <c r="L104" i="1" s="1"/>
  <c r="K24" i="1"/>
  <c r="K27" i="1" s="1"/>
  <c r="K104" i="1" s="1"/>
  <c r="J24" i="1"/>
  <c r="J27" i="1" s="1"/>
  <c r="J104" i="1" s="1"/>
  <c r="I24" i="1"/>
  <c r="I27" i="1" s="1"/>
  <c r="I104" i="1" s="1"/>
  <c r="H24" i="1"/>
  <c r="H27" i="1" s="1"/>
  <c r="H104" i="1" s="1"/>
  <c r="G24" i="1"/>
  <c r="G27" i="1" s="1"/>
  <c r="G104" i="1" s="1"/>
  <c r="F24" i="1"/>
  <c r="F27" i="1" s="1"/>
  <c r="F104" i="1" s="1"/>
  <c r="E24" i="1"/>
  <c r="E27" i="1" s="1"/>
  <c r="P22" i="1"/>
  <c r="O22" i="1"/>
  <c r="N22" i="1"/>
  <c r="M22" i="1"/>
  <c r="L22" i="1"/>
  <c r="K22" i="1"/>
  <c r="J22" i="1"/>
  <c r="I22" i="1"/>
  <c r="H22" i="1"/>
  <c r="G22" i="1"/>
  <c r="F22" i="1"/>
  <c r="E22" i="1"/>
  <c r="Q21" i="1"/>
  <c r="F106" i="1" l="1"/>
  <c r="Q25" i="1"/>
  <c r="E143" i="1"/>
  <c r="O143" i="1"/>
  <c r="P143" i="1"/>
  <c r="Q193" i="1"/>
  <c r="Q22" i="1"/>
  <c r="I143" i="1"/>
  <c r="J143" i="1"/>
  <c r="Q155" i="1"/>
  <c r="Q189" i="1"/>
  <c r="Q190" i="1"/>
  <c r="Q27" i="1"/>
  <c r="E104" i="1"/>
  <c r="E106" i="1" s="1"/>
  <c r="Q24" i="1"/>
  <c r="M143" i="1"/>
  <c r="M270" i="1"/>
  <c r="N271" i="1" s="1"/>
  <c r="N143" i="1"/>
  <c r="F143" i="1"/>
  <c r="G143" i="1"/>
  <c r="H143" i="1"/>
  <c r="F112" i="1"/>
  <c r="K143" i="1"/>
  <c r="G103" i="1"/>
  <c r="E164" i="1"/>
  <c r="F164" i="1" l="1"/>
  <c r="F167" i="1" s="1"/>
  <c r="F188" i="1" s="1"/>
  <c r="G112" i="1"/>
  <c r="F113" i="1" s="1"/>
  <c r="G106" i="1"/>
  <c r="G179" i="1" s="1"/>
  <c r="H103" i="1"/>
  <c r="F179" i="1"/>
  <c r="E179" i="1"/>
  <c r="E167" i="1"/>
  <c r="E113" i="1"/>
  <c r="G116" i="1" l="1"/>
  <c r="F115" i="1"/>
  <c r="E188" i="1"/>
  <c r="E182" i="1"/>
  <c r="H106" i="1"/>
  <c r="I103" i="1"/>
  <c r="H112" i="1"/>
  <c r="G164" i="1"/>
  <c r="F116" i="1"/>
  <c r="E115" i="1"/>
  <c r="H164" i="1" l="1"/>
  <c r="H167" i="1" s="1"/>
  <c r="H188" i="1" s="1"/>
  <c r="I112" i="1"/>
  <c r="I106" i="1"/>
  <c r="I179" i="1" s="1"/>
  <c r="J103" i="1"/>
  <c r="F118" i="1"/>
  <c r="F124" i="1" s="1"/>
  <c r="G167" i="1"/>
  <c r="H179" i="1"/>
  <c r="E118" i="1"/>
  <c r="G113" i="1"/>
  <c r="G188" i="1" l="1"/>
  <c r="E124" i="1"/>
  <c r="I164" i="1"/>
  <c r="F142" i="1"/>
  <c r="F144" i="1" s="1"/>
  <c r="F147" i="1" s="1"/>
  <c r="F127" i="1"/>
  <c r="H113" i="1"/>
  <c r="H116" i="1"/>
  <c r="G115" i="1"/>
  <c r="J106" i="1"/>
  <c r="J179" i="1" s="1"/>
  <c r="K103" i="1"/>
  <c r="J112" i="1"/>
  <c r="I113" i="1" s="1"/>
  <c r="J116" i="1" s="1"/>
  <c r="I115" i="1" l="1"/>
  <c r="E128" i="1"/>
  <c r="F131" i="1" s="1"/>
  <c r="K112" i="1"/>
  <c r="J113" i="1" s="1"/>
  <c r="L103" i="1"/>
  <c r="K106" i="1"/>
  <c r="E142" i="1"/>
  <c r="E127" i="1"/>
  <c r="I116" i="1"/>
  <c r="H115" i="1"/>
  <c r="H118" i="1" s="1"/>
  <c r="H124" i="1" s="1"/>
  <c r="F154" i="1"/>
  <c r="F157" i="1" s="1"/>
  <c r="F187" i="1" s="1"/>
  <c r="F186" i="1"/>
  <c r="I167" i="1"/>
  <c r="J164" i="1"/>
  <c r="J167" i="1" s="1"/>
  <c r="J188" i="1" s="1"/>
  <c r="G118" i="1"/>
  <c r="K116" i="1" l="1"/>
  <c r="J115" i="1"/>
  <c r="J118" i="1" s="1"/>
  <c r="J124" i="1" s="1"/>
  <c r="J127" i="1" s="1"/>
  <c r="H142" i="1"/>
  <c r="H144" i="1" s="1"/>
  <c r="H147" i="1" s="1"/>
  <c r="H127" i="1"/>
  <c r="E144" i="1"/>
  <c r="E130" i="1"/>
  <c r="G124" i="1"/>
  <c r="K164" i="1"/>
  <c r="K167" i="1" s="1"/>
  <c r="K188" i="1" s="1"/>
  <c r="I188" i="1"/>
  <c r="K179" i="1"/>
  <c r="L112" i="1"/>
  <c r="K113" i="1" s="1"/>
  <c r="L116" i="1" s="1"/>
  <c r="L106" i="1"/>
  <c r="L179" i="1" s="1"/>
  <c r="M103" i="1"/>
  <c r="I118" i="1"/>
  <c r="I124" i="1" s="1"/>
  <c r="J142" i="1" l="1"/>
  <c r="J144" i="1" s="1"/>
  <c r="J147" i="1" s="1"/>
  <c r="J154" i="1" s="1"/>
  <c r="J157" i="1" s="1"/>
  <c r="J187" i="1" s="1"/>
  <c r="I142" i="1"/>
  <c r="I144" i="1" s="1"/>
  <c r="I147" i="1" s="1"/>
  <c r="I127" i="1"/>
  <c r="G142" i="1"/>
  <c r="G127" i="1"/>
  <c r="N103" i="1"/>
  <c r="M112" i="1"/>
  <c r="L113" i="1" s="1"/>
  <c r="M106" i="1"/>
  <c r="M179" i="1" s="1"/>
  <c r="E133" i="1"/>
  <c r="E147" i="1"/>
  <c r="G128" i="1"/>
  <c r="H131" i="1" s="1"/>
  <c r="K115" i="1"/>
  <c r="L164" i="1"/>
  <c r="I128" i="1"/>
  <c r="J131" i="1" s="1"/>
  <c r="H154" i="1"/>
  <c r="H157" i="1" s="1"/>
  <c r="H187" i="1" s="1"/>
  <c r="H186" i="1"/>
  <c r="J186" i="1" l="1"/>
  <c r="M116" i="1"/>
  <c r="L115" i="1"/>
  <c r="L118" i="1" s="1"/>
  <c r="L124" i="1" s="1"/>
  <c r="L142" i="1" s="1"/>
  <c r="L144" i="1" s="1"/>
  <c r="L147" i="1" s="1"/>
  <c r="M164" i="1"/>
  <c r="M167" i="1" s="1"/>
  <c r="M188" i="1" s="1"/>
  <c r="G130" i="1"/>
  <c r="F128" i="1"/>
  <c r="L167" i="1"/>
  <c r="E136" i="1"/>
  <c r="G144" i="1"/>
  <c r="E154" i="1"/>
  <c r="E186" i="1"/>
  <c r="H128" i="1"/>
  <c r="I130" i="1"/>
  <c r="K118" i="1"/>
  <c r="N112" i="1"/>
  <c r="M113" i="1" s="1"/>
  <c r="N106" i="1"/>
  <c r="N179" i="1" s="1"/>
  <c r="O103" i="1"/>
  <c r="I154" i="1"/>
  <c r="I157" i="1" s="1"/>
  <c r="I187" i="1" s="1"/>
  <c r="I186" i="1"/>
  <c r="L127" i="1" l="1"/>
  <c r="N116" i="1"/>
  <c r="M115" i="1"/>
  <c r="E185" i="1"/>
  <c r="G147" i="1"/>
  <c r="L186" i="1"/>
  <c r="L154" i="1"/>
  <c r="L157" i="1" s="1"/>
  <c r="L187" i="1" s="1"/>
  <c r="G131" i="1"/>
  <c r="G133" i="1" s="1"/>
  <c r="G136" i="1" s="1"/>
  <c r="F130" i="1"/>
  <c r="O112" i="1"/>
  <c r="N113" i="1" s="1"/>
  <c r="O116" i="1" s="1"/>
  <c r="O106" i="1"/>
  <c r="O179" i="1" s="1"/>
  <c r="P103" i="1"/>
  <c r="N164" i="1"/>
  <c r="N167" i="1" s="1"/>
  <c r="N188" i="1" s="1"/>
  <c r="K124" i="1"/>
  <c r="K128" i="1"/>
  <c r="L131" i="1" s="1"/>
  <c r="L188" i="1"/>
  <c r="I131" i="1"/>
  <c r="I133" i="1" s="1"/>
  <c r="I136" i="1" s="1"/>
  <c r="H130" i="1"/>
  <c r="H133" i="1" s="1"/>
  <c r="H136" i="1" s="1"/>
  <c r="E157" i="1"/>
  <c r="H185" i="1" l="1"/>
  <c r="H192" i="1" s="1"/>
  <c r="H195" i="1" s="1"/>
  <c r="K142" i="1"/>
  <c r="K127" i="1"/>
  <c r="G154" i="1"/>
  <c r="G186" i="1"/>
  <c r="P106" i="1"/>
  <c r="P112" i="1"/>
  <c r="Q103" i="1"/>
  <c r="E187" i="1"/>
  <c r="E192" i="1" s="1"/>
  <c r="O164" i="1"/>
  <c r="O167" i="1" s="1"/>
  <c r="O188" i="1" s="1"/>
  <c r="O113" i="1"/>
  <c r="P116" i="1" s="1"/>
  <c r="L241" i="1" s="1"/>
  <c r="M118" i="1"/>
  <c r="N115" i="1"/>
  <c r="N118" i="1" s="1"/>
  <c r="N124" i="1" s="1"/>
  <c r="I185" i="1"/>
  <c r="I192" i="1" s="1"/>
  <c r="I195" i="1" s="1"/>
  <c r="F133" i="1"/>
  <c r="F136" i="1" l="1"/>
  <c r="N127" i="1"/>
  <c r="N142" i="1"/>
  <c r="N144" i="1" s="1"/>
  <c r="N147" i="1" s="1"/>
  <c r="M124" i="1"/>
  <c r="E195" i="1"/>
  <c r="G157" i="1"/>
  <c r="P113" i="1"/>
  <c r="P115" i="1" s="1"/>
  <c r="P164" i="1"/>
  <c r="Q112" i="1"/>
  <c r="K130" i="1"/>
  <c r="J128" i="1"/>
  <c r="P179" i="1"/>
  <c r="Q179" i="1" s="1"/>
  <c r="Q106" i="1"/>
  <c r="N235" i="1" s="1"/>
  <c r="O115" i="1"/>
  <c r="O118" i="1" s="1"/>
  <c r="O124" i="1" s="1"/>
  <c r="K144" i="1"/>
  <c r="E196" i="1" l="1"/>
  <c r="O127" i="1"/>
  <c r="O142" i="1"/>
  <c r="O144" i="1" s="1"/>
  <c r="O147" i="1" s="1"/>
  <c r="K131" i="1"/>
  <c r="K133" i="1" s="1"/>
  <c r="K136" i="1" s="1"/>
  <c r="J130" i="1"/>
  <c r="M142" i="1"/>
  <c r="M127" i="1"/>
  <c r="K147" i="1"/>
  <c r="M128" i="1"/>
  <c r="N131" i="1" s="1"/>
  <c r="G187" i="1"/>
  <c r="N154" i="1"/>
  <c r="N157" i="1" s="1"/>
  <c r="N187" i="1" s="1"/>
  <c r="N186" i="1"/>
  <c r="P118" i="1"/>
  <c r="Q115" i="1"/>
  <c r="P167" i="1"/>
  <c r="Q164" i="1"/>
  <c r="M265" i="1"/>
  <c r="G185" i="1"/>
  <c r="F185" i="1"/>
  <c r="G192" i="1" l="1"/>
  <c r="G195" i="1" s="1"/>
  <c r="M144" i="1"/>
  <c r="P188" i="1"/>
  <c r="Q188" i="1" s="1"/>
  <c r="Q167" i="1"/>
  <c r="O154" i="1"/>
  <c r="O157" i="1" s="1"/>
  <c r="O187" i="1" s="1"/>
  <c r="O186" i="1"/>
  <c r="K186" i="1"/>
  <c r="K154" i="1"/>
  <c r="N128" i="1"/>
  <c r="M130" i="1"/>
  <c r="L128" i="1"/>
  <c r="E200" i="1"/>
  <c r="E198" i="1"/>
  <c r="P124" i="1"/>
  <c r="Q118" i="1"/>
  <c r="J133" i="1"/>
  <c r="F192" i="1"/>
  <c r="F195" i="1" l="1"/>
  <c r="P127" i="1"/>
  <c r="P142" i="1"/>
  <c r="Q124" i="1"/>
  <c r="J136" i="1"/>
  <c r="M131" i="1"/>
  <c r="M133" i="1" s="1"/>
  <c r="M136" i="1" s="1"/>
  <c r="L130" i="1"/>
  <c r="K157" i="1"/>
  <c r="E203" i="1"/>
  <c r="E205" i="1" s="1"/>
  <c r="F177" i="1" s="1"/>
  <c r="F182" i="1" s="1"/>
  <c r="E201" i="1"/>
  <c r="O131" i="1"/>
  <c r="N130" i="1"/>
  <c r="N133" i="1" s="1"/>
  <c r="N136" i="1" s="1"/>
  <c r="M147" i="1"/>
  <c r="N185" i="1" l="1"/>
  <c r="N192" i="1" s="1"/>
  <c r="N195" i="1" s="1"/>
  <c r="K187" i="1"/>
  <c r="M186" i="1"/>
  <c r="M154" i="1"/>
  <c r="K185" i="1"/>
  <c r="J185" i="1"/>
  <c r="O128" i="1"/>
  <c r="P128" i="1"/>
  <c r="M266" i="1" s="1"/>
  <c r="Q127" i="1"/>
  <c r="L133" i="1"/>
  <c r="P144" i="1"/>
  <c r="Q142" i="1"/>
  <c r="F196" i="1"/>
  <c r="F200" i="1" s="1"/>
  <c r="F199" i="1"/>
  <c r="K192" i="1" l="1"/>
  <c r="K195" i="1" s="1"/>
  <c r="P130" i="1"/>
  <c r="J192" i="1"/>
  <c r="F198" i="1"/>
  <c r="M157" i="1"/>
  <c r="P147" i="1"/>
  <c r="Q144" i="1"/>
  <c r="P131" i="1"/>
  <c r="O130" i="1"/>
  <c r="L136" i="1"/>
  <c r="F203" i="1" l="1"/>
  <c r="F205" i="1" s="1"/>
  <c r="G177" i="1" s="1"/>
  <c r="G182" i="1" s="1"/>
  <c r="F201" i="1"/>
  <c r="P186" i="1"/>
  <c r="Q186" i="1" s="1"/>
  <c r="P154" i="1"/>
  <c r="Q147" i="1"/>
  <c r="N220" i="1" s="1"/>
  <c r="M187" i="1"/>
  <c r="M185" i="1"/>
  <c r="L185" i="1"/>
  <c r="J195" i="1"/>
  <c r="O133" i="1"/>
  <c r="Q130" i="1"/>
  <c r="P133" i="1"/>
  <c r="P136" i="1" s="1"/>
  <c r="M192" i="1" l="1"/>
  <c r="M195" i="1" s="1"/>
  <c r="N217" i="1"/>
  <c r="M277" i="1"/>
  <c r="G199" i="1"/>
  <c r="O136" i="1"/>
  <c r="Q133" i="1"/>
  <c r="L192" i="1"/>
  <c r="P157" i="1"/>
  <c r="Q154" i="1"/>
  <c r="G196" i="1"/>
  <c r="G200" i="1" s="1"/>
  <c r="L195" i="1" l="1"/>
  <c r="P185" i="1"/>
  <c r="O185" i="1"/>
  <c r="Q136" i="1"/>
  <c r="N214" i="1" s="1"/>
  <c r="N216" i="1" s="1"/>
  <c r="N219" i="1" s="1"/>
  <c r="P187" i="1"/>
  <c r="Q187" i="1" s="1"/>
  <c r="Q157" i="1"/>
  <c r="G198" i="1"/>
  <c r="N221" i="1" l="1"/>
  <c r="N223" i="1" s="1"/>
  <c r="N227" i="1" s="1"/>
  <c r="N246" i="1"/>
  <c r="G203" i="1"/>
  <c r="G205" i="1" s="1"/>
  <c r="H177" i="1" s="1"/>
  <c r="H182" i="1" s="1"/>
  <c r="G201" i="1"/>
  <c r="P192" i="1"/>
  <c r="P195" i="1" s="1"/>
  <c r="O192" i="1"/>
  <c r="Q185" i="1"/>
  <c r="O195" i="1" l="1"/>
  <c r="Q195" i="1" s="1"/>
  <c r="Q192" i="1"/>
  <c r="M239" i="1"/>
  <c r="K238" i="1"/>
  <c r="H199" i="1"/>
  <c r="H196" i="1"/>
  <c r="H200" i="1" s="1"/>
  <c r="H198" i="1" l="1"/>
  <c r="K241" i="1"/>
  <c r="M238" i="1"/>
  <c r="M240" i="1"/>
  <c r="M241" i="1" l="1"/>
  <c r="N242" i="1" s="1"/>
  <c r="N244" i="1" s="1"/>
  <c r="N248" i="1" s="1"/>
  <c r="M267" i="1"/>
  <c r="H203" i="1"/>
  <c r="H205" i="1" s="1"/>
  <c r="I177" i="1" s="1"/>
  <c r="I182" i="1" s="1"/>
  <c r="H201" i="1"/>
  <c r="I199" i="1" l="1"/>
  <c r="I196" i="1"/>
  <c r="I198" i="1" l="1"/>
  <c r="I200" i="1"/>
  <c r="I203" i="1" l="1"/>
  <c r="I205" i="1" s="1"/>
  <c r="J177" i="1" s="1"/>
  <c r="J182" i="1" s="1"/>
  <c r="I201" i="1"/>
  <c r="J199" i="1" l="1"/>
  <c r="J196" i="1"/>
  <c r="J198" i="1" s="1"/>
  <c r="J203" i="1" l="1"/>
  <c r="J205" i="1" s="1"/>
  <c r="K177" i="1" s="1"/>
  <c r="K182" i="1" s="1"/>
  <c r="K196" i="1" s="1"/>
  <c r="K198" i="1" s="1"/>
  <c r="J200" i="1"/>
  <c r="J201" i="1" s="1"/>
  <c r="K200" i="1" l="1"/>
  <c r="K199" i="1"/>
  <c r="K201" i="1" l="1"/>
  <c r="L199" i="1" s="1"/>
  <c r="K203" i="1"/>
  <c r="K205" i="1" s="1"/>
  <c r="L177" i="1" s="1"/>
  <c r="L182" i="1" s="1"/>
  <c r="L196" i="1" l="1"/>
  <c r="L198" i="1" l="1"/>
  <c r="L200" i="1"/>
  <c r="L203" i="1" l="1"/>
  <c r="L205" i="1" s="1"/>
  <c r="M177" i="1" s="1"/>
  <c r="M182" i="1" s="1"/>
  <c r="L201" i="1"/>
  <c r="M199" i="1" l="1"/>
  <c r="M196" i="1"/>
  <c r="M198" i="1" s="1"/>
  <c r="M203" i="1" l="1"/>
  <c r="M205" i="1" s="1"/>
  <c r="N177" i="1" s="1"/>
  <c r="N182" i="1" s="1"/>
  <c r="M200" i="1"/>
  <c r="M201" i="1" s="1"/>
  <c r="N199" i="1" l="1"/>
  <c r="N196" i="1"/>
  <c r="N198" i="1" s="1"/>
  <c r="N203" i="1" l="1"/>
  <c r="N205" i="1" s="1"/>
  <c r="O177" i="1" s="1"/>
  <c r="O182" i="1" s="1"/>
  <c r="N200" i="1"/>
  <c r="N201" i="1" s="1"/>
  <c r="O199" i="1" l="1"/>
  <c r="O196" i="1"/>
  <c r="O198" i="1" s="1"/>
  <c r="O203" i="1" s="1"/>
  <c r="O205" i="1" s="1"/>
  <c r="P177" i="1" s="1"/>
  <c r="P182" i="1" s="1"/>
  <c r="P196" i="1" l="1"/>
  <c r="Q182" i="1"/>
  <c r="O200" i="1"/>
  <c r="O201" i="1" s="1"/>
  <c r="P199" i="1" l="1"/>
  <c r="Q199" i="1" s="1"/>
  <c r="N249" i="1" s="1"/>
  <c r="N250" i="1" s="1"/>
  <c r="P200" i="1"/>
  <c r="Q200" i="1" s="1"/>
  <c r="P198" i="1"/>
  <c r="Q196" i="1"/>
  <c r="P201" i="1" l="1"/>
  <c r="P203" i="1"/>
  <c r="P205" i="1" s="1"/>
  <c r="M264" i="1" s="1"/>
  <c r="N267" i="1" s="1"/>
  <c r="N273" i="1" s="1"/>
  <c r="Q198" i="1"/>
  <c r="N251" i="1"/>
  <c r="M279" i="1" s="1"/>
  <c r="M278" i="1" l="1"/>
  <c r="N279" i="1" s="1"/>
  <c r="Q203" i="1"/>
  <c r="Q201" i="1"/>
  <c r="S201" i="1" s="1"/>
  <c r="N253" i="1"/>
  <c r="M283" i="1" l="1"/>
  <c r="N283" i="1" s="1"/>
  <c r="P253" i="1"/>
  <c r="N2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3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ID#AAABMJDAw_s
Author    (2024-04-19 15:44:40)
Date: 04/17/2024
Target ending finished goods inventory is equal to 50% of the preceding Budgeted Unit sales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ofzwPnKVUE2kMMHFF/g3n1gUaHw=="/>
    </ext>
  </extLst>
</comments>
</file>

<file path=xl/sharedStrings.xml><?xml version="1.0" encoding="utf-8"?>
<sst xmlns="http://schemas.openxmlformats.org/spreadsheetml/2006/main" count="330" uniqueCount="235">
  <si>
    <t>Florida Tools &amp; Bolts, Inc.</t>
  </si>
  <si>
    <t>Case Study - Operational Budgeting for Year 2024</t>
  </si>
  <si>
    <t>by: Fernando Cisneros</t>
  </si>
  <si>
    <t>Date: 04/24/2024</t>
  </si>
  <si>
    <t xml:space="preserve">&lt; YEAR 2024 - MANAGERIAL STANDARDS &gt; </t>
  </si>
  <si>
    <t>SALES</t>
  </si>
  <si>
    <t>( units )</t>
  </si>
  <si>
    <r>
      <rPr>
        <sz val="8"/>
        <color theme="1"/>
        <rFont val="Arial"/>
      </rPr>
      <t>First Month Sales Quantity (</t>
    </r>
    <r>
      <rPr>
        <sz val="8"/>
        <color theme="1"/>
        <rFont val="Arial"/>
      </rPr>
      <t>units</t>
    </r>
    <r>
      <rPr>
        <sz val="8"/>
        <color theme="1"/>
        <rFont val="Arial"/>
      </rPr>
      <t>):</t>
    </r>
  </si>
  <si>
    <t>Monthly Sales Increment:</t>
  </si>
  <si>
    <r>
      <rPr>
        <u/>
        <sz val="8"/>
        <color theme="1"/>
        <rFont val="Arial"/>
      </rPr>
      <t>Maximum</t>
    </r>
    <r>
      <rPr>
        <sz val="8"/>
        <color theme="1"/>
        <rFont val="Arial"/>
      </rPr>
      <t xml:space="preserve"> Sales Quantity per Month:</t>
    </r>
  </si>
  <si>
    <t>($)</t>
  </si>
  <si>
    <r>
      <rPr>
        <sz val="8"/>
        <color theme="1"/>
        <rFont val="Arial"/>
      </rPr>
      <t>Base</t>
    </r>
    <r>
      <rPr>
        <u/>
        <sz val="8"/>
        <color theme="1"/>
        <rFont val="Arial"/>
      </rPr>
      <t xml:space="preserve"> Sale </t>
    </r>
    <r>
      <rPr>
        <sz val="8"/>
        <color theme="1"/>
        <rFont val="Arial"/>
      </rPr>
      <t>Price per Widget</t>
    </r>
  </si>
  <si>
    <t>(%)</t>
  </si>
  <si>
    <r>
      <rPr>
        <u/>
        <sz val="8"/>
        <color theme="1"/>
        <rFont val="Arial"/>
      </rPr>
      <t>Adjust the selling</t>
    </r>
    <r>
      <rPr>
        <sz val="8"/>
        <color theme="1"/>
        <rFont val="Arial"/>
      </rPr>
      <t xml:space="preserve"> price above the inflation rate</t>
    </r>
  </si>
  <si>
    <t>&lt; Inflation Rate Adjustment Table &gt;</t>
  </si>
  <si>
    <t>( www.usinflation.calculator.com 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</si>
  <si>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</si>
  <si>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</si>
  <si>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</si>
  <si>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</si>
  <si>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</si>
  <si>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</si>
  <si>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</si>
  <si>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</si>
  <si>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</si>
  <si>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</si>
  <si>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</si>
  <si>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</si>
  <si>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</si>
  <si>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</t>
  </si>
  <si>
    <t>2023 Inflation Rates</t>
  </si>
  <si>
    <t>Managerial Adjustment</t>
  </si>
  <si>
    <t>Selling Price Adjustment</t>
  </si>
  <si>
    <t>Base Sale Price</t>
  </si>
  <si>
    <t>Selling Price per Widget</t>
  </si>
  <si>
    <t>AR - CREDIT SALES AS A PERCENTAGE OF TOTAL SALES</t>
  </si>
  <si>
    <t>Aging Credit Sales Collection - Month of Sale (percent):</t>
  </si>
  <si>
    <t>Aging Credit Sales Collection - Month Following Sale (percent):</t>
  </si>
  <si>
    <t>AR Ageing Lag</t>
  </si>
  <si>
    <t>Aging Credit Sales Collection - Second Month Following Sale (percent):</t>
  </si>
  <si>
    <t>INVENTORY</t>
  </si>
  <si>
    <r>
      <rPr>
        <sz val="8"/>
        <color theme="1"/>
        <rFont val="Arial"/>
      </rPr>
      <t>Finished Goods</t>
    </r>
    <r>
      <rPr>
        <u/>
        <sz val="8"/>
        <color theme="1"/>
        <rFont val="Arial"/>
      </rPr>
      <t xml:space="preserve"> Ending Inventory</t>
    </r>
    <r>
      <rPr>
        <sz val="8"/>
        <color theme="1"/>
        <rFont val="Arial"/>
      </rPr>
      <t xml:space="preserve"> (percent of Following Month's Sales Quantity):</t>
    </r>
  </si>
  <si>
    <t>Materials Ending Inventory (percent  or fraction of Following Month's Materials Usage):</t>
  </si>
  <si>
    <t>Finished Goods Beginning Inventory (January):</t>
  </si>
  <si>
    <t>Materials Beginning Inventory (January):</t>
  </si>
  <si>
    <t>DIRECT MATERIALS</t>
  </si>
  <si>
    <t>( lbs. )</t>
  </si>
  <si>
    <t>Direct Materials Quantity per Widget: (pounds)</t>
  </si>
  <si>
    <t>Direct Materials Price per Pound:</t>
  </si>
  <si>
    <t>PURCHASES</t>
  </si>
  <si>
    <t>Credit Purchases Payments - Month of Purchase (percent):</t>
  </si>
  <si>
    <t>Credit Purchases Payments - Month following Purchase (percent):</t>
  </si>
  <si>
    <t>DIRECT LABOR</t>
  </si>
  <si>
    <t>(minutes)</t>
  </si>
  <si>
    <t>Direct Labor time per Widget</t>
  </si>
  <si>
    <t>(seconds)</t>
  </si>
  <si>
    <t>Conversion Factor</t>
  </si>
  <si>
    <t xml:space="preserve"> ( hours )</t>
  </si>
  <si>
    <t>Direct Labor Hours per Widget</t>
  </si>
  <si>
    <t>Direct Labor Wage Rate per Hour:</t>
  </si>
  <si>
    <t>OVERHEAD</t>
  </si>
  <si>
    <t>Variable Overhead Rate (percent of Direct Labor Cost):</t>
  </si>
  <si>
    <t>Fixed Overhead per Month:</t>
  </si>
  <si>
    <t>Variable Selling and Administrative Rate (per unit):</t>
  </si>
  <si>
    <t>Fixed Selling and Administrative Expense:</t>
  </si>
  <si>
    <t>CAPITAL EXPENDITURES</t>
  </si>
  <si>
    <t>Capital Budget Expenditures:</t>
  </si>
  <si>
    <t>(yrs.)</t>
  </si>
  <si>
    <t>Estimated Useful Life of Capital Assets (years):</t>
  </si>
  <si>
    <t>Estimated Residual Value of Capital Assets:</t>
  </si>
  <si>
    <t>Depreciation Expense per month:</t>
  </si>
  <si>
    <t>OWNER'S EQUITY</t>
  </si>
  <si>
    <t>Limited to Initial Owners' Investments</t>
  </si>
  <si>
    <t>TAXES</t>
  </si>
  <si>
    <t>Income tax Rate (percent) for 2024:</t>
  </si>
  <si>
    <t>Estimated Quarterly Income Tax Payment: MAR, JUN, SEP, DEC</t>
  </si>
  <si>
    <t>CASH BALANCE</t>
  </si>
  <si>
    <t>Minimum Cash Balance:</t>
  </si>
  <si>
    <r>
      <rPr>
        <sz val="8"/>
        <color theme="1"/>
        <rFont val="Arial"/>
      </rPr>
      <t>Maximum Line of Credit:</t>
    </r>
    <r>
      <rPr>
        <sz val="8"/>
        <color rgb="FF00B050"/>
        <rFont val="Arial"/>
      </rPr>
      <t xml:space="preserve"> </t>
    </r>
    <r>
      <rPr>
        <sz val="8"/>
        <color rgb="FF00863D"/>
        <rFont val="Arial"/>
      </rPr>
      <t>(Error notices will light up if over budget)</t>
    </r>
  </si>
  <si>
    <t>Interest Rate on Line of Credit (percent):</t>
  </si>
  <si>
    <t>&lt; AUTOMATED OUTPUT &gt;</t>
  </si>
  <si>
    <t>Schedule A</t>
  </si>
  <si>
    <t>REVENUE BUDGET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</si>
  <si>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</si>
  <si>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</si>
  <si>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</si>
  <si>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</si>
  <si>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</si>
  <si>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</si>
  <si>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</si>
  <si>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</si>
  <si>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</si>
  <si>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</si>
  <si>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</si>
  <si>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Totals</t>
  </si>
  <si>
    <t>Sales quantity</t>
  </si>
  <si>
    <t>x Selling price per unit</t>
  </si>
  <si>
    <t>Total Budgeted Sales</t>
  </si>
  <si>
    <t>Schedule B</t>
  </si>
  <si>
    <t xml:space="preserve"> PRODUCTION BUDGET</t>
  </si>
  <si>
    <t>DIRECT VARIABLE PRODUCTION BUDGET</t>
  </si>
  <si>
    <t>Budgeted units sales</t>
  </si>
  <si>
    <r>
      <rPr>
        <b/>
        <sz val="8"/>
        <color theme="1"/>
        <rFont val="Arial"/>
      </rPr>
      <t xml:space="preserve">Add: </t>
    </r>
    <r>
      <rPr>
        <sz val="8"/>
        <color theme="1"/>
        <rFont val="Arial"/>
      </rPr>
      <t>Target ending finished goods inventory</t>
    </r>
  </si>
  <si>
    <t>Total required units</t>
  </si>
  <si>
    <r>
      <rPr>
        <b/>
        <sz val="8"/>
        <color theme="1"/>
        <rFont val="Arial"/>
      </rPr>
      <t xml:space="preserve">Deduct: </t>
    </r>
    <r>
      <rPr>
        <sz val="8"/>
        <color theme="1"/>
        <rFont val="Arial"/>
      </rPr>
      <t>Beginning finished goods inventory</t>
    </r>
  </si>
  <si>
    <t>Units of finished goods to be produced</t>
  </si>
  <si>
    <t>Schedule C</t>
  </si>
  <si>
    <t xml:space="preserve"> MATERIAL USAGE AND PURCHASE BUDGET</t>
  </si>
  <si>
    <t>DIRECT VARIABLE MATERIAL USAGE AND PURCHASE BUDGET</t>
  </si>
  <si>
    <t>Production (units)</t>
  </si>
  <si>
    <t>x Rate per unit</t>
  </si>
  <si>
    <t>Total production needs in pounds</t>
  </si>
  <si>
    <t xml:space="preserve">     Add: Target ending materials inventory</t>
  </si>
  <si>
    <t>Deduct: Beginning materials inventory</t>
  </si>
  <si>
    <t>Total pounds of materials to be purchased</t>
  </si>
  <si>
    <t xml:space="preserve">x  Cost per pound </t>
  </si>
  <si>
    <t>Total cost of direct materials purchases</t>
  </si>
  <si>
    <t>Schedule D</t>
  </si>
  <si>
    <t xml:space="preserve"> LABOR BUDGET</t>
  </si>
  <si>
    <t>DIRECT VARIABLE LABOR BUDGET</t>
  </si>
  <si>
    <t>x Direct labor hours per unit</t>
  </si>
  <si>
    <t>( hours )</t>
  </si>
  <si>
    <t>Total direct labor hours</t>
  </si>
  <si>
    <t>x Direct labor cost per hour</t>
  </si>
  <si>
    <t>Total Direct Labor Costs</t>
  </si>
  <si>
    <t>Schedule E</t>
  </si>
  <si>
    <t>MANUFACTURING OVERHEAD BUDGET</t>
  </si>
  <si>
    <t>INDIRECT VARIABLE MANUFACTURING OVERHEAD BUDGET</t>
  </si>
  <si>
    <t>Overhead Cost</t>
  </si>
  <si>
    <t xml:space="preserve">    30% of Direct Labor</t>
  </si>
  <si>
    <t>Fixed Overhead</t>
  </si>
  <si>
    <t>Total Manufacturing Overhead</t>
  </si>
  <si>
    <t>Schedule F</t>
  </si>
  <si>
    <t>SELLING &amp; ADMINISTRATIVE EXPENSE BUDGET</t>
  </si>
  <si>
    <t>INDIRECT FIXED SELLING &amp; ADMINISTRATIVE EXPENSE BUDGET</t>
  </si>
  <si>
    <t>Selling and Administrative</t>
  </si>
  <si>
    <t>$Variable per unit sold</t>
  </si>
  <si>
    <t>Fixed S&amp;A</t>
  </si>
  <si>
    <t>Total Selling &amp; Administrative</t>
  </si>
  <si>
    <t>Cash Budget</t>
  </si>
  <si>
    <t>CASH BUDGET</t>
  </si>
  <si>
    <t xml:space="preserve">        Florida Tools &amp; Bolts, Inc.</t>
  </si>
  <si>
    <t>For the year ending December 31, 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</si>
  <si>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</si>
  <si>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</si>
  <si>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</si>
  <si>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</si>
  <si>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</si>
  <si>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</si>
  <si>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</si>
  <si>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</si>
  <si>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</si>
  <si>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</si>
  <si>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</si>
  <si>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</si>
  <si>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</si>
  <si>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Beginning cash balance </t>
  </si>
  <si>
    <t>Add receipts:</t>
  </si>
  <si>
    <t xml:space="preserve">   Collections from customers (credit sales)</t>
  </si>
  <si>
    <t xml:space="preserve">   Owners' investments</t>
  </si>
  <si>
    <t>Total cash available for needs</t>
  </si>
  <si>
    <t>Deduct cash disbursements:</t>
  </si>
  <si>
    <t xml:space="preserve">   Direct materials</t>
  </si>
  <si>
    <t xml:space="preserve">   Direct manufacturing labor</t>
  </si>
  <si>
    <t xml:space="preserve">   Manufacturing overhead</t>
  </si>
  <si>
    <t xml:space="preserve">   Selling &amp; Administrative expense</t>
  </si>
  <si>
    <t xml:space="preserve">   Machinery purchase</t>
  </si>
  <si>
    <t xml:space="preserve">   Income taxes</t>
  </si>
  <si>
    <t>Total disbursements</t>
  </si>
  <si>
    <t>Minimum cash balance desired</t>
  </si>
  <si>
    <t xml:space="preserve">Total cash needed </t>
  </si>
  <si>
    <t>Cash excess (deficiency)</t>
  </si>
  <si>
    <t>Financing</t>
  </si>
  <si>
    <t xml:space="preserve">   Borrowing (at beginning period)</t>
  </si>
  <si>
    <t xml:space="preserve">   Interest (at 6% per year)</t>
  </si>
  <si>
    <t xml:space="preserve">   Repayment (at end of period)</t>
  </si>
  <si>
    <t xml:space="preserve">   LOC balance</t>
  </si>
  <si>
    <t>Total effects of financing</t>
  </si>
  <si>
    <t>Cash balance ending</t>
  </si>
  <si>
    <t>Cost of Goods Manufactured Budget</t>
  </si>
  <si>
    <t>COST OF GOODS MANUFACTURED BUDGET</t>
  </si>
  <si>
    <t>Direct Materials Inventory, January 1, 2024</t>
  </si>
  <si>
    <t>Purchases for 2024</t>
  </si>
  <si>
    <t>Cost of goods available for use</t>
  </si>
  <si>
    <t>Less: Direct Materials Inventory, December 31, 2024</t>
  </si>
  <si>
    <t>Cost of Direct Materials used</t>
  </si>
  <si>
    <t>Direct Labor Costs</t>
  </si>
  <si>
    <t>Manufacturing Overhead Costs</t>
  </si>
  <si>
    <t>Total Manufacturing Costs</t>
  </si>
  <si>
    <t>Add: Work in Process Inventory, Jan. 1, 2024</t>
  </si>
  <si>
    <t>(assume zero )</t>
  </si>
  <si>
    <t>Less: Work in Process Inventory, Dec. 31, 2024</t>
  </si>
  <si>
    <t>Cost of Goods Manufactured</t>
  </si>
  <si>
    <t>BUDGETED INCOME STATEMENT</t>
  </si>
  <si>
    <t>Budgeted Income Statement</t>
  </si>
  <si>
    <t>Sales</t>
  </si>
  <si>
    <t>Cost of Goods Sold</t>
  </si>
  <si>
    <t>Budgeted cost per unit</t>
  </si>
  <si>
    <t>Number of units</t>
  </si>
  <si>
    <t xml:space="preserve">  Finished Goods Inventory, January 1, 2024</t>
  </si>
  <si>
    <t xml:space="preserve">  Cost of goods manufactured </t>
  </si>
  <si>
    <t xml:space="preserve">  Cost of goods available for sale</t>
  </si>
  <si>
    <t xml:space="preserve">  Less: Finished Goods Inventory, December 31, 2024</t>
  </si>
  <si>
    <t xml:space="preserve">       Cost of Goods Sold</t>
  </si>
  <si>
    <t>Gross Profit from Sales</t>
  </si>
  <si>
    <t>Less: Selling and Administrative Expenses</t>
  </si>
  <si>
    <t>Net Income from Operations</t>
  </si>
  <si>
    <t>Interest expense</t>
  </si>
  <si>
    <t>Income before income tax</t>
  </si>
  <si>
    <t>Less: Income Taxes (2024@ 21%)</t>
  </si>
  <si>
    <t>Net Income (budget)</t>
  </si>
  <si>
    <t>Budgeted Balance Sheet</t>
  </si>
  <si>
    <t>as of December 31, 2024</t>
  </si>
  <si>
    <t>ASSETS</t>
  </si>
  <si>
    <t>Current Assets</t>
  </si>
  <si>
    <t xml:space="preserve">   Cash</t>
  </si>
  <si>
    <t xml:space="preserve">   Accounts Receivable</t>
  </si>
  <si>
    <t xml:space="preserve">   Direct Materials inventory</t>
  </si>
  <si>
    <t xml:space="preserve">   Finished Goods inventory</t>
  </si>
  <si>
    <t>Property, plant &amp; equipment:</t>
  </si>
  <si>
    <t xml:space="preserve">   Building &amp; Equipment</t>
  </si>
  <si>
    <t xml:space="preserve">   Accumulated depreciation</t>
  </si>
  <si>
    <t>Total Assets</t>
  </si>
  <si>
    <t>LIABILITIES and STOCKHOLDERS' EQUITY</t>
  </si>
  <si>
    <t>Current liabilities</t>
  </si>
  <si>
    <t xml:space="preserve">   Accounts payable</t>
  </si>
  <si>
    <t xml:space="preserve">   Line of Credit payable</t>
  </si>
  <si>
    <t xml:space="preserve">   Income taxes payable</t>
  </si>
  <si>
    <t>Stockholders' Equity</t>
  </si>
  <si>
    <t xml:space="preserve">   Common stock, no-par</t>
  </si>
  <si>
    <t xml:space="preserve">   Retained earnings</t>
  </si>
  <si>
    <t>Total Liabilities &amp; Stockholders Equity</t>
  </si>
  <si>
    <r>
      <t xml:space="preserve">&lt; MANAGERIAL STANDARDS - </t>
    </r>
    <r>
      <rPr>
        <b/>
        <sz val="8"/>
        <color rgb="FFFF0000"/>
        <rFont val="Arial"/>
        <family val="2"/>
      </rPr>
      <t>VARIABLE INPUT</t>
    </r>
    <r>
      <rPr>
        <b/>
        <sz val="8"/>
        <color theme="1"/>
        <rFont val="Arial"/>
      </rPr>
      <t xml:space="preserve"> &gt;</t>
    </r>
  </si>
  <si>
    <r>
      <t xml:space="preserve">&lt; </t>
    </r>
    <r>
      <rPr>
        <sz val="10"/>
        <color rgb="FFFF0000"/>
        <rFont val="Arial"/>
        <family val="2"/>
      </rPr>
      <t>AUTOMATED OUTPUT</t>
    </r>
    <r>
      <rPr>
        <sz val="10"/>
        <color theme="1"/>
        <rFont val="Arial"/>
      </rPr>
      <t xml:space="preserve"> &gt;</t>
    </r>
  </si>
  <si>
    <t>BUDGETED BALACE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</si>
</sst>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4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70C0"/>
      <name val="Arial"/>
    </font>
    <font>
      <sz val="8"/>
      <color rgb="FF222222"/>
      <name val="Arial"/>
    </font>
    <font>
      <b/>
      <u/>
      <sz val="8"/>
      <color rgb="FF222222"/>
      <name val="Arial"/>
    </font>
    <font>
      <b/>
      <u/>
      <sz val="8"/>
      <color rgb="FF222222"/>
      <name val="Arial"/>
    </font>
    <font>
      <sz val="10"/>
      <color rgb="FF0070C0"/>
      <name val="Arial"/>
    </font>
    <font>
      <sz val="12"/>
      <color rgb="FFFF0000"/>
      <name val="Arial"/>
    </font>
    <font>
      <sz val="10"/>
      <color rgb="FFFF0000"/>
      <name val="Arial"/>
    </font>
    <font>
      <b/>
      <sz val="10"/>
      <color rgb="FF0070C0"/>
      <name val="Arial"/>
    </font>
    <font>
      <b/>
      <sz val="8"/>
      <color rgb="FF0070C0"/>
      <name val="Arial"/>
    </font>
    <font>
      <b/>
      <u/>
      <sz val="8"/>
      <color theme="1"/>
      <name val="Arial"/>
    </font>
    <font>
      <b/>
      <u/>
      <sz val="8"/>
      <color theme="1"/>
      <name val="Arial"/>
    </font>
    <font>
      <b/>
      <u/>
      <sz val="8"/>
      <color theme="1"/>
      <name val="Arial"/>
    </font>
    <font>
      <u/>
      <sz val="8"/>
      <color theme="1"/>
      <name val="Arial"/>
    </font>
    <font>
      <sz val="8"/>
      <color rgb="FFFF0000"/>
      <name val="Arial"/>
    </font>
    <font>
      <sz val="10"/>
      <name val="Arial"/>
    </font>
    <font>
      <sz val="9"/>
      <color theme="1"/>
      <name val="Arial"/>
    </font>
    <font>
      <b/>
      <sz val="9"/>
      <color theme="1"/>
      <name val="Arial"/>
    </font>
    <font>
      <sz val="9"/>
      <color rgb="FFFF0000"/>
      <name val="Arial"/>
    </font>
    <font>
      <u/>
      <sz val="9"/>
      <color theme="1"/>
      <name val="Arial"/>
    </font>
    <font>
      <u/>
      <sz val="9"/>
      <color theme="1"/>
      <name val="Arial"/>
    </font>
    <font>
      <sz val="8"/>
      <color rgb="FF00B050"/>
      <name val="Arial"/>
    </font>
    <font>
      <sz val="8"/>
      <color rgb="FF00863D"/>
      <name val="Arial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5" fillId="0" borderId="0" xfId="0" applyFont="1"/>
    <xf numFmtId="43" fontId="3" fillId="3" borderId="1" xfId="0" applyNumberFormat="1" applyFont="1" applyFill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3" fontId="3" fillId="0" borderId="0" xfId="0" applyNumberFormat="1" applyFont="1"/>
    <xf numFmtId="39" fontId="3" fillId="3" borderId="1" xfId="0" applyNumberFormat="1" applyFont="1" applyFill="1" applyBorder="1"/>
    <xf numFmtId="44" fontId="3" fillId="0" borderId="0" xfId="0" applyNumberFormat="1" applyFont="1"/>
    <xf numFmtId="44" fontId="3" fillId="3" borderId="1" xfId="0" applyNumberFormat="1" applyFont="1" applyFill="1" applyBorder="1"/>
    <xf numFmtId="0" fontId="5" fillId="0" borderId="0" xfId="0" applyFont="1" applyAlignment="1">
      <alignment horizontal="center"/>
    </xf>
    <xf numFmtId="9" fontId="3" fillId="2" borderId="1" xfId="0" applyNumberFormat="1" applyFont="1" applyFill="1" applyBorder="1"/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9" fontId="6" fillId="0" borderId="0" xfId="0" applyNumberFormat="1" applyFont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7" fontId="6" fillId="0" borderId="0" xfId="0" applyNumberFormat="1" applyFont="1" applyAlignment="1">
      <alignment horizontal="center"/>
    </xf>
    <xf numFmtId="7" fontId="6" fillId="0" borderId="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 wrapText="1"/>
    </xf>
    <xf numFmtId="44" fontId="6" fillId="0" borderId="0" xfId="0" applyNumberFormat="1" applyFont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2" fillId="0" borderId="0" xfId="0" applyFont="1" applyAlignment="1">
      <alignment horizontal="right"/>
    </xf>
    <xf numFmtId="7" fontId="6" fillId="2" borderId="4" xfId="0" applyNumberFormat="1" applyFont="1" applyFill="1" applyBorder="1" applyAlignment="1">
      <alignment horizontal="center"/>
    </xf>
    <xf numFmtId="7" fontId="6" fillId="2" borderId="5" xfId="0" applyNumberFormat="1" applyFont="1" applyFill="1" applyBorder="1" applyAlignment="1">
      <alignment horizontal="center"/>
    </xf>
    <xf numFmtId="7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9" fontId="3" fillId="3" borderId="1" xfId="0" applyNumberFormat="1" applyFont="1" applyFill="1" applyBorder="1"/>
    <xf numFmtId="0" fontId="3" fillId="0" borderId="6" xfId="0" applyFont="1" applyBorder="1"/>
    <xf numFmtId="0" fontId="3" fillId="3" borderId="1" xfId="0" applyFont="1" applyFill="1" applyBorder="1"/>
    <xf numFmtId="0" fontId="4" fillId="0" borderId="0" xfId="0" applyFont="1" applyAlignment="1">
      <alignment horizontal="right"/>
    </xf>
    <xf numFmtId="0" fontId="3" fillId="4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2" fontId="3" fillId="2" borderId="1" xfId="0" applyNumberFormat="1" applyFont="1" applyFill="1" applyBorder="1"/>
    <xf numFmtId="2" fontId="3" fillId="4" borderId="1" xfId="0" applyNumberFormat="1" applyFont="1" applyFill="1" applyBorder="1"/>
    <xf numFmtId="2" fontId="3" fillId="4" borderId="7" xfId="0" applyNumberFormat="1" applyFont="1" applyFill="1" applyBorder="1"/>
    <xf numFmtId="2" fontId="3" fillId="0" borderId="8" xfId="0" applyNumberFormat="1" applyFont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2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7" fontId="3" fillId="0" borderId="0" xfId="0" applyNumberFormat="1" applyFont="1" applyAlignment="1">
      <alignment horizontal="center"/>
    </xf>
    <xf numFmtId="37" fontId="3" fillId="0" borderId="6" xfId="0" applyNumberFormat="1" applyFont="1" applyBorder="1" applyAlignment="1">
      <alignment horizontal="center"/>
    </xf>
    <xf numFmtId="0" fontId="3" fillId="0" borderId="0" xfId="0" quotePrefix="1" applyFont="1" applyAlignment="1">
      <alignment horizontal="right"/>
    </xf>
    <xf numFmtId="8" fontId="3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44" fontId="3" fillId="0" borderId="8" xfId="0" applyNumberFormat="1" applyFont="1" applyBorder="1" applyAlignment="1">
      <alignment horizontal="center" vertical="center"/>
    </xf>
    <xf numFmtId="37" fontId="3" fillId="0" borderId="9" xfId="0" applyNumberFormat="1" applyFont="1" applyBorder="1" applyAlignment="1">
      <alignment horizontal="center"/>
    </xf>
    <xf numFmtId="44" fontId="3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1" fillId="2" borderId="1" xfId="0" applyFont="1" applyFill="1" applyBorder="1"/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44" fontId="3" fillId="0" borderId="8" xfId="0" applyNumberFormat="1" applyFont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44" fontId="5" fillId="2" borderId="1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7" fontId="3" fillId="0" borderId="0" xfId="0" applyNumberFormat="1" applyFont="1" applyAlignment="1">
      <alignment horizontal="center"/>
    </xf>
    <xf numFmtId="7" fontId="3" fillId="0" borderId="6" xfId="0" applyNumberFormat="1" applyFont="1" applyBorder="1" applyAlignment="1">
      <alignment horizontal="center"/>
    </xf>
    <xf numFmtId="6" fontId="3" fillId="0" borderId="0" xfId="0" applyNumberFormat="1" applyFont="1" applyAlignment="1">
      <alignment horizontal="center"/>
    </xf>
    <xf numFmtId="44" fontId="3" fillId="0" borderId="6" xfId="0" applyNumberFormat="1" applyFont="1" applyBorder="1" applyAlignment="1">
      <alignment horizontal="center"/>
    </xf>
    <xf numFmtId="6" fontId="3" fillId="0" borderId="8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44" fontId="3" fillId="0" borderId="8" xfId="0" applyNumberFormat="1" applyFont="1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17" fillId="0" borderId="0" xfId="0" applyFont="1"/>
    <xf numFmtId="44" fontId="3" fillId="0" borderId="10" xfId="0" applyNumberFormat="1" applyFont="1" applyBorder="1" applyAlignment="1">
      <alignment horizontal="center"/>
    </xf>
    <xf numFmtId="44" fontId="3" fillId="0" borderId="11" xfId="0" applyNumberFormat="1" applyFont="1" applyBorder="1"/>
    <xf numFmtId="44" fontId="3" fillId="0" borderId="12" xfId="0" applyNumberFormat="1" applyFont="1" applyBorder="1" applyAlignment="1">
      <alignment horizontal="center"/>
    </xf>
    <xf numFmtId="44" fontId="3" fillId="0" borderId="3" xfId="0" applyNumberFormat="1" applyFont="1" applyBorder="1"/>
    <xf numFmtId="44" fontId="3" fillId="0" borderId="13" xfId="0" applyNumberFormat="1" applyFont="1" applyBorder="1" applyAlignment="1">
      <alignment horizontal="center"/>
    </xf>
    <xf numFmtId="0" fontId="18" fillId="0" borderId="0" xfId="0" applyFont="1"/>
    <xf numFmtId="0" fontId="4" fillId="0" borderId="6" xfId="0" applyFont="1" applyBorder="1"/>
    <xf numFmtId="44" fontId="3" fillId="0" borderId="14" xfId="0" applyNumberFormat="1" applyFont="1" applyBorder="1"/>
    <xf numFmtId="44" fontId="3" fillId="0" borderId="13" xfId="0" applyNumberFormat="1" applyFont="1" applyBorder="1"/>
    <xf numFmtId="44" fontId="3" fillId="0" borderId="6" xfId="0" applyNumberFormat="1" applyFont="1" applyBorder="1"/>
    <xf numFmtId="44" fontId="3" fillId="2" borderId="1" xfId="0" applyNumberFormat="1" applyFont="1" applyFill="1" applyBorder="1"/>
    <xf numFmtId="3" fontId="4" fillId="0" borderId="0" xfId="0" applyNumberFormat="1" applyFont="1"/>
    <xf numFmtId="44" fontId="2" fillId="0" borderId="8" xfId="0" applyNumberFormat="1" applyFont="1" applyBorder="1"/>
    <xf numFmtId="44" fontId="2" fillId="0" borderId="0" xfId="0" applyNumberFormat="1" applyFont="1"/>
    <xf numFmtId="0" fontId="9" fillId="2" borderId="1" xfId="0" applyFont="1" applyFill="1" applyBorder="1" applyAlignment="1">
      <alignment horizontal="center"/>
    </xf>
    <xf numFmtId="43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3" fontId="4" fillId="0" borderId="0" xfId="0" applyNumberFormat="1" applyFont="1"/>
    <xf numFmtId="0" fontId="20" fillId="0" borderId="0" xfId="0" applyFo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0" fillId="4" borderId="1" xfId="0" applyFont="1" applyFill="1" applyBorder="1" applyAlignment="1">
      <alignment horizontal="right"/>
    </xf>
    <xf numFmtId="44" fontId="20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43" fontId="20" fillId="4" borderId="1" xfId="0" applyNumberFormat="1" applyFont="1" applyFill="1" applyBorder="1"/>
    <xf numFmtId="164" fontId="4" fillId="4" borderId="1" xfId="0" applyNumberFormat="1" applyFont="1" applyFill="1" applyBorder="1" applyAlignment="1">
      <alignment horizontal="center"/>
    </xf>
    <xf numFmtId="3" fontId="20" fillId="4" borderId="1" xfId="0" applyNumberFormat="1" applyFont="1" applyFill="1" applyBorder="1" applyAlignment="1">
      <alignment horizontal="center"/>
    </xf>
    <xf numFmtId="44" fontId="20" fillId="4" borderId="1" xfId="0" applyNumberFormat="1" applyFont="1" applyFill="1" applyBorder="1" applyAlignment="1">
      <alignment horizontal="center"/>
    </xf>
    <xf numFmtId="44" fontId="20" fillId="4" borderId="7" xfId="0" applyNumberFormat="1" applyFont="1" applyFill="1" applyBorder="1" applyAlignment="1">
      <alignment horizontal="center"/>
    </xf>
    <xf numFmtId="0" fontId="4" fillId="4" borderId="1" xfId="0" quotePrefix="1" applyFont="1" applyFill="1" applyBorder="1"/>
    <xf numFmtId="0" fontId="20" fillId="4" borderId="1" xfId="0" applyFont="1" applyFill="1" applyBorder="1"/>
    <xf numFmtId="44" fontId="20" fillId="4" borderId="7" xfId="0" applyNumberFormat="1" applyFont="1" applyFill="1" applyBorder="1"/>
    <xf numFmtId="43" fontId="20" fillId="0" borderId="0" xfId="0" applyNumberFormat="1" applyFont="1"/>
    <xf numFmtId="44" fontId="21" fillId="4" borderId="1" xfId="0" applyNumberFormat="1" applyFont="1" applyFill="1" applyBorder="1"/>
    <xf numFmtId="44" fontId="20" fillId="0" borderId="0" xfId="0" applyNumberFormat="1" applyFont="1"/>
    <xf numFmtId="44" fontId="4" fillId="0" borderId="0" xfId="0" applyNumberFormat="1" applyFont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43" fontId="20" fillId="4" borderId="1" xfId="0" applyNumberFormat="1" applyFont="1" applyFill="1" applyBorder="1" applyAlignment="1">
      <alignment horizontal="center" vertical="center"/>
    </xf>
    <xf numFmtId="44" fontId="21" fillId="4" borderId="1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0" fillId="2" borderId="1" xfId="0" applyFont="1" applyFill="1" applyBorder="1"/>
    <xf numFmtId="44" fontId="23" fillId="4" borderId="1" xfId="0" applyNumberFormat="1" applyFont="1" applyFill="1" applyBorder="1" applyAlignment="1">
      <alignment horizontal="center"/>
    </xf>
    <xf numFmtId="44" fontId="21" fillId="4" borderId="18" xfId="0" applyNumberFormat="1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44" fontId="24" fillId="4" borderId="1" xfId="0" applyNumberFormat="1" applyFont="1" applyFill="1" applyBorder="1"/>
    <xf numFmtId="44" fontId="21" fillId="4" borderId="19" xfId="0" applyNumberFormat="1" applyFont="1" applyFill="1" applyBorder="1"/>
    <xf numFmtId="0" fontId="1" fillId="4" borderId="15" xfId="0" applyFont="1" applyFill="1" applyBorder="1" applyAlignment="1">
      <alignment horizontal="center"/>
    </xf>
    <xf numFmtId="0" fontId="19" fillId="0" borderId="16" xfId="0" applyFont="1" applyBorder="1"/>
    <xf numFmtId="0" fontId="19" fillId="0" borderId="17" xfId="0" applyFont="1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9" fillId="0" borderId="3" xfId="0" applyFont="1" applyBorder="1"/>
    <xf numFmtId="0" fontId="5" fillId="5" borderId="0" xfId="0" applyFont="1" applyFill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5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/>
    <xf numFmtId="0" fontId="5" fillId="6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7" borderId="1" xfId="0" applyFont="1" applyFill="1" applyBorder="1"/>
    <xf numFmtId="0" fontId="10" fillId="6" borderId="0" xfId="0" applyFont="1" applyFill="1"/>
    <xf numFmtId="0" fontId="1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0" fillId="6" borderId="0" xfId="0" applyFill="1"/>
    <xf numFmtId="0" fontId="3" fillId="0" borderId="17" xfId="0" applyFont="1" applyFill="1" applyBorder="1"/>
    <xf numFmtId="0" fontId="10" fillId="0" borderId="0" xfId="0" applyFont="1" applyFill="1"/>
    <xf numFmtId="0" fontId="11" fillId="0" borderId="0" xfId="0" applyFont="1" applyFill="1" applyAlignment="1">
      <alignment horizontal="center"/>
    </xf>
    <xf numFmtId="10" fontId="5" fillId="6" borderId="0" xfId="0" applyNumberFormat="1" applyFont="1" applyFill="1"/>
    <xf numFmtId="9" fontId="5" fillId="6" borderId="0" xfId="0" applyNumberFormat="1" applyFont="1" applyFill="1"/>
    <xf numFmtId="0" fontId="5" fillId="6" borderId="0" xfId="0" applyFont="1" applyFill="1" applyAlignment="1">
      <alignment horizontal="center"/>
    </xf>
    <xf numFmtId="0" fontId="9" fillId="6" borderId="0" xfId="0" applyFont="1" applyFill="1"/>
    <xf numFmtId="0" fontId="3" fillId="6" borderId="0" xfId="0" applyFont="1" applyFill="1" applyAlignment="1">
      <alignment horizontal="right"/>
    </xf>
    <xf numFmtId="44" fontId="3" fillId="6" borderId="0" xfId="0" applyNumberFormat="1" applyFont="1" applyFill="1"/>
    <xf numFmtId="0" fontId="29" fillId="2" borderId="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31" fillId="2" borderId="1" xfId="0" applyFont="1" applyFill="1" applyBorder="1" applyAlignment="1">
      <alignment horizontal="center"/>
    </xf>
    <xf numFmtId="44" fontId="31" fillId="2" borderId="1" xfId="0" applyNumberFormat="1" applyFont="1" applyFill="1" applyBorder="1" applyAlignment="1">
      <alignment horizontal="center"/>
    </xf>
    <xf numFmtId="0" fontId="31" fillId="2" borderId="1" xfId="0" applyFont="1" applyFill="1" applyBorder="1"/>
    <xf numFmtId="0" fontId="30" fillId="0" borderId="0" xfId="0" applyFont="1" applyAlignment="1">
      <alignment horizontal="center"/>
    </xf>
    <xf numFmtId="0" fontId="32" fillId="2" borderId="1" xfId="0" applyFont="1" applyFill="1" applyBorder="1"/>
    <xf numFmtId="0" fontId="33" fillId="2" borderId="1" xfId="0" applyFont="1" applyFill="1" applyBorder="1"/>
    <xf numFmtId="0" fontId="8" fillId="0" borderId="17" xfId="0" applyFont="1" applyBorder="1" applyAlignment="1">
      <alignment horizontal="center" wrapText="1"/>
    </xf>
    <xf numFmtId="2" fontId="6" fillId="0" borderId="17" xfId="0" applyNumberFormat="1" applyFont="1" applyBorder="1" applyAlignment="1">
      <alignment horizontal="center" wrapText="1"/>
    </xf>
    <xf numFmtId="2" fontId="6" fillId="0" borderId="20" xfId="0" applyNumberFormat="1" applyFont="1" applyBorder="1" applyAlignment="1">
      <alignment horizontal="center" wrapText="1"/>
    </xf>
  </cellXfs>
  <cellStyles count="1">
    <cellStyle name="Normal" xfId="0" builtinId="0"/>
  </cellStyles>
  <dxfs count="8">
    <dxf>
      <font>
        <color rgb="FFFF0000"/>
      </font>
      <fill>
        <patternFill patternType="none"/>
      </fill>
    </dxf>
    <dxf>
      <font>
        <color rgb="FF9C0006"/>
      </font>
      <fill>
        <patternFill patternType="solid">
          <fgColor rgb="FFFFFF00"/>
          <bgColor rgb="FFFFFF00"/>
        </patternFill>
      </fill>
    </dxf>
    <dxf>
      <font>
        <color rgb="FF0070C0"/>
      </font>
      <fill>
        <patternFill patternType="none"/>
      </fill>
    </dxf>
    <dxf>
      <font>
        <color rgb="FF76923C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6923C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6923C"/>
      </font>
      <fill>
        <patternFill patternType="none"/>
      </fill>
    </dxf>
  </dxfs>
  <tableStyles count="1" defaultTableStyle="TableStyleMedium2" defaultPivotStyle="PivotStyleLight16">
    <tableStyle name="Invisible" pivot="0" table="0" count="0" xr9:uid="{6D7D8771-45D0-4646-BBB0-25CDDE5C06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4</xdr:row>
      <xdr:rowOff>19050</xdr:rowOff>
    </xdr:from>
    <xdr:ext cx="13411200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637125"/>
          <a:ext cx="10692000" cy="285750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/>
        </a:p>
      </xdr:txBody>
    </xdr:sp>
    <xdr:clientData fLocksWithSheet="0"/>
  </xdr:oneCellAnchor>
  <xdr:oneCellAnchor>
    <xdr:from>
      <xdr:col>11</xdr:col>
      <xdr:colOff>371475</xdr:colOff>
      <xdr:row>43</xdr:row>
      <xdr:rowOff>47625</xdr:rowOff>
    </xdr:from>
    <xdr:ext cx="361950" cy="63912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69788" y="589125"/>
          <a:ext cx="352425" cy="6381750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7"/>
  <sheetViews>
    <sheetView showGridLines="0" tabSelected="1" topLeftCell="A150" workbookViewId="0">
      <selection activeCell="O20" sqref="O20"/>
    </sheetView>
  </sheetViews>
  <sheetFormatPr defaultColWidth="12.609375" defaultRowHeight="15" customHeight="1" outlineLevelRow="1" x14ac:dyDescent="0.4"/>
  <cols>
    <col min="1" max="1" width="7.71875" customWidth="1"/>
    <col min="2" max="2" width="10.109375" customWidth="1"/>
    <col min="3" max="3" width="10.88671875" customWidth="1"/>
    <col min="4" max="4" width="8.88671875" customWidth="1"/>
    <col min="5" max="5" width="12.21875" customWidth="1"/>
    <col min="6" max="6" width="11.109375" customWidth="1"/>
    <col min="7" max="7" width="12.71875" customWidth="1"/>
    <col min="8" max="8" width="10.21875" customWidth="1"/>
    <col min="9" max="9" width="11.71875" customWidth="1"/>
    <col min="10" max="10" width="11.5" customWidth="1"/>
    <col min="11" max="11" width="11" customWidth="1"/>
    <col min="12" max="12" width="12.21875" customWidth="1"/>
    <col min="13" max="14" width="13.21875" customWidth="1"/>
    <col min="15" max="15" width="11.5" customWidth="1"/>
    <col min="16" max="16" width="10.88671875" customWidth="1"/>
    <col min="17" max="17" width="12" customWidth="1"/>
    <col min="18" max="18" width="4" customWidth="1"/>
    <col min="19" max="19" width="10.71875" customWidth="1"/>
    <col min="20" max="21" width="11.71875" customWidth="1"/>
    <col min="22" max="22" width="10.71875" customWidth="1"/>
    <col min="23" max="25" width="8.88671875" customWidth="1"/>
    <col min="26" max="26" width="8.609375" customWidth="1"/>
  </cols>
  <sheetData>
    <row r="1" spans="1:26" ht="12" customHeight="1" x14ac:dyDescent="0.4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5"/>
      <c r="W1" s="5"/>
      <c r="X1" s="5"/>
      <c r="Y1" s="5"/>
      <c r="Z1" s="5"/>
    </row>
    <row r="2" spans="1:26" ht="12" customHeight="1" x14ac:dyDescent="0.4">
      <c r="A2" s="2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3"/>
      <c r="T2" s="3"/>
      <c r="U2" s="3"/>
      <c r="V2" s="5"/>
      <c r="W2" s="5"/>
      <c r="X2" s="5"/>
      <c r="Y2" s="5"/>
      <c r="Z2" s="5"/>
    </row>
    <row r="3" spans="1:26" ht="12" customHeight="1" x14ac:dyDescent="0.4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3"/>
      <c r="T3" s="3"/>
      <c r="U3" s="3"/>
      <c r="V3" s="5"/>
      <c r="W3" s="5"/>
      <c r="X3" s="5"/>
      <c r="Y3" s="5"/>
      <c r="Z3" s="5"/>
    </row>
    <row r="4" spans="1:26" ht="12" customHeight="1" x14ac:dyDescent="0.4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3"/>
      <c r="T4" s="3"/>
      <c r="U4" s="3"/>
      <c r="V4" s="5"/>
      <c r="W4" s="5"/>
      <c r="X4" s="5"/>
      <c r="Y4" s="5"/>
      <c r="Z4" s="5"/>
    </row>
    <row r="5" spans="1:26" ht="12" customHeight="1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3"/>
      <c r="T5" s="3"/>
      <c r="U5" s="3"/>
      <c r="V5" s="5"/>
      <c r="W5" s="5"/>
      <c r="X5" s="5"/>
      <c r="Y5" s="5"/>
      <c r="Z5" s="5"/>
    </row>
    <row r="6" spans="1:26" ht="12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3"/>
      <c r="T6" s="3"/>
      <c r="U6" s="3"/>
      <c r="V6" s="5"/>
      <c r="W6" s="5"/>
      <c r="X6" s="5"/>
      <c r="Y6" s="5"/>
      <c r="Z6" s="5"/>
    </row>
    <row r="7" spans="1:26" ht="12" customHeight="1" x14ac:dyDescent="0.4">
      <c r="A7" s="2" t="s">
        <v>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/>
      <c r="T7" s="3"/>
      <c r="U7" s="3"/>
      <c r="V7" s="5"/>
      <c r="W7" s="5"/>
      <c r="X7" s="5"/>
      <c r="Y7" s="5"/>
      <c r="Z7" s="5"/>
    </row>
    <row r="8" spans="1:26" ht="12" customHeight="1" x14ac:dyDescent="0.4">
      <c r="A8" s="6"/>
      <c r="B8" s="6"/>
      <c r="C8" s="6"/>
      <c r="D8" s="6"/>
      <c r="E8" s="6"/>
      <c r="F8" s="6"/>
      <c r="G8" s="6"/>
      <c r="H8" s="6"/>
      <c r="I8" s="187" t="s">
        <v>232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outlineLevel="1" x14ac:dyDescent="0.4">
      <c r="A9" s="8" t="s">
        <v>5</v>
      </c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3"/>
      <c r="T9" s="3"/>
      <c r="U9" s="3"/>
      <c r="V9" s="5"/>
      <c r="W9" s="5"/>
      <c r="X9" s="5"/>
      <c r="Y9" s="5"/>
      <c r="Z9" s="5"/>
    </row>
    <row r="10" spans="1:26" ht="12" customHeight="1" outlineLevel="1" x14ac:dyDescent="0.4">
      <c r="A10" s="5"/>
      <c r="B10" s="5"/>
      <c r="C10" s="9">
        <v>8000</v>
      </c>
      <c r="D10" s="4" t="s">
        <v>6</v>
      </c>
      <c r="E10" s="3" t="s">
        <v>7</v>
      </c>
      <c r="F10" s="3"/>
      <c r="G10" s="3"/>
      <c r="H10" s="3"/>
      <c r="I10" s="3"/>
      <c r="J10" s="3"/>
      <c r="K10" s="3"/>
      <c r="L10" s="3"/>
      <c r="M10" s="3"/>
      <c r="N10" s="10"/>
      <c r="O10" s="3"/>
      <c r="P10" s="3"/>
      <c r="Q10" s="3"/>
      <c r="R10" s="11"/>
      <c r="S10" s="5"/>
      <c r="T10" s="5"/>
      <c r="U10" s="5"/>
      <c r="V10" s="5"/>
      <c r="W10" s="5"/>
      <c r="X10" s="5"/>
      <c r="Y10" s="5"/>
      <c r="Z10" s="5"/>
    </row>
    <row r="11" spans="1:26" ht="12" customHeight="1" outlineLevel="1" x14ac:dyDescent="0.4">
      <c r="A11" s="5"/>
      <c r="B11" s="5"/>
      <c r="C11" s="12"/>
      <c r="D11" s="4"/>
      <c r="E11" s="3"/>
      <c r="F11" s="3"/>
      <c r="G11" s="3"/>
      <c r="H11" s="3"/>
      <c r="I11" s="3"/>
      <c r="J11" s="3"/>
      <c r="K11" s="3"/>
      <c r="L11" s="3"/>
      <c r="M11" s="3"/>
      <c r="N11" s="10"/>
      <c r="O11" s="3"/>
      <c r="P11" s="3"/>
      <c r="Q11" s="3"/>
      <c r="R11" s="11"/>
      <c r="S11" s="5"/>
      <c r="T11" s="5"/>
      <c r="U11" s="5"/>
      <c r="V11" s="5"/>
      <c r="W11" s="5"/>
      <c r="X11" s="5"/>
      <c r="Y11" s="5"/>
      <c r="Z11" s="5"/>
    </row>
    <row r="12" spans="1:26" ht="12" customHeight="1" outlineLevel="1" x14ac:dyDescent="0.4">
      <c r="A12" s="5"/>
      <c r="B12" s="5"/>
      <c r="C12" s="13">
        <v>400</v>
      </c>
      <c r="D12" s="4" t="s">
        <v>6</v>
      </c>
      <c r="E12" s="3" t="s">
        <v>8</v>
      </c>
      <c r="F12" s="3"/>
      <c r="G12" s="3"/>
      <c r="H12" s="3"/>
      <c r="I12" s="3"/>
      <c r="J12" s="3"/>
      <c r="K12" s="3"/>
      <c r="L12" s="3"/>
      <c r="M12" s="3"/>
      <c r="N12" s="10"/>
      <c r="O12" s="3"/>
      <c r="P12" s="3"/>
      <c r="Q12" s="3"/>
      <c r="R12" s="11"/>
      <c r="S12" s="5"/>
      <c r="T12" s="5"/>
      <c r="U12" s="5"/>
      <c r="V12" s="5"/>
      <c r="W12" s="5"/>
      <c r="X12" s="5"/>
      <c r="Y12" s="5"/>
      <c r="Z12" s="5"/>
    </row>
    <row r="13" spans="1:26" ht="12" customHeight="1" outlineLevel="1" x14ac:dyDescent="0.4">
      <c r="A13" s="5"/>
      <c r="B13" s="5"/>
      <c r="C13" s="13">
        <v>12000</v>
      </c>
      <c r="D13" s="4" t="s">
        <v>6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10"/>
      <c r="O13" s="3"/>
      <c r="P13" s="3"/>
      <c r="Q13" s="3"/>
      <c r="R13" s="11"/>
      <c r="S13" s="5"/>
      <c r="T13" s="5"/>
      <c r="U13" s="5"/>
      <c r="V13" s="5"/>
      <c r="W13" s="5"/>
      <c r="X13" s="5"/>
      <c r="Y13" s="5"/>
      <c r="Z13" s="5"/>
    </row>
    <row r="14" spans="1:26" ht="12" customHeight="1" outlineLevel="1" x14ac:dyDescent="0.4">
      <c r="A14" s="5"/>
      <c r="B14" s="5"/>
      <c r="C14" s="14"/>
      <c r="D14" s="4"/>
      <c r="E14" s="3"/>
      <c r="F14" s="3"/>
      <c r="G14" s="3"/>
      <c r="H14" s="3"/>
      <c r="I14" s="3"/>
      <c r="J14" s="3"/>
      <c r="K14" s="3"/>
      <c r="L14" s="3"/>
      <c r="M14" s="3"/>
      <c r="N14" s="10"/>
      <c r="O14" s="3"/>
      <c r="P14" s="3"/>
      <c r="Q14" s="3"/>
      <c r="R14" s="11"/>
      <c r="S14" s="5"/>
      <c r="T14" s="5"/>
      <c r="U14" s="5"/>
      <c r="V14" s="5"/>
      <c r="W14" s="5"/>
      <c r="X14" s="5"/>
      <c r="Y14" s="5"/>
      <c r="Z14" s="5"/>
    </row>
    <row r="15" spans="1:26" ht="12" customHeight="1" outlineLevel="1" x14ac:dyDescent="0.4">
      <c r="A15" s="5"/>
      <c r="B15" s="5"/>
      <c r="C15" s="15">
        <v>10</v>
      </c>
      <c r="D15" s="16" t="s">
        <v>10</v>
      </c>
      <c r="E15" s="3" t="s">
        <v>11</v>
      </c>
      <c r="F15" s="3"/>
      <c r="G15" s="3"/>
      <c r="H15" s="3"/>
      <c r="I15" s="3"/>
      <c r="J15" s="3"/>
      <c r="K15" s="3"/>
      <c r="L15" s="3"/>
      <c r="M15" s="3"/>
      <c r="N15" s="10"/>
      <c r="O15" s="3"/>
      <c r="P15" s="3"/>
      <c r="Q15" s="3"/>
      <c r="R15" s="11"/>
      <c r="S15" s="5"/>
      <c r="T15" s="5"/>
      <c r="U15" s="5"/>
      <c r="V15" s="5"/>
      <c r="W15" s="5"/>
      <c r="X15" s="5"/>
      <c r="Y15" s="5"/>
      <c r="Z15" s="5"/>
    </row>
    <row r="16" spans="1:26" ht="12" customHeight="1" outlineLevel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3"/>
      <c r="P16" s="3"/>
      <c r="Q16" s="3"/>
      <c r="R16" s="11"/>
      <c r="S16" s="5"/>
      <c r="T16" s="5"/>
      <c r="U16" s="5"/>
      <c r="V16" s="5"/>
      <c r="W16" s="5"/>
      <c r="X16" s="5"/>
      <c r="Y16" s="5"/>
      <c r="Z16" s="5"/>
    </row>
    <row r="17" spans="1:26" ht="12" customHeight="1" outlineLevel="1" x14ac:dyDescent="0.4">
      <c r="A17" s="3"/>
      <c r="B17" s="3"/>
      <c r="C17" s="17">
        <v>0.03</v>
      </c>
      <c r="D17" s="4" t="s">
        <v>12</v>
      </c>
      <c r="E17" s="3" t="s">
        <v>13</v>
      </c>
      <c r="F17" s="3"/>
      <c r="G17" s="3"/>
      <c r="H17" s="3"/>
      <c r="I17" s="3"/>
      <c r="J17" s="3"/>
      <c r="K17" s="3"/>
      <c r="L17" s="3"/>
      <c r="M17" s="3"/>
      <c r="N17" s="10"/>
      <c r="O17" s="3"/>
      <c r="P17" s="3"/>
      <c r="Q17" s="3"/>
      <c r="R17" s="11"/>
      <c r="S17" s="5"/>
      <c r="T17" s="5"/>
      <c r="U17" s="5"/>
      <c r="V17" s="5"/>
      <c r="W17" s="5"/>
      <c r="X17" s="5"/>
      <c r="Y17" s="5"/>
      <c r="Z17" s="5"/>
    </row>
    <row r="18" spans="1:26" ht="12" customHeight="1" outlineLevel="1" x14ac:dyDescent="0.4">
      <c r="A18" s="3"/>
      <c r="B18" s="3"/>
      <c r="C18" s="3"/>
      <c r="D18" s="3"/>
      <c r="E18" s="3"/>
      <c r="F18" s="3"/>
      <c r="G18" s="3"/>
      <c r="H18" s="5"/>
      <c r="I18" s="16" t="s">
        <v>14</v>
      </c>
      <c r="J18" s="3"/>
      <c r="K18" s="3"/>
      <c r="L18" s="3"/>
      <c r="M18" s="3"/>
      <c r="N18" s="10"/>
      <c r="O18" s="3"/>
      <c r="P18" s="3"/>
      <c r="Q18" s="3"/>
      <c r="R18" s="11"/>
      <c r="S18" s="5"/>
      <c r="T18" s="5"/>
      <c r="U18" s="5"/>
      <c r="V18" s="5"/>
      <c r="W18" s="5"/>
      <c r="X18" s="5"/>
      <c r="Y18" s="5"/>
      <c r="Z18" s="5"/>
    </row>
    <row r="19" spans="1:26" ht="12" customHeight="1" outlineLevel="1" x14ac:dyDescent="0.4">
      <c r="A19" s="3"/>
      <c r="B19" s="3"/>
      <c r="C19" s="3"/>
      <c r="D19" s="3"/>
      <c r="E19" s="3"/>
      <c r="F19" s="3"/>
      <c r="G19" s="3"/>
      <c r="H19" s="8"/>
      <c r="I19" s="4" t="s">
        <v>15</v>
      </c>
      <c r="J19" s="3"/>
      <c r="K19" s="3"/>
      <c r="L19" s="3"/>
      <c r="M19" s="3"/>
      <c r="N19" s="10"/>
      <c r="O19" s="3"/>
      <c r="P19" s="3"/>
      <c r="Q19" s="3"/>
      <c r="R19" s="11"/>
      <c r="S19" s="5"/>
      <c r="T19" s="5"/>
      <c r="U19" s="5"/>
      <c r="V19" s="5"/>
      <c r="W19" s="5"/>
      <c r="X19" s="5"/>
      <c r="Y19" s="5"/>
      <c r="Z19" s="5"/>
    </row>
    <row r="20" spans="1:26" ht="12" customHeight="1" outlineLevel="1" x14ac:dyDescent="0.4">
      <c r="A20" s="3"/>
      <c r="B20" s="3"/>
      <c r="C20" s="18" t="s">
        <v>16</v>
      </c>
      <c r="D20" s="5"/>
      <c r="E20" s="19" t="s">
        <v>17</v>
      </c>
      <c r="F20" s="19" t="s">
        <v>18</v>
      </c>
      <c r="G20" s="19" t="s">
        <v>19</v>
      </c>
      <c r="H20" s="19" t="s">
        <v>20</v>
      </c>
      <c r="I20" s="19" t="s">
        <v>21</v>
      </c>
      <c r="J20" s="19" t="s">
        <v>22</v>
      </c>
      <c r="K20" s="19" t="s">
        <v>23</v>
      </c>
      <c r="L20" s="19" t="s">
        <v>24</v>
      </c>
      <c r="M20" s="19" t="s">
        <v>25</v>
      </c>
      <c r="N20" s="19" t="s">
        <v>26</v>
      </c>
      <c r="O20" s="19" t="s">
        <v>27</v>
      </c>
      <c r="P20" s="19" t="s">
        <v>28</v>
      </c>
      <c r="Q20" s="195" t="s">
        <v>29</v>
      </c>
      <c r="R20" s="20"/>
      <c r="S20" s="5"/>
      <c r="T20" s="5"/>
      <c r="U20" s="5"/>
      <c r="V20" s="5"/>
      <c r="W20" s="5"/>
      <c r="X20" s="5"/>
      <c r="Y20" s="5"/>
      <c r="Z20" s="5"/>
    </row>
    <row r="21" spans="1:26" ht="12" customHeight="1" outlineLevel="1" x14ac:dyDescent="0.4">
      <c r="A21" s="3"/>
      <c r="B21" s="3"/>
      <c r="C21" s="10" t="s">
        <v>30</v>
      </c>
      <c r="D21" s="4" t="s">
        <v>12</v>
      </c>
      <c r="E21" s="20">
        <v>6.4</v>
      </c>
      <c r="F21" s="20">
        <v>6</v>
      </c>
      <c r="G21" s="20">
        <v>5</v>
      </c>
      <c r="H21" s="20">
        <v>4.9000000000000004</v>
      </c>
      <c r="I21" s="20">
        <v>4</v>
      </c>
      <c r="J21" s="20">
        <v>3</v>
      </c>
      <c r="K21" s="20">
        <v>3.2</v>
      </c>
      <c r="L21" s="20">
        <v>3.7</v>
      </c>
      <c r="M21" s="20">
        <v>3.7</v>
      </c>
      <c r="N21" s="20">
        <v>3.2</v>
      </c>
      <c r="O21" s="20">
        <v>3.1</v>
      </c>
      <c r="P21" s="20">
        <v>3.4</v>
      </c>
      <c r="Q21" s="196">
        <f>AVERAGE('Operational Budget &amp; Sch.'!$E21:$P21)</f>
        <v>4.1333333333333337</v>
      </c>
      <c r="R21" s="20"/>
      <c r="S21" s="5"/>
      <c r="T21" s="5"/>
      <c r="U21" s="5"/>
      <c r="V21" s="5"/>
      <c r="W21" s="5"/>
      <c r="X21" s="5"/>
      <c r="Y21" s="5"/>
      <c r="Z21" s="5"/>
    </row>
    <row r="22" spans="1:26" ht="12" customHeight="1" outlineLevel="1" x14ac:dyDescent="0.4">
      <c r="A22" s="3"/>
      <c r="B22" s="3"/>
      <c r="C22" s="10" t="s">
        <v>31</v>
      </c>
      <c r="D22" s="4" t="s">
        <v>12</v>
      </c>
      <c r="E22" s="21">
        <f t="shared" ref="E22:P22" si="0">$C$17</f>
        <v>0.03</v>
      </c>
      <c r="F22" s="21">
        <f t="shared" si="0"/>
        <v>0.03</v>
      </c>
      <c r="G22" s="21">
        <f t="shared" si="0"/>
        <v>0.03</v>
      </c>
      <c r="H22" s="21">
        <f t="shared" si="0"/>
        <v>0.03</v>
      </c>
      <c r="I22" s="21">
        <f t="shared" si="0"/>
        <v>0.03</v>
      </c>
      <c r="J22" s="21">
        <f t="shared" si="0"/>
        <v>0.03</v>
      </c>
      <c r="K22" s="21">
        <f t="shared" si="0"/>
        <v>0.03</v>
      </c>
      <c r="L22" s="21">
        <f t="shared" si="0"/>
        <v>0.03</v>
      </c>
      <c r="M22" s="21">
        <f t="shared" si="0"/>
        <v>0.03</v>
      </c>
      <c r="N22" s="21">
        <f t="shared" si="0"/>
        <v>0.03</v>
      </c>
      <c r="O22" s="21">
        <f t="shared" si="0"/>
        <v>0.03</v>
      </c>
      <c r="P22" s="21">
        <f t="shared" si="0"/>
        <v>0.03</v>
      </c>
      <c r="Q22" s="196">
        <f>AVERAGE('Operational Budget &amp; Sch.'!$E22:$P22)</f>
        <v>3.0000000000000009E-2</v>
      </c>
      <c r="R22" s="20"/>
      <c r="S22" s="5"/>
      <c r="T22" s="5"/>
      <c r="U22" s="5"/>
      <c r="V22" s="5"/>
      <c r="W22" s="5"/>
      <c r="X22" s="5"/>
      <c r="Y22" s="5"/>
      <c r="Z22" s="5"/>
    </row>
    <row r="23" spans="1:26" ht="12" customHeight="1" outlineLevel="1" x14ac:dyDescent="0.4">
      <c r="A23" s="3"/>
      <c r="B23" s="3"/>
      <c r="C23" s="10"/>
      <c r="D23" s="16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197"/>
      <c r="R23" s="20"/>
      <c r="S23" s="5"/>
      <c r="T23" s="5"/>
      <c r="U23" s="5"/>
      <c r="V23" s="5"/>
      <c r="W23" s="5"/>
      <c r="X23" s="5"/>
      <c r="Y23" s="5"/>
      <c r="Z23" s="5"/>
    </row>
    <row r="24" spans="1:26" ht="11.25" customHeight="1" outlineLevel="1" x14ac:dyDescent="0.4">
      <c r="A24" s="3"/>
      <c r="B24" s="3"/>
      <c r="C24" s="10" t="s">
        <v>32</v>
      </c>
      <c r="D24" s="16" t="s">
        <v>10</v>
      </c>
      <c r="E24" s="23">
        <f t="shared" ref="E24:P24" si="1">(($C$15+3)/100)*E21</f>
        <v>0.83200000000000007</v>
      </c>
      <c r="F24" s="23">
        <f t="shared" si="1"/>
        <v>0.78</v>
      </c>
      <c r="G24" s="23">
        <f t="shared" si="1"/>
        <v>0.65</v>
      </c>
      <c r="H24" s="23">
        <f t="shared" si="1"/>
        <v>0.63700000000000012</v>
      </c>
      <c r="I24" s="23">
        <f t="shared" si="1"/>
        <v>0.52</v>
      </c>
      <c r="J24" s="23">
        <f t="shared" si="1"/>
        <v>0.39</v>
      </c>
      <c r="K24" s="23">
        <f t="shared" si="1"/>
        <v>0.41600000000000004</v>
      </c>
      <c r="L24" s="23">
        <f t="shared" si="1"/>
        <v>0.48100000000000004</v>
      </c>
      <c r="M24" s="23">
        <f t="shared" si="1"/>
        <v>0.48100000000000004</v>
      </c>
      <c r="N24" s="23">
        <f t="shared" si="1"/>
        <v>0.41600000000000004</v>
      </c>
      <c r="O24" s="23">
        <f t="shared" si="1"/>
        <v>0.40300000000000002</v>
      </c>
      <c r="P24" s="23">
        <f t="shared" si="1"/>
        <v>0.442</v>
      </c>
      <c r="Q24" s="24">
        <f>SUM('Operational Budget &amp; Sch.'!$E24:$P24)/12</f>
        <v>0.53733333333333333</v>
      </c>
      <c r="R24" s="25"/>
      <c r="S24" s="5"/>
      <c r="T24" s="5"/>
      <c r="U24" s="5"/>
      <c r="V24" s="5"/>
      <c r="W24" s="5"/>
      <c r="X24" s="5"/>
      <c r="Y24" s="5"/>
      <c r="Z24" s="5"/>
    </row>
    <row r="25" spans="1:26" ht="11.25" customHeight="1" outlineLevel="1" x14ac:dyDescent="0.4">
      <c r="A25" s="3"/>
      <c r="B25" s="3"/>
      <c r="C25" s="10" t="s">
        <v>33</v>
      </c>
      <c r="D25" s="16" t="s">
        <v>10</v>
      </c>
      <c r="E25" s="23">
        <f t="shared" ref="E25:P25" si="2">$C$15</f>
        <v>10</v>
      </c>
      <c r="F25" s="23">
        <f t="shared" si="2"/>
        <v>10</v>
      </c>
      <c r="G25" s="23">
        <f t="shared" si="2"/>
        <v>10</v>
      </c>
      <c r="H25" s="23">
        <f t="shared" si="2"/>
        <v>10</v>
      </c>
      <c r="I25" s="23">
        <f t="shared" si="2"/>
        <v>10</v>
      </c>
      <c r="J25" s="23">
        <f t="shared" si="2"/>
        <v>10</v>
      </c>
      <c r="K25" s="23">
        <f t="shared" si="2"/>
        <v>10</v>
      </c>
      <c r="L25" s="23">
        <f t="shared" si="2"/>
        <v>10</v>
      </c>
      <c r="M25" s="23">
        <f t="shared" si="2"/>
        <v>10</v>
      </c>
      <c r="N25" s="23">
        <f t="shared" si="2"/>
        <v>10</v>
      </c>
      <c r="O25" s="23">
        <f t="shared" si="2"/>
        <v>10</v>
      </c>
      <c r="P25" s="23">
        <f t="shared" si="2"/>
        <v>10</v>
      </c>
      <c r="Q25" s="24">
        <f>SUM('Operational Budget &amp; Sch.'!$E25:$P25)/12</f>
        <v>10</v>
      </c>
      <c r="R25" s="25"/>
      <c r="S25" s="5"/>
      <c r="T25" s="5"/>
      <c r="U25" s="5"/>
      <c r="V25" s="5"/>
      <c r="W25" s="5"/>
      <c r="X25" s="5"/>
      <c r="Y25" s="5"/>
      <c r="Z25" s="5"/>
    </row>
    <row r="26" spans="1:26" ht="11.25" customHeight="1" outlineLevel="1" x14ac:dyDescent="0.4">
      <c r="A26" s="3"/>
      <c r="B26" s="3"/>
      <c r="C26" s="10"/>
      <c r="D26" s="5"/>
      <c r="E26" s="26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7"/>
      <c r="R26" s="11"/>
      <c r="S26" s="5"/>
      <c r="T26" s="5"/>
      <c r="U26" s="5"/>
      <c r="V26" s="5"/>
      <c r="W26" s="5"/>
      <c r="X26" s="5"/>
      <c r="Y26" s="5"/>
      <c r="Z26" s="5"/>
    </row>
    <row r="27" spans="1:26" ht="12" customHeight="1" outlineLevel="1" x14ac:dyDescent="0.4">
      <c r="A27" s="3"/>
      <c r="B27" s="3"/>
      <c r="C27" s="28" t="s">
        <v>34</v>
      </c>
      <c r="D27" s="16" t="s">
        <v>10</v>
      </c>
      <c r="E27" s="29">
        <f t="shared" ref="E27:P27" si="3">$C$15+E24</f>
        <v>10.832000000000001</v>
      </c>
      <c r="F27" s="29">
        <f t="shared" si="3"/>
        <v>10.78</v>
      </c>
      <c r="G27" s="29">
        <f t="shared" si="3"/>
        <v>10.65</v>
      </c>
      <c r="H27" s="29">
        <f t="shared" si="3"/>
        <v>10.637</v>
      </c>
      <c r="I27" s="29">
        <f t="shared" si="3"/>
        <v>10.52</v>
      </c>
      <c r="J27" s="29">
        <f t="shared" si="3"/>
        <v>10.39</v>
      </c>
      <c r="K27" s="29">
        <f t="shared" si="3"/>
        <v>10.416</v>
      </c>
      <c r="L27" s="29">
        <f t="shared" si="3"/>
        <v>10.481</v>
      </c>
      <c r="M27" s="29">
        <f t="shared" si="3"/>
        <v>10.481</v>
      </c>
      <c r="N27" s="29">
        <f t="shared" si="3"/>
        <v>10.416</v>
      </c>
      <c r="O27" s="29">
        <f t="shared" si="3"/>
        <v>10.403</v>
      </c>
      <c r="P27" s="29">
        <f t="shared" si="3"/>
        <v>10.442</v>
      </c>
      <c r="Q27" s="30">
        <f>SUM(E27:P27)/12</f>
        <v>10.537333333333331</v>
      </c>
      <c r="R27" s="11"/>
      <c r="S27" s="5"/>
      <c r="T27" s="5"/>
      <c r="U27" s="5"/>
      <c r="V27" s="5"/>
      <c r="W27" s="5"/>
      <c r="X27" s="5"/>
      <c r="Y27" s="5"/>
      <c r="Z27" s="5"/>
    </row>
    <row r="28" spans="1:26" ht="12" customHeight="1" outlineLevel="1" x14ac:dyDescent="0.4">
      <c r="A28" s="3"/>
      <c r="B28" s="3"/>
      <c r="C28" s="3"/>
      <c r="D28" s="3"/>
      <c r="E28" s="3"/>
      <c r="F28" s="3"/>
      <c r="G28" s="3"/>
      <c r="H28" s="31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3"/>
      <c r="V28" s="3"/>
      <c r="W28" s="5"/>
      <c r="X28" s="5"/>
      <c r="Y28" s="5"/>
      <c r="Z28" s="5"/>
    </row>
    <row r="29" spans="1:26" ht="12" customHeight="1" outlineLevel="1" x14ac:dyDescent="0.4">
      <c r="A29" s="3"/>
      <c r="B29" s="3"/>
      <c r="C29" s="3"/>
      <c r="D29" s="3"/>
      <c r="E29" s="3"/>
      <c r="F29" s="3"/>
      <c r="G29" s="3"/>
      <c r="H29" s="31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3"/>
      <c r="V29" s="3"/>
      <c r="W29" s="5"/>
      <c r="X29" s="5"/>
      <c r="Y29" s="5"/>
      <c r="Z29" s="5"/>
    </row>
    <row r="30" spans="1:26" s="177" customFormat="1" ht="12" customHeight="1" outlineLevel="1" x14ac:dyDescent="0.4">
      <c r="A30" s="169" t="s">
        <v>35</v>
      </c>
      <c r="B30" s="169"/>
      <c r="C30" s="169"/>
      <c r="D30" s="169"/>
      <c r="E30" s="169"/>
      <c r="F30" s="169"/>
      <c r="G30" s="169"/>
      <c r="H30" s="181"/>
      <c r="I30" s="182"/>
      <c r="J30" s="169"/>
      <c r="K30" s="169"/>
      <c r="L30" s="169"/>
      <c r="M30" s="169"/>
      <c r="N30" s="169"/>
      <c r="O30" s="169"/>
      <c r="P30" s="169"/>
      <c r="Q30" s="169"/>
      <c r="R30" s="183"/>
      <c r="S30" s="169"/>
      <c r="T30" s="169"/>
      <c r="U30" s="169"/>
      <c r="V30" s="184"/>
      <c r="W30" s="184"/>
      <c r="X30" s="184"/>
      <c r="Y30" s="184"/>
      <c r="Z30" s="184"/>
    </row>
    <row r="31" spans="1:26" ht="12" customHeight="1" outlineLevel="1" x14ac:dyDescent="0.4">
      <c r="A31" s="5"/>
      <c r="B31" s="5"/>
      <c r="C31" s="5"/>
      <c r="D31" s="3"/>
      <c r="E31" s="3"/>
      <c r="F31" s="3"/>
      <c r="G31" s="3"/>
      <c r="H31" s="32"/>
      <c r="I31" s="33"/>
      <c r="J31" s="3"/>
      <c r="K31" s="3"/>
      <c r="L31" s="3"/>
      <c r="M31" s="3"/>
      <c r="N31" s="3"/>
      <c r="O31" s="3"/>
      <c r="P31" s="3"/>
      <c r="Q31" s="31"/>
      <c r="R31" s="4"/>
      <c r="S31" s="3"/>
      <c r="T31" s="3"/>
      <c r="U31" s="3"/>
      <c r="V31" s="5"/>
      <c r="W31" s="5"/>
      <c r="X31" s="5"/>
      <c r="Y31" s="5"/>
      <c r="Z31" s="5"/>
    </row>
    <row r="32" spans="1:26" ht="12" customHeight="1" outlineLevel="1" x14ac:dyDescent="0.4">
      <c r="A32" s="5"/>
      <c r="B32" s="5"/>
      <c r="C32" s="34">
        <v>0.3</v>
      </c>
      <c r="D32" s="4" t="s">
        <v>12</v>
      </c>
      <c r="E32" s="3" t="s">
        <v>36</v>
      </c>
      <c r="F32" s="3"/>
      <c r="G32" s="3"/>
      <c r="H32" s="3"/>
      <c r="I32" s="35"/>
      <c r="J32" s="3"/>
      <c r="K32" s="3"/>
      <c r="L32" s="3"/>
      <c r="M32" s="3"/>
      <c r="N32" s="10"/>
      <c r="O32" s="3"/>
      <c r="P32" s="3"/>
      <c r="Q32" s="3"/>
      <c r="R32" s="11"/>
      <c r="S32" s="5"/>
      <c r="T32" s="5"/>
      <c r="U32" s="5"/>
      <c r="V32" s="5"/>
      <c r="W32" s="5"/>
      <c r="X32" s="5"/>
      <c r="Y32" s="5"/>
      <c r="Z32" s="5"/>
    </row>
    <row r="33" spans="1:26" ht="12" customHeight="1" outlineLevel="1" x14ac:dyDescent="0.4">
      <c r="A33" s="5"/>
      <c r="B33" s="5"/>
      <c r="C33" s="34">
        <v>0.5</v>
      </c>
      <c r="D33" s="4" t="s">
        <v>12</v>
      </c>
      <c r="E33" s="3" t="s">
        <v>37</v>
      </c>
      <c r="F33" s="3"/>
      <c r="G33" s="3"/>
      <c r="H33" s="3"/>
      <c r="I33" s="35" t="s">
        <v>38</v>
      </c>
      <c r="J33" s="3"/>
      <c r="K33" s="3"/>
      <c r="L33" s="3"/>
      <c r="M33" s="3"/>
      <c r="N33" s="10"/>
      <c r="O33" s="3"/>
      <c r="P33" s="3"/>
      <c r="Q33" s="3"/>
      <c r="R33" s="11"/>
      <c r="S33" s="5"/>
      <c r="T33" s="5"/>
      <c r="U33" s="5"/>
      <c r="V33" s="5"/>
      <c r="W33" s="5"/>
      <c r="X33" s="5"/>
      <c r="Y33" s="5"/>
      <c r="Z33" s="5"/>
    </row>
    <row r="34" spans="1:26" ht="12" customHeight="1" outlineLevel="1" x14ac:dyDescent="0.4">
      <c r="A34" s="5"/>
      <c r="B34" s="5"/>
      <c r="C34" s="34">
        <v>0.2</v>
      </c>
      <c r="D34" s="4" t="s">
        <v>12</v>
      </c>
      <c r="E34" s="3" t="s">
        <v>39</v>
      </c>
      <c r="F34" s="3"/>
      <c r="G34" s="3"/>
      <c r="H34" s="3"/>
      <c r="I34" s="35"/>
      <c r="J34" s="3"/>
      <c r="K34" s="3"/>
      <c r="L34" s="3"/>
      <c r="M34" s="3"/>
      <c r="N34" s="10"/>
      <c r="O34" s="3"/>
      <c r="P34" s="3"/>
      <c r="Q34" s="3"/>
      <c r="R34" s="11"/>
      <c r="S34" s="5"/>
      <c r="T34" s="5"/>
      <c r="U34" s="5"/>
      <c r="V34" s="5"/>
      <c r="W34" s="5"/>
      <c r="X34" s="5"/>
      <c r="Y34" s="5"/>
      <c r="Z34" s="5"/>
    </row>
    <row r="35" spans="1:26" ht="12" customHeight="1" outlineLevel="1" x14ac:dyDescent="0.4">
      <c r="A35" s="3"/>
      <c r="B35" s="3"/>
      <c r="C35" s="33"/>
      <c r="D35" s="4"/>
      <c r="E35" s="3"/>
      <c r="F35" s="3"/>
      <c r="G35" s="3"/>
      <c r="H35" s="3"/>
      <c r="I35" s="3"/>
      <c r="J35" s="3"/>
      <c r="K35" s="3"/>
      <c r="L35" s="3"/>
      <c r="M35" s="3"/>
      <c r="N35" s="10"/>
      <c r="O35" s="3"/>
      <c r="P35" s="3"/>
      <c r="Q35" s="3"/>
      <c r="R35" s="11"/>
      <c r="S35" s="5"/>
      <c r="T35" s="5"/>
      <c r="U35" s="5"/>
      <c r="V35" s="5"/>
      <c r="W35" s="5"/>
      <c r="X35" s="5"/>
      <c r="Y35" s="5"/>
      <c r="Z35" s="5"/>
    </row>
    <row r="36" spans="1:26" s="177" customFormat="1" ht="12" customHeight="1" outlineLevel="1" x14ac:dyDescent="0.4">
      <c r="A36" s="169" t="s">
        <v>40</v>
      </c>
      <c r="B36" s="169"/>
      <c r="C36" s="170"/>
      <c r="D36" s="171"/>
      <c r="E36" s="170"/>
      <c r="F36" s="170"/>
      <c r="G36" s="170"/>
      <c r="H36" s="170"/>
      <c r="I36" s="170"/>
      <c r="J36" s="170"/>
      <c r="K36" s="170"/>
      <c r="L36" s="170"/>
      <c r="M36" s="170"/>
      <c r="N36" s="185"/>
      <c r="O36" s="170"/>
      <c r="P36" s="170"/>
      <c r="Q36" s="170"/>
      <c r="R36" s="175"/>
      <c r="S36" s="176"/>
      <c r="T36" s="176"/>
      <c r="U36" s="176"/>
      <c r="V36" s="176"/>
      <c r="W36" s="176"/>
      <c r="X36" s="176"/>
      <c r="Y36" s="176"/>
      <c r="Z36" s="176"/>
    </row>
    <row r="37" spans="1:26" s="168" customFormat="1" ht="12" customHeight="1" outlineLevel="1" x14ac:dyDescent="0.4">
      <c r="A37" s="162"/>
      <c r="B37" s="162"/>
      <c r="C37" s="163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5"/>
      <c r="O37" s="163"/>
      <c r="P37" s="163"/>
      <c r="Q37" s="163"/>
      <c r="R37" s="166"/>
      <c r="S37" s="167"/>
      <c r="T37" s="167"/>
      <c r="U37" s="167"/>
      <c r="V37" s="167"/>
      <c r="W37" s="167"/>
      <c r="X37" s="167"/>
      <c r="Y37" s="167"/>
      <c r="Z37" s="167"/>
    </row>
    <row r="38" spans="1:26" ht="12" customHeight="1" outlineLevel="1" x14ac:dyDescent="0.4">
      <c r="A38" s="5"/>
      <c r="B38" s="5"/>
      <c r="C38" s="34">
        <v>0.5</v>
      </c>
      <c r="D38" s="4" t="s">
        <v>12</v>
      </c>
      <c r="E38" s="3" t="s">
        <v>41</v>
      </c>
      <c r="F38" s="3"/>
      <c r="G38" s="3"/>
      <c r="H38" s="3"/>
      <c r="I38" s="3"/>
      <c r="J38" s="3"/>
      <c r="K38" s="3"/>
      <c r="L38" s="3"/>
      <c r="M38" s="3"/>
      <c r="N38" s="10"/>
      <c r="O38" s="3"/>
      <c r="P38" s="3"/>
      <c r="Q38" s="3"/>
      <c r="R38" s="11"/>
      <c r="S38" s="5"/>
      <c r="T38" s="5"/>
      <c r="U38" s="5"/>
      <c r="V38" s="5"/>
      <c r="W38" s="5"/>
      <c r="X38" s="5"/>
      <c r="Y38" s="5"/>
      <c r="Z38" s="5"/>
    </row>
    <row r="39" spans="1:26" ht="12" customHeight="1" outlineLevel="1" x14ac:dyDescent="0.4">
      <c r="A39" s="5"/>
      <c r="B39" s="5"/>
      <c r="C39" s="34">
        <v>0.75</v>
      </c>
      <c r="D39" s="4" t="s">
        <v>12</v>
      </c>
      <c r="E39" s="3" t="s">
        <v>42</v>
      </c>
      <c r="F39" s="3"/>
      <c r="G39" s="3"/>
      <c r="H39" s="3"/>
      <c r="I39" s="3"/>
      <c r="J39" s="3"/>
      <c r="K39" s="3"/>
      <c r="L39" s="3"/>
      <c r="M39" s="3"/>
      <c r="N39" s="10"/>
      <c r="O39" s="3"/>
      <c r="P39" s="3"/>
      <c r="Q39" s="3"/>
      <c r="R39" s="11"/>
      <c r="S39" s="5"/>
      <c r="T39" s="5"/>
      <c r="U39" s="5"/>
      <c r="V39" s="5"/>
      <c r="W39" s="5"/>
      <c r="X39" s="5"/>
      <c r="Y39" s="5"/>
      <c r="Z39" s="5"/>
    </row>
    <row r="40" spans="1:26" ht="12" customHeight="1" outlineLevel="1" x14ac:dyDescent="0.4">
      <c r="A40" s="5"/>
      <c r="B40" s="5"/>
      <c r="C40" s="36">
        <v>0</v>
      </c>
      <c r="D40" s="16" t="s">
        <v>10</v>
      </c>
      <c r="E40" s="3" t="s">
        <v>43</v>
      </c>
      <c r="F40" s="3"/>
      <c r="G40" s="3"/>
      <c r="H40" s="3"/>
      <c r="I40" s="3"/>
      <c r="J40" s="3"/>
      <c r="K40" s="3"/>
      <c r="L40" s="3"/>
      <c r="M40" s="3"/>
      <c r="N40" s="37"/>
      <c r="O40" s="3"/>
      <c r="P40" s="3"/>
      <c r="Q40" s="3"/>
      <c r="R40" s="11"/>
      <c r="S40" s="5"/>
      <c r="T40" s="5"/>
      <c r="U40" s="5"/>
      <c r="V40" s="5"/>
      <c r="W40" s="5"/>
      <c r="X40" s="5"/>
      <c r="Y40" s="5"/>
      <c r="Z40" s="5"/>
    </row>
    <row r="41" spans="1:26" ht="12" customHeight="1" outlineLevel="1" x14ac:dyDescent="0.4">
      <c r="A41" s="5"/>
      <c r="B41" s="5"/>
      <c r="C41" s="36">
        <v>0</v>
      </c>
      <c r="D41" s="16" t="s">
        <v>10</v>
      </c>
      <c r="E41" s="3" t="s">
        <v>44</v>
      </c>
      <c r="F41" s="3"/>
      <c r="G41" s="3"/>
      <c r="H41" s="3"/>
      <c r="I41" s="3"/>
      <c r="J41" s="3"/>
      <c r="K41" s="3"/>
      <c r="L41" s="3"/>
      <c r="M41" s="3"/>
      <c r="N41" s="37"/>
      <c r="O41" s="3"/>
      <c r="P41" s="3"/>
      <c r="Q41" s="3"/>
      <c r="R41" s="11"/>
      <c r="S41" s="5"/>
      <c r="T41" s="5"/>
      <c r="U41" s="5"/>
      <c r="V41" s="5"/>
      <c r="W41" s="5"/>
      <c r="X41" s="5"/>
      <c r="Y41" s="5"/>
      <c r="Z41" s="5"/>
    </row>
    <row r="42" spans="1:26" ht="12" customHeight="1" outlineLevel="1" x14ac:dyDescent="0.4">
      <c r="A42" s="38"/>
      <c r="B42" s="38"/>
      <c r="C42" s="38"/>
      <c r="D42" s="4"/>
      <c r="E42" s="39"/>
      <c r="F42" s="38"/>
      <c r="G42" s="38"/>
      <c r="H42" s="38"/>
      <c r="I42" s="38"/>
      <c r="J42" s="38"/>
      <c r="K42" s="38"/>
      <c r="L42" s="38"/>
      <c r="M42" s="38"/>
      <c r="N42" s="40"/>
      <c r="O42" s="38"/>
      <c r="P42" s="38"/>
      <c r="Q42" s="38"/>
      <c r="R42" s="41"/>
      <c r="S42" s="39"/>
      <c r="T42" s="39"/>
      <c r="U42" s="39"/>
      <c r="V42" s="39"/>
      <c r="W42" s="39"/>
      <c r="X42" s="39"/>
      <c r="Y42" s="39"/>
      <c r="Z42" s="39"/>
    </row>
    <row r="43" spans="1:26" ht="12" customHeight="1" outlineLevel="1" x14ac:dyDescent="0.4">
      <c r="A43" s="38"/>
      <c r="B43" s="38"/>
      <c r="C43" s="38"/>
      <c r="D43" s="4"/>
      <c r="E43" s="3"/>
      <c r="F43" s="38"/>
      <c r="G43" s="38"/>
      <c r="H43" s="38"/>
      <c r="I43" s="38"/>
      <c r="J43" s="38"/>
      <c r="K43" s="38"/>
      <c r="L43" s="38"/>
      <c r="M43" s="38"/>
      <c r="N43" s="40"/>
      <c r="O43" s="38"/>
      <c r="P43" s="38"/>
      <c r="Q43" s="38"/>
      <c r="R43" s="41"/>
      <c r="S43" s="39"/>
      <c r="T43" s="39"/>
      <c r="U43" s="39"/>
      <c r="V43" s="39"/>
      <c r="W43" s="39"/>
      <c r="X43" s="39"/>
      <c r="Y43" s="39"/>
      <c r="Z43" s="39"/>
    </row>
    <row r="44" spans="1:26" s="177" customFormat="1" ht="12" customHeight="1" outlineLevel="1" x14ac:dyDescent="0.5">
      <c r="A44" s="169" t="s">
        <v>45</v>
      </c>
      <c r="B44" s="169"/>
      <c r="C44" s="170"/>
      <c r="D44" s="171"/>
      <c r="E44" s="172"/>
      <c r="F44" s="170"/>
      <c r="G44" s="170"/>
      <c r="H44" s="170"/>
      <c r="I44" s="170"/>
      <c r="J44" s="173"/>
      <c r="K44" s="170"/>
      <c r="L44" s="170"/>
      <c r="M44" s="170"/>
      <c r="N44" s="174"/>
      <c r="O44" s="170"/>
      <c r="P44" s="170"/>
      <c r="Q44" s="170"/>
      <c r="R44" s="175"/>
      <c r="S44" s="176"/>
      <c r="T44" s="176"/>
      <c r="U44" s="176"/>
      <c r="V44" s="176"/>
      <c r="W44" s="176"/>
      <c r="X44" s="176"/>
      <c r="Y44" s="176"/>
      <c r="Z44" s="176"/>
    </row>
    <row r="45" spans="1:26" s="168" customFormat="1" ht="12" customHeight="1" outlineLevel="1" x14ac:dyDescent="0.5">
      <c r="A45" s="162"/>
      <c r="B45" s="162"/>
      <c r="C45" s="163"/>
      <c r="D45" s="164"/>
      <c r="E45" s="178"/>
      <c r="F45" s="163"/>
      <c r="G45" s="163"/>
      <c r="H45" s="163"/>
      <c r="I45" s="163"/>
      <c r="J45" s="179"/>
      <c r="K45" s="163"/>
      <c r="L45" s="163"/>
      <c r="M45" s="163"/>
      <c r="N45" s="180"/>
      <c r="O45" s="163"/>
      <c r="P45" s="163"/>
      <c r="Q45" s="163"/>
      <c r="R45" s="166"/>
      <c r="S45" s="167"/>
      <c r="T45" s="167"/>
      <c r="U45" s="167"/>
      <c r="V45" s="167"/>
      <c r="W45" s="167"/>
      <c r="X45" s="167"/>
      <c r="Y45" s="167"/>
      <c r="Z45" s="167"/>
    </row>
    <row r="46" spans="1:26" ht="12" customHeight="1" outlineLevel="1" x14ac:dyDescent="0.4">
      <c r="A46" s="5"/>
      <c r="B46" s="5"/>
      <c r="C46" s="36">
        <v>8</v>
      </c>
      <c r="D46" s="4" t="s">
        <v>46</v>
      </c>
      <c r="E46" s="3" t="s">
        <v>47</v>
      </c>
      <c r="F46" s="3"/>
      <c r="G46" s="3"/>
      <c r="H46" s="3"/>
      <c r="I46" s="3"/>
      <c r="J46" s="3"/>
      <c r="K46" s="3"/>
      <c r="L46" s="3"/>
      <c r="M46" s="3"/>
      <c r="N46" s="11"/>
      <c r="O46" s="3"/>
      <c r="P46" s="3"/>
      <c r="Q46" s="3"/>
      <c r="R46" s="11"/>
      <c r="S46" s="5"/>
      <c r="T46" s="5"/>
      <c r="U46" s="5"/>
      <c r="V46" s="5"/>
      <c r="W46" s="5"/>
      <c r="X46" s="5"/>
      <c r="Y46" s="5"/>
      <c r="Z46" s="5"/>
    </row>
    <row r="47" spans="1:26" ht="12" customHeight="1" outlineLevel="1" x14ac:dyDescent="0.4">
      <c r="A47" s="5"/>
      <c r="B47" s="5"/>
      <c r="C47" s="15">
        <v>0.5</v>
      </c>
      <c r="D47" s="16" t="s">
        <v>10</v>
      </c>
      <c r="E47" s="3" t="s">
        <v>48</v>
      </c>
      <c r="F47" s="3"/>
      <c r="G47" s="3"/>
      <c r="H47" s="3"/>
      <c r="I47" s="3"/>
      <c r="J47" s="3"/>
      <c r="K47" s="3"/>
      <c r="L47" s="3"/>
      <c r="M47" s="3"/>
      <c r="N47" s="11"/>
      <c r="O47" s="3"/>
      <c r="P47" s="3"/>
      <c r="Q47" s="3"/>
      <c r="R47" s="11"/>
      <c r="S47" s="5"/>
      <c r="T47" s="5"/>
      <c r="U47" s="5"/>
      <c r="V47" s="5"/>
      <c r="W47" s="5"/>
      <c r="X47" s="5"/>
      <c r="Y47" s="5"/>
      <c r="Z47" s="5"/>
    </row>
    <row r="48" spans="1:26" ht="12" customHeight="1" outlineLevel="1" x14ac:dyDescent="0.4">
      <c r="A48" s="3"/>
      <c r="B48" s="3"/>
      <c r="C48" s="14"/>
      <c r="D48" s="4"/>
      <c r="E48" s="5"/>
      <c r="F48" s="3"/>
      <c r="G48" s="3"/>
      <c r="H48" s="3"/>
      <c r="I48" s="3"/>
      <c r="J48" s="3"/>
      <c r="K48" s="3"/>
      <c r="L48" s="3"/>
      <c r="M48" s="3"/>
      <c r="N48" s="10"/>
      <c r="O48" s="3"/>
      <c r="P48" s="3"/>
      <c r="Q48" s="3"/>
      <c r="R48" s="11"/>
      <c r="S48" s="5"/>
      <c r="T48" s="5"/>
      <c r="U48" s="5"/>
      <c r="V48" s="5"/>
      <c r="W48" s="5"/>
      <c r="X48" s="5"/>
      <c r="Y48" s="5"/>
      <c r="Z48" s="5"/>
    </row>
    <row r="49" spans="1:26" ht="12" customHeight="1" outlineLevel="1" x14ac:dyDescent="0.4">
      <c r="A49" s="3"/>
      <c r="B49" s="3"/>
      <c r="C49" s="14"/>
      <c r="D49" s="4"/>
      <c r="E49" s="3"/>
      <c r="F49" s="3"/>
      <c r="G49" s="3"/>
      <c r="H49" s="3"/>
      <c r="I49" s="3"/>
      <c r="J49" s="3"/>
      <c r="K49" s="3"/>
      <c r="L49" s="3"/>
      <c r="M49" s="3"/>
      <c r="N49" s="10"/>
      <c r="O49" s="3"/>
      <c r="P49" s="3"/>
      <c r="Q49" s="3"/>
      <c r="R49" s="11"/>
      <c r="S49" s="5"/>
      <c r="T49" s="5"/>
      <c r="U49" s="5"/>
      <c r="V49" s="5"/>
      <c r="W49" s="5"/>
      <c r="X49" s="5"/>
      <c r="Y49" s="5"/>
      <c r="Z49" s="5"/>
    </row>
    <row r="50" spans="1:26" s="177" customFormat="1" ht="12" customHeight="1" outlineLevel="1" x14ac:dyDescent="0.4">
      <c r="A50" s="169" t="s">
        <v>49</v>
      </c>
      <c r="B50" s="169"/>
      <c r="C50" s="170"/>
      <c r="D50" s="171"/>
      <c r="E50" s="170"/>
      <c r="F50" s="170"/>
      <c r="G50" s="170"/>
      <c r="H50" s="170"/>
      <c r="I50" s="170"/>
      <c r="J50" s="170"/>
      <c r="K50" s="170"/>
      <c r="L50" s="170"/>
      <c r="M50" s="170"/>
      <c r="N50" s="185"/>
      <c r="O50" s="170"/>
      <c r="P50" s="170"/>
      <c r="Q50" s="170"/>
      <c r="R50" s="175"/>
      <c r="S50" s="176"/>
      <c r="T50" s="176"/>
      <c r="U50" s="176"/>
      <c r="V50" s="176"/>
      <c r="W50" s="176"/>
      <c r="X50" s="176"/>
      <c r="Y50" s="176"/>
      <c r="Z50" s="176"/>
    </row>
    <row r="51" spans="1:26" ht="12" customHeight="1" outlineLevel="1" x14ac:dyDescent="0.4">
      <c r="A51" s="5"/>
      <c r="B51" s="5"/>
      <c r="C51" s="3"/>
      <c r="D51" s="4"/>
      <c r="E51" s="3"/>
      <c r="F51" s="3"/>
      <c r="G51" s="3"/>
      <c r="H51" s="3"/>
      <c r="I51" s="3"/>
      <c r="J51" s="3"/>
      <c r="K51" s="3"/>
      <c r="L51" s="3"/>
      <c r="M51" s="3"/>
      <c r="N51" s="10"/>
      <c r="O51" s="3"/>
      <c r="P51" s="3"/>
      <c r="Q51" s="3"/>
      <c r="R51" s="11"/>
      <c r="S51" s="5"/>
      <c r="T51" s="5"/>
      <c r="U51" s="5"/>
      <c r="V51" s="5"/>
      <c r="W51" s="5"/>
      <c r="X51" s="5"/>
      <c r="Y51" s="5"/>
      <c r="Z51" s="5"/>
    </row>
    <row r="52" spans="1:26" ht="12" customHeight="1" outlineLevel="1" x14ac:dyDescent="0.4">
      <c r="A52" s="5"/>
      <c r="B52" s="5"/>
      <c r="C52" s="34">
        <v>0.5</v>
      </c>
      <c r="D52" s="4" t="s">
        <v>12</v>
      </c>
      <c r="E52" s="3" t="s">
        <v>50</v>
      </c>
      <c r="F52" s="3"/>
      <c r="G52" s="3"/>
      <c r="H52" s="3"/>
      <c r="I52" s="3"/>
      <c r="J52" s="3"/>
      <c r="K52" s="3"/>
      <c r="L52" s="3"/>
      <c r="M52" s="3"/>
      <c r="N52" s="10"/>
      <c r="O52" s="3"/>
      <c r="P52" s="3"/>
      <c r="Q52" s="3"/>
      <c r="R52" s="11"/>
      <c r="S52" s="5"/>
      <c r="T52" s="5"/>
      <c r="U52" s="5"/>
      <c r="V52" s="5"/>
      <c r="W52" s="5"/>
      <c r="X52" s="5"/>
      <c r="Y52" s="5"/>
      <c r="Z52" s="5"/>
    </row>
    <row r="53" spans="1:26" ht="12" customHeight="1" outlineLevel="1" x14ac:dyDescent="0.4">
      <c r="A53" s="5"/>
      <c r="B53" s="5"/>
      <c r="C53" s="34">
        <v>0.5</v>
      </c>
      <c r="D53" s="4" t="s">
        <v>12</v>
      </c>
      <c r="E53" s="3" t="s">
        <v>51</v>
      </c>
      <c r="F53" s="3"/>
      <c r="G53" s="3"/>
      <c r="H53" s="3"/>
      <c r="I53" s="3"/>
      <c r="J53" s="3"/>
      <c r="K53" s="3"/>
      <c r="L53" s="3"/>
      <c r="M53" s="3"/>
      <c r="N53" s="10"/>
      <c r="O53" s="3"/>
      <c r="P53" s="3"/>
      <c r="Q53" s="3"/>
      <c r="R53" s="11"/>
      <c r="S53" s="5"/>
      <c r="T53" s="5"/>
      <c r="U53" s="5"/>
      <c r="V53" s="5"/>
      <c r="W53" s="5"/>
      <c r="X53" s="5"/>
      <c r="Y53" s="5"/>
      <c r="Z53" s="5"/>
    </row>
    <row r="54" spans="1:26" ht="12" customHeight="1" outlineLevel="1" x14ac:dyDescent="0.4">
      <c r="A54" s="3"/>
      <c r="B54" s="3"/>
      <c r="C54" s="33"/>
      <c r="D54" s="4"/>
      <c r="E54" s="5"/>
      <c r="F54" s="3"/>
      <c r="G54" s="3"/>
      <c r="H54" s="3"/>
      <c r="I54" s="3"/>
      <c r="J54" s="3"/>
      <c r="K54" s="3"/>
      <c r="L54" s="3"/>
      <c r="M54" s="3"/>
      <c r="N54" s="10"/>
      <c r="O54" s="3"/>
      <c r="P54" s="3"/>
      <c r="Q54" s="3"/>
      <c r="R54" s="11"/>
      <c r="S54" s="5"/>
      <c r="T54" s="5"/>
      <c r="U54" s="5"/>
      <c r="V54" s="5"/>
      <c r="W54" s="5"/>
      <c r="X54" s="5"/>
      <c r="Y54" s="5"/>
      <c r="Z54" s="5"/>
    </row>
    <row r="55" spans="1:26" ht="12" customHeight="1" outlineLevel="1" x14ac:dyDescent="0.4">
      <c r="A55" s="3"/>
      <c r="B55" s="3"/>
      <c r="C55" s="33"/>
      <c r="D55" s="4"/>
      <c r="E55" s="3"/>
      <c r="F55" s="3"/>
      <c r="G55" s="3"/>
      <c r="H55" s="3"/>
      <c r="I55" s="3"/>
      <c r="J55" s="3"/>
      <c r="K55" s="3"/>
      <c r="L55" s="3"/>
      <c r="M55" s="3"/>
      <c r="N55" s="10"/>
      <c r="O55" s="3"/>
      <c r="P55" s="3"/>
      <c r="Q55" s="3"/>
      <c r="R55" s="11"/>
      <c r="S55" s="5"/>
      <c r="T55" s="5"/>
      <c r="U55" s="5"/>
      <c r="V55" s="5"/>
      <c r="W55" s="5"/>
      <c r="X55" s="5"/>
      <c r="Y55" s="5"/>
      <c r="Z55" s="5"/>
    </row>
    <row r="56" spans="1:26" s="177" customFormat="1" ht="12" customHeight="1" outlineLevel="1" x14ac:dyDescent="0.4">
      <c r="A56" s="169" t="s">
        <v>52</v>
      </c>
      <c r="B56" s="169"/>
      <c r="C56" s="170"/>
      <c r="D56" s="171"/>
      <c r="E56" s="170"/>
      <c r="F56" s="170"/>
      <c r="G56" s="170"/>
      <c r="H56" s="170"/>
      <c r="I56" s="170"/>
      <c r="J56" s="170"/>
      <c r="K56" s="170"/>
      <c r="L56" s="170"/>
      <c r="M56" s="170"/>
      <c r="N56" s="185"/>
      <c r="O56" s="170"/>
      <c r="P56" s="170"/>
      <c r="Q56" s="170"/>
      <c r="R56" s="175"/>
      <c r="S56" s="176"/>
      <c r="T56" s="176"/>
      <c r="U56" s="176"/>
      <c r="V56" s="176"/>
      <c r="W56" s="176"/>
      <c r="X56" s="176"/>
      <c r="Y56" s="176"/>
      <c r="Z56" s="176"/>
    </row>
    <row r="57" spans="1:26" s="168" customFormat="1" ht="12" customHeight="1" outlineLevel="1" x14ac:dyDescent="0.4">
      <c r="A57" s="162"/>
      <c r="B57" s="162"/>
      <c r="C57" s="163"/>
      <c r="D57" s="164"/>
      <c r="E57" s="163"/>
      <c r="F57" s="163"/>
      <c r="G57" s="163"/>
      <c r="H57" s="163"/>
      <c r="I57" s="163"/>
      <c r="J57" s="163"/>
      <c r="K57" s="163"/>
      <c r="L57" s="163"/>
      <c r="M57" s="163"/>
      <c r="N57" s="165"/>
      <c r="O57" s="163"/>
      <c r="P57" s="163"/>
      <c r="Q57" s="163"/>
      <c r="R57" s="166"/>
      <c r="S57" s="167"/>
      <c r="T57" s="167"/>
      <c r="U57" s="167"/>
      <c r="V57" s="167"/>
      <c r="W57" s="167"/>
      <c r="X57" s="167"/>
      <c r="Y57" s="167"/>
      <c r="Z57" s="167"/>
    </row>
    <row r="58" spans="1:26" ht="12" customHeight="1" outlineLevel="1" x14ac:dyDescent="0.4">
      <c r="A58" s="3"/>
      <c r="B58" s="3"/>
      <c r="C58" s="42">
        <v>6</v>
      </c>
      <c r="D58" s="4" t="s">
        <v>53</v>
      </c>
      <c r="E58" s="3" t="s">
        <v>54</v>
      </c>
      <c r="F58" s="3"/>
      <c r="G58" s="3"/>
      <c r="H58" s="3"/>
      <c r="I58" s="3"/>
      <c r="J58" s="3"/>
      <c r="K58" s="3"/>
      <c r="L58" s="3"/>
      <c r="M58" s="3"/>
      <c r="N58" s="10"/>
      <c r="O58" s="3"/>
      <c r="P58" s="3"/>
      <c r="Q58" s="3"/>
      <c r="R58" s="11"/>
      <c r="S58" s="5"/>
      <c r="T58" s="5"/>
      <c r="U58" s="5"/>
      <c r="V58" s="5"/>
      <c r="W58" s="5"/>
      <c r="X58" s="5"/>
      <c r="Y58" s="5"/>
      <c r="Z58" s="5"/>
    </row>
    <row r="59" spans="1:26" ht="12" customHeight="1" outlineLevel="1" x14ac:dyDescent="0.4">
      <c r="A59" s="3"/>
      <c r="B59" s="3"/>
      <c r="C59" s="43">
        <v>60</v>
      </c>
      <c r="D59" s="4" t="s">
        <v>55</v>
      </c>
      <c r="E59" s="3" t="s">
        <v>56</v>
      </c>
      <c r="F59" s="3"/>
      <c r="G59" s="3"/>
      <c r="H59" s="3"/>
      <c r="I59" s="3"/>
      <c r="J59" s="3"/>
      <c r="K59" s="3"/>
      <c r="L59" s="3"/>
      <c r="M59" s="3"/>
      <c r="N59" s="10"/>
      <c r="O59" s="3"/>
      <c r="P59" s="3"/>
      <c r="Q59" s="3"/>
      <c r="R59" s="11"/>
      <c r="S59" s="5"/>
      <c r="T59" s="5"/>
      <c r="U59" s="5"/>
      <c r="V59" s="5"/>
      <c r="W59" s="5"/>
      <c r="X59" s="5"/>
      <c r="Y59" s="5"/>
      <c r="Z59" s="5"/>
    </row>
    <row r="60" spans="1:26" ht="12" customHeight="1" outlineLevel="1" x14ac:dyDescent="0.4">
      <c r="A60" s="3"/>
      <c r="B60" s="3"/>
      <c r="C60" s="44"/>
      <c r="D60" s="4"/>
      <c r="E60" s="3"/>
      <c r="F60" s="3"/>
      <c r="G60" s="3"/>
      <c r="H60" s="3"/>
      <c r="I60" s="3"/>
      <c r="J60" s="3"/>
      <c r="K60" s="3"/>
      <c r="L60" s="3"/>
      <c r="M60" s="3"/>
      <c r="N60" s="10"/>
      <c r="O60" s="3"/>
      <c r="P60" s="3"/>
      <c r="Q60" s="3"/>
      <c r="R60" s="11"/>
      <c r="S60" s="5"/>
      <c r="T60" s="5"/>
      <c r="U60" s="5"/>
      <c r="V60" s="5"/>
      <c r="W60" s="5"/>
      <c r="X60" s="5"/>
      <c r="Y60" s="5"/>
      <c r="Z60" s="5"/>
    </row>
    <row r="61" spans="1:26" ht="12" customHeight="1" outlineLevel="1" x14ac:dyDescent="0.4">
      <c r="A61" s="3"/>
      <c r="B61" s="3"/>
      <c r="C61" s="45">
        <f>C58/C59</f>
        <v>0.1</v>
      </c>
      <c r="D61" s="4" t="s">
        <v>57</v>
      </c>
      <c r="E61" s="3" t="s">
        <v>58</v>
      </c>
      <c r="F61" s="3"/>
      <c r="G61" s="3"/>
      <c r="H61" s="3"/>
      <c r="I61" s="3"/>
      <c r="J61" s="3"/>
      <c r="K61" s="3"/>
      <c r="L61" s="3"/>
      <c r="M61" s="3"/>
      <c r="N61" s="10"/>
      <c r="O61" s="3"/>
      <c r="P61" s="3"/>
      <c r="Q61" s="3"/>
      <c r="R61" s="11"/>
      <c r="S61" s="5"/>
      <c r="T61" s="5"/>
      <c r="U61" s="5"/>
      <c r="V61" s="5"/>
      <c r="W61" s="5"/>
      <c r="X61" s="5"/>
      <c r="Y61" s="5"/>
      <c r="Z61" s="5"/>
    </row>
    <row r="62" spans="1:26" ht="12" customHeight="1" outlineLevel="1" x14ac:dyDescent="0.4">
      <c r="A62" s="3"/>
      <c r="B62" s="3"/>
      <c r="C62" s="43"/>
      <c r="D62" s="4"/>
      <c r="E62" s="3"/>
      <c r="F62" s="3"/>
      <c r="G62" s="3"/>
      <c r="H62" s="3"/>
      <c r="I62" s="3"/>
      <c r="J62" s="3"/>
      <c r="K62" s="3"/>
      <c r="L62" s="3"/>
      <c r="M62" s="3"/>
      <c r="N62" s="10"/>
      <c r="O62" s="3"/>
      <c r="P62" s="3"/>
      <c r="Q62" s="3"/>
      <c r="R62" s="11"/>
      <c r="S62" s="5"/>
      <c r="T62" s="5"/>
      <c r="U62" s="5"/>
      <c r="V62" s="5"/>
      <c r="W62" s="5"/>
      <c r="X62" s="5"/>
      <c r="Y62" s="5"/>
      <c r="Z62" s="5"/>
    </row>
    <row r="63" spans="1:26" ht="12" customHeight="1" outlineLevel="1" x14ac:dyDescent="0.4">
      <c r="A63" s="3"/>
      <c r="B63" s="3"/>
      <c r="C63" s="15">
        <v>20</v>
      </c>
      <c r="D63" s="4" t="s">
        <v>10</v>
      </c>
      <c r="E63" s="3" t="s">
        <v>59</v>
      </c>
      <c r="F63" s="3"/>
      <c r="G63" s="3"/>
      <c r="H63" s="3"/>
      <c r="I63" s="3"/>
      <c r="J63" s="3"/>
      <c r="K63" s="3"/>
      <c r="L63" s="3"/>
      <c r="M63" s="3"/>
      <c r="N63" s="10"/>
      <c r="O63" s="3"/>
      <c r="P63" s="3"/>
      <c r="Q63" s="3"/>
      <c r="R63" s="11"/>
      <c r="S63" s="5"/>
      <c r="T63" s="5"/>
      <c r="U63" s="5"/>
      <c r="V63" s="5"/>
      <c r="W63" s="5"/>
      <c r="X63" s="5"/>
      <c r="Y63" s="5"/>
      <c r="Z63" s="5"/>
    </row>
    <row r="64" spans="1:26" ht="12" customHeight="1" outlineLevel="1" x14ac:dyDescent="0.4">
      <c r="A64" s="3"/>
      <c r="B64" s="3"/>
      <c r="C64" s="14"/>
      <c r="D64" s="4"/>
      <c r="E64" s="5"/>
      <c r="F64" s="3"/>
      <c r="G64" s="3"/>
      <c r="H64" s="3"/>
      <c r="I64" s="3"/>
      <c r="J64" s="3"/>
      <c r="K64" s="3"/>
      <c r="L64" s="3"/>
      <c r="M64" s="3"/>
      <c r="N64" s="10"/>
      <c r="O64" s="3"/>
      <c r="P64" s="3"/>
      <c r="Q64" s="3"/>
      <c r="R64" s="11"/>
      <c r="S64" s="5"/>
      <c r="T64" s="5"/>
      <c r="U64" s="5"/>
      <c r="V64" s="5"/>
      <c r="W64" s="5"/>
      <c r="X64" s="5"/>
      <c r="Y64" s="5"/>
      <c r="Z64" s="5"/>
    </row>
    <row r="65" spans="1:26" s="156" customFormat="1" ht="12" customHeight="1" outlineLevel="1" x14ac:dyDescent="0.4">
      <c r="A65" s="155" t="s">
        <v>60</v>
      </c>
      <c r="B65" s="155"/>
      <c r="C65" s="157"/>
      <c r="D65" s="158"/>
      <c r="E65" s="157"/>
      <c r="F65" s="157"/>
      <c r="G65" s="157"/>
      <c r="H65" s="157"/>
      <c r="I65" s="157"/>
      <c r="J65" s="157"/>
      <c r="K65" s="157"/>
      <c r="L65" s="157"/>
      <c r="M65" s="157"/>
      <c r="N65" s="159"/>
      <c r="O65" s="157"/>
      <c r="P65" s="157"/>
      <c r="Q65" s="157"/>
      <c r="R65" s="160"/>
      <c r="S65" s="161"/>
      <c r="T65" s="161"/>
      <c r="U65" s="161"/>
      <c r="V65" s="161"/>
      <c r="W65" s="161"/>
      <c r="X65" s="161"/>
      <c r="Y65" s="161"/>
      <c r="Z65" s="161"/>
    </row>
    <row r="66" spans="1:26" ht="12" customHeight="1" outlineLevel="1" x14ac:dyDescent="0.4">
      <c r="A66" s="8"/>
      <c r="B66" s="8"/>
      <c r="C66" s="3"/>
      <c r="D66" s="4"/>
      <c r="E66" s="3"/>
      <c r="F66" s="3"/>
      <c r="G66" s="3"/>
      <c r="H66" s="3"/>
      <c r="I66" s="3"/>
      <c r="J66" s="3"/>
      <c r="K66" s="3"/>
      <c r="L66" s="3"/>
      <c r="M66" s="3"/>
      <c r="N66" s="10"/>
      <c r="O66" s="3"/>
      <c r="P66" s="3"/>
      <c r="Q66" s="3"/>
      <c r="R66" s="11"/>
      <c r="S66" s="5"/>
      <c r="T66" s="5"/>
      <c r="U66" s="5"/>
      <c r="V66" s="5"/>
      <c r="W66" s="5"/>
      <c r="X66" s="5"/>
      <c r="Y66" s="5"/>
      <c r="Z66" s="5"/>
    </row>
    <row r="67" spans="1:26" ht="12" customHeight="1" outlineLevel="1" x14ac:dyDescent="0.4">
      <c r="A67" s="5"/>
      <c r="B67" s="5"/>
      <c r="C67" s="34">
        <v>0.3</v>
      </c>
      <c r="D67" s="4" t="s">
        <v>12</v>
      </c>
      <c r="E67" s="3" t="s">
        <v>61</v>
      </c>
      <c r="F67" s="3"/>
      <c r="G67" s="3"/>
      <c r="H67" s="3"/>
      <c r="I67" s="3"/>
      <c r="J67" s="3"/>
      <c r="K67" s="3"/>
      <c r="L67" s="3"/>
      <c r="M67" s="3"/>
      <c r="N67" s="10"/>
      <c r="O67" s="3"/>
      <c r="P67" s="3"/>
      <c r="Q67" s="3"/>
      <c r="R67" s="11"/>
      <c r="S67" s="5"/>
      <c r="T67" s="5"/>
      <c r="U67" s="5"/>
      <c r="V67" s="5"/>
      <c r="W67" s="5"/>
      <c r="X67" s="5"/>
      <c r="Y67" s="5"/>
      <c r="Z67" s="5"/>
    </row>
    <row r="68" spans="1:26" ht="12" customHeight="1" outlineLevel="1" x14ac:dyDescent="0.4">
      <c r="A68" s="5"/>
      <c r="B68" s="5"/>
      <c r="C68" s="15">
        <v>15000</v>
      </c>
      <c r="D68" s="16" t="s">
        <v>10</v>
      </c>
      <c r="E68" s="3" t="s">
        <v>62</v>
      </c>
      <c r="F68" s="3"/>
      <c r="G68" s="3"/>
      <c r="H68" s="3"/>
      <c r="I68" s="3"/>
      <c r="J68" s="3"/>
      <c r="K68" s="3"/>
      <c r="L68" s="3"/>
      <c r="M68" s="3"/>
      <c r="N68" s="10"/>
      <c r="O68" s="3"/>
      <c r="P68" s="3"/>
      <c r="Q68" s="3"/>
      <c r="R68" s="11"/>
      <c r="S68" s="5"/>
      <c r="T68" s="5"/>
      <c r="U68" s="5"/>
      <c r="V68" s="5"/>
      <c r="W68" s="5"/>
      <c r="X68" s="5"/>
      <c r="Y68" s="5"/>
      <c r="Z68" s="5"/>
    </row>
    <row r="69" spans="1:26" ht="12" customHeight="1" outlineLevel="1" x14ac:dyDescent="0.4">
      <c r="A69" s="5"/>
      <c r="B69" s="5"/>
      <c r="C69" s="14"/>
      <c r="D69" s="16"/>
      <c r="E69" s="3"/>
      <c r="F69" s="3"/>
      <c r="G69" s="3"/>
      <c r="H69" s="3"/>
      <c r="I69" s="3"/>
      <c r="J69" s="3"/>
      <c r="K69" s="3"/>
      <c r="L69" s="3"/>
      <c r="M69" s="3"/>
      <c r="N69" s="10"/>
      <c r="O69" s="3"/>
      <c r="P69" s="3"/>
      <c r="Q69" s="3"/>
      <c r="R69" s="11"/>
      <c r="S69" s="5"/>
      <c r="T69" s="5"/>
      <c r="U69" s="5"/>
      <c r="V69" s="5"/>
      <c r="W69" s="5"/>
      <c r="X69" s="5"/>
      <c r="Y69" s="5"/>
      <c r="Z69" s="5"/>
    </row>
    <row r="70" spans="1:26" ht="12" customHeight="1" outlineLevel="1" x14ac:dyDescent="0.4">
      <c r="A70" s="5"/>
      <c r="B70" s="5"/>
      <c r="C70" s="15">
        <v>0.75</v>
      </c>
      <c r="D70" s="16" t="s">
        <v>10</v>
      </c>
      <c r="E70" s="3" t="s">
        <v>63</v>
      </c>
      <c r="F70" s="3"/>
      <c r="G70" s="3"/>
      <c r="H70" s="3"/>
      <c r="I70" s="3"/>
      <c r="J70" s="3"/>
      <c r="K70" s="3"/>
      <c r="L70" s="3"/>
      <c r="M70" s="3"/>
      <c r="N70" s="10"/>
      <c r="O70" s="3"/>
      <c r="P70" s="3"/>
      <c r="Q70" s="3"/>
      <c r="R70" s="11"/>
      <c r="S70" s="5"/>
      <c r="T70" s="5"/>
      <c r="U70" s="5"/>
      <c r="V70" s="5"/>
      <c r="W70" s="5"/>
      <c r="X70" s="5"/>
      <c r="Y70" s="5"/>
      <c r="Z70" s="5"/>
    </row>
    <row r="71" spans="1:26" ht="12" customHeight="1" outlineLevel="1" x14ac:dyDescent="0.4">
      <c r="A71" s="5"/>
      <c r="B71" s="5"/>
      <c r="C71" s="15">
        <v>6000</v>
      </c>
      <c r="D71" s="16" t="s">
        <v>10</v>
      </c>
      <c r="E71" s="3" t="s">
        <v>64</v>
      </c>
      <c r="F71" s="3"/>
      <c r="G71" s="3"/>
      <c r="H71" s="3"/>
      <c r="I71" s="3"/>
      <c r="J71" s="3"/>
      <c r="K71" s="3"/>
      <c r="L71" s="3"/>
      <c r="M71" s="3"/>
      <c r="N71" s="10"/>
      <c r="O71" s="3"/>
      <c r="P71" s="3"/>
      <c r="Q71" s="3"/>
      <c r="R71" s="11"/>
      <c r="S71" s="5"/>
      <c r="T71" s="5"/>
      <c r="U71" s="5"/>
      <c r="V71" s="5"/>
      <c r="W71" s="5"/>
      <c r="X71" s="5"/>
      <c r="Y71" s="5"/>
      <c r="Z71" s="5"/>
    </row>
    <row r="72" spans="1:26" ht="12" customHeight="1" outlineLevel="1" x14ac:dyDescent="0.4">
      <c r="A72" s="3"/>
      <c r="B72" s="3"/>
      <c r="C72" s="14"/>
      <c r="D72" s="4"/>
      <c r="E72" s="5"/>
      <c r="F72" s="3"/>
      <c r="G72" s="3"/>
      <c r="H72" s="3"/>
      <c r="I72" s="3"/>
      <c r="J72" s="3"/>
      <c r="K72" s="3"/>
      <c r="L72" s="3"/>
      <c r="M72" s="3"/>
      <c r="N72" s="10"/>
      <c r="O72" s="3"/>
      <c r="P72" s="3"/>
      <c r="Q72" s="3"/>
      <c r="R72" s="11"/>
      <c r="S72" s="5"/>
      <c r="T72" s="5"/>
      <c r="U72" s="5"/>
      <c r="V72" s="5"/>
      <c r="W72" s="5"/>
      <c r="X72" s="5"/>
      <c r="Y72" s="5"/>
      <c r="Z72" s="5"/>
    </row>
    <row r="73" spans="1:26" s="177" customFormat="1" ht="12" customHeight="1" outlineLevel="1" x14ac:dyDescent="0.4">
      <c r="A73" s="169" t="s">
        <v>65</v>
      </c>
      <c r="B73" s="169"/>
      <c r="C73" s="186"/>
      <c r="D73" s="171"/>
      <c r="E73" s="170"/>
      <c r="F73" s="170"/>
      <c r="G73" s="170"/>
      <c r="H73" s="170"/>
      <c r="I73" s="170"/>
      <c r="J73" s="170"/>
      <c r="K73" s="170"/>
      <c r="L73" s="170"/>
      <c r="M73" s="170"/>
      <c r="N73" s="185"/>
      <c r="O73" s="170"/>
      <c r="P73" s="170"/>
      <c r="Q73" s="170"/>
      <c r="R73" s="175"/>
      <c r="S73" s="176"/>
      <c r="T73" s="176"/>
      <c r="U73" s="176"/>
      <c r="V73" s="176"/>
      <c r="W73" s="176"/>
      <c r="X73" s="176"/>
      <c r="Y73" s="176"/>
      <c r="Z73" s="176"/>
    </row>
    <row r="74" spans="1:26" ht="12" customHeight="1" outlineLevel="1" x14ac:dyDescent="0.4">
      <c r="A74" s="5"/>
      <c r="B74" s="5"/>
      <c r="C74" s="3"/>
      <c r="D74" s="4"/>
      <c r="E74" s="3"/>
      <c r="F74" s="3"/>
      <c r="G74" s="3"/>
      <c r="H74" s="3"/>
      <c r="I74" s="3"/>
      <c r="J74" s="3"/>
      <c r="K74" s="3"/>
      <c r="L74" s="3"/>
      <c r="M74" s="3"/>
      <c r="N74" s="10"/>
      <c r="O74" s="3"/>
      <c r="P74" s="3"/>
      <c r="Q74" s="3"/>
      <c r="R74" s="11"/>
      <c r="S74" s="5"/>
      <c r="T74" s="5"/>
      <c r="U74" s="5"/>
      <c r="V74" s="5"/>
      <c r="W74" s="5"/>
      <c r="X74" s="5"/>
      <c r="Y74" s="5"/>
      <c r="Z74" s="5"/>
    </row>
    <row r="75" spans="1:26" ht="12" customHeight="1" outlineLevel="1" x14ac:dyDescent="0.4">
      <c r="A75" s="5"/>
      <c r="B75" s="5"/>
      <c r="C75" s="15">
        <v>60000</v>
      </c>
      <c r="D75" s="4" t="s">
        <v>10</v>
      </c>
      <c r="E75" s="3" t="s">
        <v>66</v>
      </c>
      <c r="F75" s="3"/>
      <c r="G75" s="3"/>
      <c r="H75" s="3"/>
      <c r="I75" s="3"/>
      <c r="J75" s="3"/>
      <c r="K75" s="3"/>
      <c r="L75" s="3"/>
      <c r="M75" s="3"/>
      <c r="N75" s="10"/>
      <c r="O75" s="3"/>
      <c r="P75" s="3"/>
      <c r="Q75" s="3"/>
      <c r="R75" s="11"/>
      <c r="S75" s="5"/>
      <c r="T75" s="5"/>
      <c r="U75" s="5"/>
      <c r="V75" s="5"/>
      <c r="W75" s="5"/>
      <c r="X75" s="5"/>
      <c r="Y75" s="5"/>
      <c r="Z75" s="5"/>
    </row>
    <row r="76" spans="1:26" ht="12" customHeight="1" outlineLevel="1" x14ac:dyDescent="0.4">
      <c r="A76" s="5"/>
      <c r="B76" s="5"/>
      <c r="C76" s="36">
        <v>5</v>
      </c>
      <c r="D76" s="4" t="s">
        <v>67</v>
      </c>
      <c r="E76" s="3" t="s">
        <v>68</v>
      </c>
      <c r="F76" s="3"/>
      <c r="G76" s="3"/>
      <c r="H76" s="3"/>
      <c r="I76" s="3"/>
      <c r="J76" s="3"/>
      <c r="K76" s="3"/>
      <c r="L76" s="3"/>
      <c r="M76" s="3"/>
      <c r="N76" s="10"/>
      <c r="O76" s="3"/>
      <c r="P76" s="3"/>
      <c r="Q76" s="3"/>
      <c r="R76" s="11"/>
      <c r="S76" s="5"/>
      <c r="T76" s="5"/>
      <c r="U76" s="5"/>
      <c r="V76" s="5"/>
      <c r="W76" s="5"/>
      <c r="X76" s="5"/>
      <c r="Y76" s="5"/>
      <c r="Z76" s="5"/>
    </row>
    <row r="77" spans="1:26" ht="12" customHeight="1" outlineLevel="1" x14ac:dyDescent="0.4">
      <c r="A77" s="5"/>
      <c r="B77" s="5"/>
      <c r="C77" s="36">
        <v>0</v>
      </c>
      <c r="D77" s="4" t="s">
        <v>67</v>
      </c>
      <c r="E77" s="3" t="s">
        <v>69</v>
      </c>
      <c r="F77" s="3"/>
      <c r="G77" s="3"/>
      <c r="H77" s="3"/>
      <c r="I77" s="3"/>
      <c r="J77" s="3"/>
      <c r="K77" s="3"/>
      <c r="L77" s="3"/>
      <c r="M77" s="3"/>
      <c r="N77" s="10"/>
      <c r="O77" s="3"/>
      <c r="P77" s="3"/>
      <c r="Q77" s="3"/>
      <c r="R77" s="11"/>
      <c r="S77" s="5"/>
      <c r="T77" s="5"/>
      <c r="U77" s="5"/>
      <c r="V77" s="5"/>
      <c r="W77" s="5"/>
      <c r="X77" s="5"/>
      <c r="Y77" s="5"/>
      <c r="Z77" s="5"/>
    </row>
    <row r="78" spans="1:26" ht="12" customHeight="1" outlineLevel="1" x14ac:dyDescent="0.4">
      <c r="A78" s="5"/>
      <c r="B78" s="5"/>
      <c r="C78" s="15">
        <f>(C75/C76)/12</f>
        <v>1000</v>
      </c>
      <c r="D78" s="4" t="s">
        <v>10</v>
      </c>
      <c r="E78" s="3" t="s">
        <v>70</v>
      </c>
      <c r="F78" s="3"/>
      <c r="G78" s="3"/>
      <c r="H78" s="3"/>
      <c r="I78" s="3"/>
      <c r="J78" s="3"/>
      <c r="K78" s="3"/>
      <c r="L78" s="3"/>
      <c r="M78" s="3"/>
      <c r="N78" s="10"/>
      <c r="O78" s="3"/>
      <c r="P78" s="3"/>
      <c r="Q78" s="3"/>
      <c r="R78" s="11"/>
      <c r="S78" s="5"/>
      <c r="T78" s="5"/>
      <c r="U78" s="5"/>
      <c r="V78" s="5"/>
      <c r="W78" s="5"/>
      <c r="X78" s="5"/>
      <c r="Y78" s="5"/>
      <c r="Z78" s="5"/>
    </row>
    <row r="79" spans="1:26" ht="12" customHeight="1" outlineLevel="1" x14ac:dyDescent="0.4">
      <c r="A79" s="5"/>
      <c r="B79" s="5"/>
      <c r="C79" s="14"/>
      <c r="D79" s="4"/>
      <c r="E79" s="5"/>
      <c r="F79" s="3"/>
      <c r="G79" s="3"/>
      <c r="H79" s="3"/>
      <c r="I79" s="3"/>
      <c r="J79" s="3"/>
      <c r="K79" s="3"/>
      <c r="L79" s="3"/>
      <c r="M79" s="3"/>
      <c r="N79" s="10"/>
      <c r="O79" s="3"/>
      <c r="P79" s="3"/>
      <c r="Q79" s="3"/>
      <c r="R79" s="11"/>
      <c r="S79" s="5"/>
      <c r="T79" s="5"/>
      <c r="U79" s="5"/>
      <c r="V79" s="5"/>
      <c r="W79" s="5"/>
      <c r="X79" s="5"/>
      <c r="Y79" s="5"/>
      <c r="Z79" s="5"/>
    </row>
    <row r="80" spans="1:26" ht="12" customHeight="1" outlineLevel="1" x14ac:dyDescent="0.4">
      <c r="A80" s="5"/>
      <c r="B80" s="5"/>
      <c r="C80" s="14"/>
      <c r="D80" s="4"/>
      <c r="E80" s="3"/>
      <c r="F80" s="3"/>
      <c r="G80" s="3"/>
      <c r="H80" s="3"/>
      <c r="I80" s="3"/>
      <c r="J80" s="3"/>
      <c r="K80" s="3"/>
      <c r="L80" s="3"/>
      <c r="M80" s="3"/>
      <c r="N80" s="10"/>
      <c r="O80" s="3"/>
      <c r="P80" s="3"/>
      <c r="Q80" s="3"/>
      <c r="R80" s="11"/>
      <c r="S80" s="5"/>
      <c r="T80" s="5"/>
      <c r="U80" s="5"/>
      <c r="V80" s="5"/>
      <c r="W80" s="5"/>
      <c r="X80" s="5"/>
      <c r="Y80" s="5"/>
      <c r="Z80" s="5"/>
    </row>
    <row r="81" spans="1:26" s="177" customFormat="1" ht="12" customHeight="1" outlineLevel="1" x14ac:dyDescent="0.4">
      <c r="A81" s="169" t="s">
        <v>71</v>
      </c>
      <c r="B81" s="169"/>
      <c r="C81" s="170"/>
      <c r="D81" s="171"/>
      <c r="E81" s="170"/>
      <c r="F81" s="170"/>
      <c r="G81" s="170"/>
      <c r="H81" s="170"/>
      <c r="I81" s="170"/>
      <c r="J81" s="170"/>
      <c r="K81" s="170"/>
      <c r="L81" s="170"/>
      <c r="M81" s="170"/>
      <c r="N81" s="185"/>
      <c r="O81" s="170"/>
      <c r="P81" s="170"/>
      <c r="Q81" s="170"/>
      <c r="R81" s="175"/>
      <c r="S81" s="176"/>
      <c r="T81" s="176"/>
      <c r="U81" s="176"/>
      <c r="V81" s="176"/>
      <c r="W81" s="176"/>
      <c r="X81" s="176"/>
      <c r="Y81" s="176"/>
      <c r="Z81" s="176"/>
    </row>
    <row r="82" spans="1:26" ht="12" customHeight="1" outlineLevel="1" x14ac:dyDescent="0.4">
      <c r="A82" s="8"/>
      <c r="B82" s="8"/>
      <c r="C82" s="3"/>
      <c r="D82" s="4"/>
      <c r="E82" s="3"/>
      <c r="F82" s="3"/>
      <c r="G82" s="3"/>
      <c r="H82" s="3"/>
      <c r="I82" s="3"/>
      <c r="J82" s="3"/>
      <c r="K82" s="3"/>
      <c r="L82" s="3"/>
      <c r="M82" s="3"/>
      <c r="N82" s="10"/>
      <c r="O82" s="3"/>
      <c r="P82" s="3"/>
      <c r="Q82" s="3"/>
      <c r="R82" s="11"/>
      <c r="S82" s="5"/>
      <c r="T82" s="5"/>
      <c r="U82" s="5"/>
      <c r="V82" s="5"/>
      <c r="W82" s="5"/>
      <c r="X82" s="5"/>
      <c r="Y82" s="5"/>
      <c r="Z82" s="5"/>
    </row>
    <row r="83" spans="1:26" ht="12" customHeight="1" outlineLevel="1" x14ac:dyDescent="0.4">
      <c r="A83" s="5"/>
      <c r="B83" s="5"/>
      <c r="C83" s="15">
        <v>75000</v>
      </c>
      <c r="D83" s="4" t="s">
        <v>10</v>
      </c>
      <c r="E83" s="3" t="s">
        <v>72</v>
      </c>
      <c r="F83" s="3"/>
      <c r="G83" s="3"/>
      <c r="H83" s="3"/>
      <c r="I83" s="3"/>
      <c r="J83" s="3"/>
      <c r="K83" s="3"/>
      <c r="L83" s="3"/>
      <c r="M83" s="3"/>
      <c r="N83" s="10"/>
      <c r="O83" s="3"/>
      <c r="P83" s="3"/>
      <c r="Q83" s="3"/>
      <c r="R83" s="11"/>
      <c r="S83" s="5"/>
      <c r="T83" s="5"/>
      <c r="U83" s="5"/>
      <c r="V83" s="5"/>
      <c r="W83" s="5"/>
      <c r="X83" s="5"/>
      <c r="Y83" s="5"/>
      <c r="Z83" s="5"/>
    </row>
    <row r="84" spans="1:26" ht="12" customHeight="1" outlineLevel="1" x14ac:dyDescent="0.4">
      <c r="A84" s="5"/>
      <c r="B84" s="5"/>
      <c r="C84" s="3"/>
      <c r="D84" s="4"/>
      <c r="E84" s="5"/>
      <c r="F84" s="3"/>
      <c r="G84" s="3"/>
      <c r="H84" s="3"/>
      <c r="I84" s="3"/>
      <c r="J84" s="3"/>
      <c r="K84" s="3"/>
      <c r="L84" s="3"/>
      <c r="M84" s="3"/>
      <c r="N84" s="10"/>
      <c r="O84" s="3"/>
      <c r="P84" s="3"/>
      <c r="Q84" s="3"/>
      <c r="R84" s="11"/>
      <c r="S84" s="5"/>
      <c r="T84" s="5"/>
      <c r="U84" s="5"/>
      <c r="V84" s="5"/>
      <c r="W84" s="5"/>
      <c r="X84" s="5"/>
      <c r="Y84" s="5"/>
      <c r="Z84" s="5"/>
    </row>
    <row r="85" spans="1:26" s="177" customFormat="1" ht="12" customHeight="1" outlineLevel="1" x14ac:dyDescent="0.4">
      <c r="A85" s="169" t="s">
        <v>73</v>
      </c>
      <c r="B85" s="169"/>
      <c r="C85" s="170"/>
      <c r="D85" s="171"/>
      <c r="E85" s="170"/>
      <c r="F85" s="170"/>
      <c r="G85" s="170"/>
      <c r="H85" s="170"/>
      <c r="I85" s="170"/>
      <c r="J85" s="170"/>
      <c r="K85" s="170"/>
      <c r="L85" s="170"/>
      <c r="M85" s="170"/>
      <c r="N85" s="185"/>
      <c r="O85" s="170"/>
      <c r="P85" s="170"/>
      <c r="Q85" s="170"/>
      <c r="R85" s="175"/>
      <c r="S85" s="176"/>
      <c r="T85" s="176"/>
      <c r="U85" s="176"/>
      <c r="V85" s="176"/>
      <c r="W85" s="176"/>
      <c r="X85" s="176"/>
      <c r="Y85" s="176"/>
      <c r="Z85" s="176"/>
    </row>
    <row r="86" spans="1:26" ht="12" customHeight="1" outlineLevel="1" x14ac:dyDescent="0.4">
      <c r="A86" s="8"/>
      <c r="B86" s="8"/>
      <c r="C86" s="3"/>
      <c r="D86" s="4"/>
      <c r="E86" s="3"/>
      <c r="F86" s="3"/>
      <c r="G86" s="3"/>
      <c r="H86" s="3"/>
      <c r="I86" s="3"/>
      <c r="J86" s="3"/>
      <c r="K86" s="3"/>
      <c r="L86" s="3"/>
      <c r="M86" s="3"/>
      <c r="N86" s="10"/>
      <c r="O86" s="3"/>
      <c r="P86" s="3"/>
      <c r="Q86" s="3"/>
      <c r="R86" s="11"/>
      <c r="S86" s="5"/>
      <c r="T86" s="5"/>
      <c r="U86" s="5"/>
      <c r="V86" s="5"/>
      <c r="W86" s="5"/>
      <c r="X86" s="5"/>
      <c r="Y86" s="5"/>
      <c r="Z86" s="5"/>
    </row>
    <row r="87" spans="1:26" ht="12" customHeight="1" outlineLevel="1" x14ac:dyDescent="0.4">
      <c r="A87" s="5"/>
      <c r="B87" s="5"/>
      <c r="C87" s="34">
        <v>0.21</v>
      </c>
      <c r="D87" s="4" t="s">
        <v>12</v>
      </c>
      <c r="E87" s="3" t="s">
        <v>74</v>
      </c>
      <c r="F87" s="3"/>
      <c r="G87" s="3"/>
      <c r="H87" s="3"/>
      <c r="I87" s="3"/>
      <c r="J87" s="3"/>
      <c r="K87" s="3"/>
      <c r="L87" s="3"/>
      <c r="M87" s="3"/>
      <c r="N87" s="10"/>
      <c r="O87" s="3"/>
      <c r="P87" s="3"/>
      <c r="Q87" s="3"/>
      <c r="R87" s="11"/>
      <c r="S87" s="5"/>
      <c r="T87" s="5"/>
      <c r="U87" s="5"/>
      <c r="V87" s="5"/>
      <c r="W87" s="5"/>
      <c r="X87" s="5"/>
      <c r="Y87" s="5"/>
      <c r="Z87" s="5"/>
    </row>
    <row r="88" spans="1:26" ht="12" customHeight="1" outlineLevel="1" x14ac:dyDescent="0.4">
      <c r="A88" s="5"/>
      <c r="B88" s="5"/>
      <c r="C88" s="15">
        <v>5000</v>
      </c>
      <c r="D88" s="4" t="s">
        <v>10</v>
      </c>
      <c r="E88" s="3" t="s">
        <v>75</v>
      </c>
      <c r="F88" s="3"/>
      <c r="G88" s="3"/>
      <c r="H88" s="3"/>
      <c r="I88" s="3"/>
      <c r="J88" s="3"/>
      <c r="K88" s="3"/>
      <c r="L88" s="3"/>
      <c r="M88" s="3"/>
      <c r="N88" s="10"/>
      <c r="O88" s="3"/>
      <c r="P88" s="3"/>
      <c r="Q88" s="3"/>
      <c r="R88" s="11"/>
      <c r="S88" s="5"/>
      <c r="T88" s="5"/>
      <c r="U88" s="5"/>
      <c r="V88" s="5"/>
      <c r="W88" s="5"/>
      <c r="X88" s="5"/>
      <c r="Y88" s="5"/>
      <c r="Z88" s="5"/>
    </row>
    <row r="89" spans="1:26" ht="12" customHeight="1" outlineLevel="1" x14ac:dyDescent="0.4">
      <c r="A89" s="5"/>
      <c r="B89" s="5"/>
      <c r="C89" s="14"/>
      <c r="D89" s="3"/>
      <c r="E89" s="5"/>
      <c r="F89" s="3"/>
      <c r="G89" s="3"/>
      <c r="H89" s="3"/>
      <c r="I89" s="3"/>
      <c r="J89" s="3"/>
      <c r="K89" s="3"/>
      <c r="L89" s="3"/>
      <c r="M89" s="3"/>
      <c r="N89" s="10"/>
      <c r="O89" s="3"/>
      <c r="P89" s="3"/>
      <c r="Q89" s="3"/>
      <c r="R89" s="11"/>
      <c r="S89" s="5"/>
      <c r="T89" s="5"/>
      <c r="U89" s="5"/>
      <c r="V89" s="5"/>
      <c r="W89" s="5"/>
      <c r="X89" s="5"/>
      <c r="Y89" s="5"/>
      <c r="Z89" s="5"/>
    </row>
    <row r="90" spans="1:26" ht="12" customHeight="1" outlineLevel="1" x14ac:dyDescent="0.4">
      <c r="A90" s="5"/>
      <c r="B90" s="5"/>
      <c r="C90" s="14"/>
      <c r="D90" s="3"/>
      <c r="E90" s="3"/>
      <c r="F90" s="3"/>
      <c r="G90" s="3"/>
      <c r="H90" s="3"/>
      <c r="I90" s="3"/>
      <c r="J90" s="3"/>
      <c r="K90" s="3"/>
      <c r="L90" s="3"/>
      <c r="M90" s="3"/>
      <c r="N90" s="10"/>
      <c r="O90" s="3"/>
      <c r="P90" s="3"/>
      <c r="Q90" s="3"/>
      <c r="R90" s="11"/>
      <c r="S90" s="5"/>
      <c r="T90" s="5"/>
      <c r="U90" s="5"/>
      <c r="V90" s="5"/>
      <c r="W90" s="5"/>
      <c r="X90" s="5"/>
      <c r="Y90" s="5"/>
      <c r="Z90" s="5"/>
    </row>
    <row r="91" spans="1:26" s="177" customFormat="1" ht="12" customHeight="1" outlineLevel="1" x14ac:dyDescent="0.4">
      <c r="A91" s="169" t="s">
        <v>76</v>
      </c>
      <c r="B91" s="169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85"/>
      <c r="O91" s="170"/>
      <c r="P91" s="170"/>
      <c r="Q91" s="170"/>
      <c r="R91" s="175"/>
      <c r="S91" s="176"/>
      <c r="T91" s="176"/>
      <c r="U91" s="176"/>
      <c r="V91" s="176"/>
      <c r="W91" s="176"/>
      <c r="X91" s="176"/>
      <c r="Y91" s="176"/>
      <c r="Z91" s="176"/>
    </row>
    <row r="92" spans="1:26" ht="12" customHeight="1" outlineLevel="1" x14ac:dyDescent="0.4">
      <c r="A92" s="5"/>
      <c r="B92" s="5"/>
      <c r="C92" s="14"/>
      <c r="D92" s="3"/>
      <c r="E92" s="3"/>
      <c r="F92" s="3"/>
      <c r="G92" s="3"/>
      <c r="H92" s="3"/>
      <c r="I92" s="3"/>
      <c r="J92" s="3"/>
      <c r="K92" s="3"/>
      <c r="L92" s="3"/>
      <c r="M92" s="3"/>
      <c r="N92" s="10"/>
      <c r="O92" s="3"/>
      <c r="P92" s="3"/>
      <c r="Q92" s="3"/>
      <c r="R92" s="11"/>
      <c r="S92" s="5"/>
      <c r="T92" s="5"/>
      <c r="U92" s="5"/>
      <c r="V92" s="5"/>
      <c r="W92" s="5"/>
      <c r="X92" s="5"/>
      <c r="Y92" s="5"/>
      <c r="Z92" s="5"/>
    </row>
    <row r="93" spans="1:26" ht="12" customHeight="1" outlineLevel="1" x14ac:dyDescent="0.4">
      <c r="A93" s="5"/>
      <c r="B93" s="5"/>
      <c r="C93" s="15">
        <v>2000</v>
      </c>
      <c r="D93" s="4" t="s">
        <v>10</v>
      </c>
      <c r="E93" s="3" t="s">
        <v>77</v>
      </c>
      <c r="F93" s="3"/>
      <c r="G93" s="3"/>
      <c r="H93" s="3"/>
      <c r="I93" s="3"/>
      <c r="J93" s="3"/>
      <c r="K93" s="3"/>
      <c r="L93" s="3"/>
      <c r="M93" s="3"/>
      <c r="N93" s="10"/>
      <c r="O93" s="3"/>
      <c r="P93" s="3"/>
      <c r="Q93" s="3"/>
      <c r="R93" s="11"/>
      <c r="S93" s="5"/>
      <c r="T93" s="5"/>
      <c r="U93" s="5"/>
      <c r="V93" s="5"/>
      <c r="W93" s="5"/>
      <c r="X93" s="5"/>
      <c r="Y93" s="5"/>
      <c r="Z93" s="5"/>
    </row>
    <row r="94" spans="1:26" ht="12" customHeight="1" outlineLevel="1" x14ac:dyDescent="0.4">
      <c r="A94" s="5"/>
      <c r="B94" s="5"/>
      <c r="C94" s="15">
        <v>150000</v>
      </c>
      <c r="D94" s="4" t="s">
        <v>10</v>
      </c>
      <c r="E94" s="3" t="s">
        <v>78</v>
      </c>
      <c r="F94" s="3"/>
      <c r="G94" s="3"/>
      <c r="H94" s="3"/>
      <c r="I94" s="3"/>
      <c r="J94" s="3"/>
      <c r="K94" s="3"/>
      <c r="L94" s="3"/>
      <c r="M94" s="3"/>
      <c r="N94" s="10"/>
      <c r="O94" s="3"/>
      <c r="P94" s="3"/>
      <c r="Q94" s="3"/>
      <c r="R94" s="11"/>
      <c r="S94" s="5"/>
      <c r="T94" s="5"/>
      <c r="U94" s="5"/>
      <c r="V94" s="5"/>
      <c r="W94" s="5"/>
      <c r="X94" s="5"/>
      <c r="Y94" s="5"/>
      <c r="Z94" s="5"/>
    </row>
    <row r="95" spans="1:26" ht="12" customHeight="1" outlineLevel="1" x14ac:dyDescent="0.4">
      <c r="A95" s="5"/>
      <c r="B95" s="5"/>
      <c r="C95" s="34">
        <v>0.06</v>
      </c>
      <c r="D95" s="4" t="s">
        <v>12</v>
      </c>
      <c r="E95" s="3" t="s">
        <v>79</v>
      </c>
      <c r="F95" s="3"/>
      <c r="G95" s="3"/>
      <c r="H95" s="3"/>
      <c r="I95" s="3"/>
      <c r="J95" s="3"/>
      <c r="K95" s="3"/>
      <c r="L95" s="3"/>
      <c r="M95" s="3"/>
      <c r="N95" s="10"/>
      <c r="O95" s="3"/>
      <c r="P95" s="3"/>
      <c r="Q95" s="3"/>
      <c r="R95" s="11"/>
      <c r="S95" s="5"/>
      <c r="T95" s="5"/>
      <c r="U95" s="5"/>
      <c r="V95" s="5"/>
      <c r="W95" s="5"/>
      <c r="X95" s="5"/>
      <c r="Y95" s="5"/>
      <c r="Z95" s="5"/>
    </row>
    <row r="96" spans="1:26" ht="12" customHeight="1" outlineLevel="1" x14ac:dyDescent="0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S96" s="3"/>
      <c r="T96" s="3"/>
      <c r="U96" s="3"/>
      <c r="V96" s="5"/>
      <c r="W96" s="5"/>
      <c r="X96" s="5"/>
      <c r="Y96" s="5"/>
      <c r="Z96" s="5"/>
    </row>
    <row r="97" spans="1:26" ht="12" customHeight="1" outlineLevel="1" x14ac:dyDescent="0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4"/>
      <c r="S97" s="3"/>
      <c r="T97" s="3"/>
      <c r="U97" s="3"/>
      <c r="V97" s="5"/>
      <c r="W97" s="5"/>
      <c r="X97" s="5"/>
      <c r="Y97" s="5"/>
      <c r="Z97" s="5"/>
    </row>
    <row r="98" spans="1:26" ht="12" customHeight="1" x14ac:dyDescent="0.4">
      <c r="A98" s="3"/>
      <c r="B98" s="3"/>
      <c r="C98" s="3"/>
      <c r="D98" s="3"/>
      <c r="E98" s="3"/>
      <c r="F98" s="3"/>
      <c r="G98" s="5"/>
      <c r="H98" s="11"/>
      <c r="I98" s="11"/>
      <c r="J98" s="11"/>
      <c r="K98" s="11"/>
      <c r="L98" s="11"/>
      <c r="M98" s="11"/>
      <c r="N98" s="3"/>
      <c r="O98" s="3"/>
      <c r="P98" s="3"/>
      <c r="Q98" s="3"/>
      <c r="R98" s="4"/>
      <c r="S98" s="3"/>
      <c r="T98" s="3"/>
      <c r="U98" s="3"/>
      <c r="V98" s="5"/>
      <c r="W98" s="5"/>
      <c r="X98" s="5"/>
      <c r="Y98" s="5"/>
      <c r="Z98" s="5"/>
    </row>
    <row r="99" spans="1:26" ht="12" customHeight="1" x14ac:dyDescent="0.4">
      <c r="A99" s="1" t="str">
        <f>"&lt; "&amp; UPPER(A2) &amp;"  &gt;"</f>
        <v>&lt; CASE STUDY - OPERATIONAL BUDGETING FOR YEAR 2024  &gt;</v>
      </c>
      <c r="B99" s="1"/>
      <c r="C99" s="46"/>
      <c r="D99" s="46"/>
      <c r="E99" s="46"/>
      <c r="F99" s="46"/>
      <c r="G99" s="46"/>
      <c r="H99" s="46"/>
      <c r="I99" s="188" t="s">
        <v>233</v>
      </c>
      <c r="J99" s="11"/>
      <c r="K99" s="46"/>
      <c r="L99" s="46"/>
      <c r="M99" s="46"/>
      <c r="N99" s="47"/>
      <c r="O99" s="47"/>
      <c r="P99" s="47"/>
      <c r="Q99" s="47"/>
      <c r="R99" s="48"/>
      <c r="S99" s="47"/>
      <c r="T99" s="47"/>
      <c r="U99" s="47"/>
      <c r="V99" s="46"/>
      <c r="W99" s="46"/>
      <c r="X99" s="46"/>
      <c r="Y99" s="46"/>
      <c r="Z99" s="46"/>
    </row>
    <row r="100" spans="1:26" ht="12" customHeight="1" x14ac:dyDescent="0.4">
      <c r="A100" s="6" t="s">
        <v>81</v>
      </c>
      <c r="B100" s="6"/>
      <c r="C100" s="49"/>
      <c r="D100" s="49"/>
      <c r="E100" s="49"/>
      <c r="F100" s="49"/>
      <c r="G100" s="49"/>
      <c r="H100" s="49"/>
      <c r="I100" s="189" t="s">
        <v>82</v>
      </c>
      <c r="J100" s="50"/>
      <c r="K100" s="49"/>
      <c r="L100" s="49"/>
      <c r="M100" s="49"/>
      <c r="N100" s="51"/>
      <c r="O100" s="51"/>
      <c r="P100" s="51"/>
      <c r="Q100" s="51"/>
      <c r="R100" s="52"/>
      <c r="S100" s="51"/>
      <c r="T100" s="51"/>
      <c r="U100" s="51"/>
      <c r="V100" s="49"/>
      <c r="W100" s="49"/>
      <c r="X100" s="49"/>
      <c r="Y100" s="49"/>
      <c r="Z100" s="49"/>
    </row>
    <row r="101" spans="1:26" ht="12" customHeight="1" outlineLevel="1" x14ac:dyDescent="0.4">
      <c r="A101" s="8" t="s">
        <v>82</v>
      </c>
      <c r="B101" s="8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3"/>
      <c r="T101" s="31"/>
      <c r="U101" s="3"/>
      <c r="V101" s="5"/>
      <c r="W101" s="5"/>
      <c r="X101" s="5"/>
      <c r="Y101" s="5"/>
      <c r="Z101" s="5"/>
    </row>
    <row r="102" spans="1:26" ht="12" customHeight="1" outlineLevel="1" x14ac:dyDescent="0.4">
      <c r="A102" s="47"/>
      <c r="B102" s="47"/>
      <c r="C102" s="53"/>
      <c r="D102" s="54"/>
      <c r="E102" s="55" t="s">
        <v>83</v>
      </c>
      <c r="F102" s="55" t="s">
        <v>84</v>
      </c>
      <c r="G102" s="55" t="s">
        <v>85</v>
      </c>
      <c r="H102" s="55" t="s">
        <v>86</v>
      </c>
      <c r="I102" s="55" t="s">
        <v>21</v>
      </c>
      <c r="J102" s="55" t="s">
        <v>87</v>
      </c>
      <c r="K102" s="55" t="s">
        <v>88</v>
      </c>
      <c r="L102" s="55" t="s">
        <v>89</v>
      </c>
      <c r="M102" s="55" t="s">
        <v>90</v>
      </c>
      <c r="N102" s="55" t="s">
        <v>91</v>
      </c>
      <c r="O102" s="55" t="s">
        <v>92</v>
      </c>
      <c r="P102" s="55" t="s">
        <v>93</v>
      </c>
      <c r="Q102" s="56" t="s">
        <v>94</v>
      </c>
      <c r="R102" s="57"/>
      <c r="S102" s="58"/>
      <c r="T102" s="57"/>
      <c r="U102" s="57"/>
      <c r="V102" s="57"/>
      <c r="W102" s="57"/>
      <c r="X102" s="57"/>
      <c r="Y102" s="57"/>
      <c r="Z102" s="57"/>
    </row>
    <row r="103" spans="1:26" ht="12" customHeight="1" outlineLevel="1" x14ac:dyDescent="0.4">
      <c r="A103" s="5"/>
      <c r="B103" s="5"/>
      <c r="C103" s="10" t="s">
        <v>95</v>
      </c>
      <c r="D103" s="4" t="s">
        <v>6</v>
      </c>
      <c r="E103" s="59">
        <v>8000</v>
      </c>
      <c r="F103" s="59">
        <f t="shared" ref="F103:P103" si="4">IF((E103+$C$12)&gt;12000,12000,E103+$C$12)</f>
        <v>8400</v>
      </c>
      <c r="G103" s="59">
        <f t="shared" si="4"/>
        <v>8800</v>
      </c>
      <c r="H103" s="59">
        <f t="shared" si="4"/>
        <v>9200</v>
      </c>
      <c r="I103" s="59">
        <f t="shared" si="4"/>
        <v>9600</v>
      </c>
      <c r="J103" s="59">
        <f t="shared" si="4"/>
        <v>10000</v>
      </c>
      <c r="K103" s="59">
        <f t="shared" si="4"/>
        <v>10400</v>
      </c>
      <c r="L103" s="59">
        <f t="shared" si="4"/>
        <v>10800</v>
      </c>
      <c r="M103" s="59">
        <f t="shared" si="4"/>
        <v>11200</v>
      </c>
      <c r="N103" s="59">
        <f t="shared" si="4"/>
        <v>11600</v>
      </c>
      <c r="O103" s="59">
        <f t="shared" si="4"/>
        <v>12000</v>
      </c>
      <c r="P103" s="59">
        <f t="shared" si="4"/>
        <v>12000</v>
      </c>
      <c r="Q103" s="60">
        <f>SUM(E103:P103)</f>
        <v>122000</v>
      </c>
      <c r="R103" s="11"/>
      <c r="S103" s="3"/>
      <c r="T103" s="5"/>
      <c r="U103" s="5"/>
      <c r="V103" s="5"/>
      <c r="W103" s="5"/>
      <c r="X103" s="5"/>
      <c r="Y103" s="5"/>
      <c r="Z103" s="5"/>
    </row>
    <row r="104" spans="1:26" ht="12" customHeight="1" outlineLevel="1" x14ac:dyDescent="0.4">
      <c r="A104" s="5"/>
      <c r="B104" s="5"/>
      <c r="C104" s="61" t="s">
        <v>96</v>
      </c>
      <c r="D104" s="4" t="s">
        <v>10</v>
      </c>
      <c r="E104" s="62">
        <f t="shared" ref="E104:P104" si="5">E27</f>
        <v>10.832000000000001</v>
      </c>
      <c r="F104" s="62">
        <f t="shared" si="5"/>
        <v>10.78</v>
      </c>
      <c r="G104" s="62">
        <f t="shared" si="5"/>
        <v>10.65</v>
      </c>
      <c r="H104" s="62">
        <f t="shared" si="5"/>
        <v>10.637</v>
      </c>
      <c r="I104" s="62">
        <f t="shared" si="5"/>
        <v>10.52</v>
      </c>
      <c r="J104" s="62">
        <f t="shared" si="5"/>
        <v>10.39</v>
      </c>
      <c r="K104" s="62">
        <f t="shared" si="5"/>
        <v>10.416</v>
      </c>
      <c r="L104" s="62">
        <f t="shared" si="5"/>
        <v>10.481</v>
      </c>
      <c r="M104" s="62">
        <f t="shared" si="5"/>
        <v>10.481</v>
      </c>
      <c r="N104" s="62">
        <f t="shared" si="5"/>
        <v>10.416</v>
      </c>
      <c r="O104" s="62">
        <f t="shared" si="5"/>
        <v>10.403</v>
      </c>
      <c r="P104" s="62">
        <f t="shared" si="5"/>
        <v>10.442</v>
      </c>
      <c r="Q104" s="63"/>
      <c r="R104" s="11"/>
      <c r="S104" s="3"/>
      <c r="T104" s="5"/>
      <c r="U104" s="5"/>
      <c r="V104" s="5"/>
      <c r="W104" s="5"/>
      <c r="X104" s="5"/>
      <c r="Y104" s="5"/>
      <c r="Z104" s="5"/>
    </row>
    <row r="105" spans="1:26" ht="12" customHeight="1" outlineLevel="1" x14ac:dyDescent="0.4">
      <c r="A105" s="5"/>
      <c r="B105" s="5"/>
      <c r="C105" s="10"/>
      <c r="D105" s="4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3"/>
      <c r="R105" s="11"/>
      <c r="S105" s="3"/>
      <c r="T105" s="5"/>
      <c r="U105" s="5"/>
      <c r="V105" s="5"/>
      <c r="W105" s="5"/>
      <c r="X105" s="5"/>
      <c r="Y105" s="5"/>
      <c r="Z105" s="5"/>
    </row>
    <row r="106" spans="1:26" ht="12" customHeight="1" outlineLevel="1" x14ac:dyDescent="0.4">
      <c r="A106" s="57"/>
      <c r="B106" s="57"/>
      <c r="C106" s="64" t="s">
        <v>97</v>
      </c>
      <c r="D106" s="4" t="s">
        <v>10</v>
      </c>
      <c r="E106" s="65">
        <f t="shared" ref="E106:P106" si="6">E103*E104</f>
        <v>86656</v>
      </c>
      <c r="F106" s="65">
        <f t="shared" si="6"/>
        <v>90552</v>
      </c>
      <c r="G106" s="65">
        <f t="shared" si="6"/>
        <v>93720</v>
      </c>
      <c r="H106" s="65">
        <f t="shared" si="6"/>
        <v>97860.400000000009</v>
      </c>
      <c r="I106" s="65">
        <f t="shared" si="6"/>
        <v>100992</v>
      </c>
      <c r="J106" s="65">
        <f t="shared" si="6"/>
        <v>103900</v>
      </c>
      <c r="K106" s="65">
        <f t="shared" si="6"/>
        <v>108326.40000000001</v>
      </c>
      <c r="L106" s="65">
        <f t="shared" si="6"/>
        <v>113194.8</v>
      </c>
      <c r="M106" s="65">
        <f t="shared" si="6"/>
        <v>117387.2</v>
      </c>
      <c r="N106" s="65">
        <f t="shared" si="6"/>
        <v>120825.60000000001</v>
      </c>
      <c r="O106" s="65">
        <f t="shared" si="6"/>
        <v>124836</v>
      </c>
      <c r="P106" s="65">
        <f t="shared" si="6"/>
        <v>125304</v>
      </c>
      <c r="Q106" s="66">
        <f>SUM(E106:P106)</f>
        <v>1283554.3999999999</v>
      </c>
      <c r="R106" s="57"/>
      <c r="S106" s="58"/>
      <c r="T106" s="57"/>
      <c r="U106" s="57"/>
      <c r="V106" s="57"/>
      <c r="W106" s="57"/>
      <c r="X106" s="57"/>
      <c r="Y106" s="57"/>
      <c r="Z106" s="57"/>
    </row>
    <row r="107" spans="1:26" ht="12" customHeight="1" outlineLevel="1" x14ac:dyDescent="0.4">
      <c r="A107" s="3"/>
      <c r="B107" s="3"/>
      <c r="C107" s="3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4"/>
      <c r="R107" s="11"/>
      <c r="S107" s="3"/>
      <c r="T107" s="5"/>
      <c r="U107" s="5"/>
      <c r="V107" s="5"/>
      <c r="W107" s="5"/>
      <c r="X107" s="5"/>
      <c r="Y107" s="5"/>
      <c r="Z107" s="5"/>
    </row>
    <row r="108" spans="1:26" ht="12" customHeight="1" x14ac:dyDescent="0.4">
      <c r="A108" s="3"/>
      <c r="B108" s="3"/>
      <c r="C108" s="3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4"/>
      <c r="R108" s="11"/>
      <c r="S108" s="3"/>
      <c r="T108" s="5"/>
      <c r="U108" s="5"/>
      <c r="V108" s="5"/>
      <c r="W108" s="5"/>
      <c r="X108" s="5"/>
      <c r="Y108" s="5"/>
      <c r="Z108" s="5"/>
    </row>
    <row r="109" spans="1:26" ht="12" customHeight="1" x14ac:dyDescent="0.4">
      <c r="A109" s="6" t="s">
        <v>98</v>
      </c>
      <c r="B109" s="6"/>
      <c r="C109" s="68"/>
      <c r="D109" s="68"/>
      <c r="E109" s="68"/>
      <c r="F109" s="69"/>
      <c r="G109" s="69"/>
      <c r="H109" s="69"/>
      <c r="I109" s="189" t="s">
        <v>99</v>
      </c>
      <c r="J109" s="50"/>
      <c r="K109" s="69"/>
      <c r="L109" s="69"/>
      <c r="M109" s="69"/>
      <c r="N109" s="69"/>
      <c r="O109" s="69"/>
      <c r="P109" s="69"/>
      <c r="Q109" s="69"/>
      <c r="R109" s="70"/>
      <c r="S109" s="68"/>
      <c r="T109" s="70"/>
      <c r="U109" s="70"/>
      <c r="V109" s="70"/>
      <c r="W109" s="70"/>
      <c r="X109" s="70"/>
      <c r="Y109" s="70"/>
      <c r="Z109" s="70"/>
    </row>
    <row r="110" spans="1:26" ht="12" customHeight="1" x14ac:dyDescent="0.4">
      <c r="A110" s="8" t="s">
        <v>100</v>
      </c>
      <c r="B110" s="8"/>
      <c r="C110" s="2"/>
      <c r="D110" s="3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11"/>
      <c r="S110" s="3"/>
      <c r="T110" s="5"/>
      <c r="U110" s="5"/>
      <c r="V110" s="5"/>
      <c r="W110" s="5"/>
      <c r="X110" s="5"/>
      <c r="Y110" s="5"/>
      <c r="Z110" s="5"/>
    </row>
    <row r="111" spans="1:26" ht="12" customHeight="1" outlineLevel="1" x14ac:dyDescent="0.4">
      <c r="A111" s="8"/>
      <c r="B111" s="8"/>
      <c r="C111" s="2"/>
      <c r="D111" s="3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11"/>
      <c r="S111" s="3"/>
      <c r="T111" s="5"/>
      <c r="U111" s="5"/>
      <c r="V111" s="5"/>
      <c r="W111" s="5"/>
      <c r="X111" s="5"/>
      <c r="Y111" s="5"/>
      <c r="Z111" s="5"/>
    </row>
    <row r="112" spans="1:26" ht="12" customHeight="1" outlineLevel="1" x14ac:dyDescent="0.4">
      <c r="A112" s="71"/>
      <c r="B112" s="71"/>
      <c r="C112" s="10" t="s">
        <v>101</v>
      </c>
      <c r="D112" s="4" t="s">
        <v>6</v>
      </c>
      <c r="E112" s="72">
        <f t="shared" ref="E112:P112" si="7">E103</f>
        <v>8000</v>
      </c>
      <c r="F112" s="72">
        <f t="shared" si="7"/>
        <v>8400</v>
      </c>
      <c r="G112" s="72">
        <f t="shared" si="7"/>
        <v>8800</v>
      </c>
      <c r="H112" s="72">
        <f t="shared" si="7"/>
        <v>9200</v>
      </c>
      <c r="I112" s="72">
        <f t="shared" si="7"/>
        <v>9600</v>
      </c>
      <c r="J112" s="72">
        <f t="shared" si="7"/>
        <v>10000</v>
      </c>
      <c r="K112" s="72">
        <f t="shared" si="7"/>
        <v>10400</v>
      </c>
      <c r="L112" s="72">
        <f t="shared" si="7"/>
        <v>10800</v>
      </c>
      <c r="M112" s="72">
        <f t="shared" si="7"/>
        <v>11200</v>
      </c>
      <c r="N112" s="72">
        <f t="shared" si="7"/>
        <v>11600</v>
      </c>
      <c r="O112" s="72">
        <f t="shared" si="7"/>
        <v>12000</v>
      </c>
      <c r="P112" s="72">
        <f t="shared" si="7"/>
        <v>12000</v>
      </c>
      <c r="Q112" s="60">
        <f>SUM(E112:P112)</f>
        <v>122000</v>
      </c>
      <c r="R112" s="11"/>
      <c r="S112" s="3"/>
      <c r="T112" s="5"/>
      <c r="U112" s="5"/>
      <c r="V112" s="5"/>
      <c r="W112" s="5"/>
      <c r="X112" s="5"/>
      <c r="Y112" s="5"/>
      <c r="Z112" s="5"/>
    </row>
    <row r="113" spans="1:26" ht="12" customHeight="1" outlineLevel="1" x14ac:dyDescent="0.4">
      <c r="A113" s="71"/>
      <c r="B113" s="71"/>
      <c r="C113" s="10" t="s">
        <v>102</v>
      </c>
      <c r="D113" s="4" t="s">
        <v>6</v>
      </c>
      <c r="E113" s="72">
        <f t="shared" ref="E113:P113" si="8">IF(E112=$C$13,
$C$13*$C$38,
F112*$C$38)</f>
        <v>4200</v>
      </c>
      <c r="F113" s="72">
        <f t="shared" si="8"/>
        <v>4400</v>
      </c>
      <c r="G113" s="72">
        <f t="shared" si="8"/>
        <v>4600</v>
      </c>
      <c r="H113" s="72">
        <f t="shared" si="8"/>
        <v>4800</v>
      </c>
      <c r="I113" s="72">
        <f t="shared" si="8"/>
        <v>5000</v>
      </c>
      <c r="J113" s="72">
        <f t="shared" si="8"/>
        <v>5200</v>
      </c>
      <c r="K113" s="72">
        <f t="shared" si="8"/>
        <v>5400</v>
      </c>
      <c r="L113" s="72">
        <f t="shared" si="8"/>
        <v>5600</v>
      </c>
      <c r="M113" s="72">
        <f t="shared" si="8"/>
        <v>5800</v>
      </c>
      <c r="N113" s="72">
        <f t="shared" si="8"/>
        <v>6000</v>
      </c>
      <c r="O113" s="72">
        <f t="shared" si="8"/>
        <v>6000</v>
      </c>
      <c r="P113" s="72">
        <f t="shared" si="8"/>
        <v>6000</v>
      </c>
      <c r="Q113" s="63"/>
      <c r="R113" s="11"/>
      <c r="S113" s="3"/>
      <c r="T113" s="5"/>
      <c r="U113" s="5"/>
      <c r="V113" s="5"/>
      <c r="W113" s="5"/>
      <c r="X113" s="5"/>
      <c r="Y113" s="5"/>
      <c r="Z113" s="5"/>
    </row>
    <row r="114" spans="1:26" ht="12" customHeight="1" outlineLevel="1" x14ac:dyDescent="0.4">
      <c r="A114" s="71"/>
      <c r="B114" s="71"/>
      <c r="C114" s="10"/>
      <c r="D114" s="4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4"/>
      <c r="R114" s="11"/>
      <c r="S114" s="3"/>
      <c r="T114" s="5"/>
      <c r="U114" s="5"/>
      <c r="V114" s="5"/>
      <c r="W114" s="5"/>
      <c r="X114" s="5"/>
      <c r="Y114" s="5"/>
      <c r="Z114" s="5"/>
    </row>
    <row r="115" spans="1:26" ht="12" customHeight="1" outlineLevel="1" x14ac:dyDescent="0.4">
      <c r="A115" s="71"/>
      <c r="B115" s="71"/>
      <c r="C115" s="10" t="s">
        <v>103</v>
      </c>
      <c r="D115" s="4" t="s">
        <v>6</v>
      </c>
      <c r="E115" s="72">
        <f t="shared" ref="E115:P115" si="9">SUM(E112:E113)</f>
        <v>12200</v>
      </c>
      <c r="F115" s="72">
        <f t="shared" si="9"/>
        <v>12800</v>
      </c>
      <c r="G115" s="72">
        <f t="shared" si="9"/>
        <v>13400</v>
      </c>
      <c r="H115" s="72">
        <f t="shared" si="9"/>
        <v>14000</v>
      </c>
      <c r="I115" s="72">
        <f t="shared" si="9"/>
        <v>14600</v>
      </c>
      <c r="J115" s="72">
        <f t="shared" si="9"/>
        <v>15200</v>
      </c>
      <c r="K115" s="72">
        <f t="shared" si="9"/>
        <v>15800</v>
      </c>
      <c r="L115" s="72">
        <f t="shared" si="9"/>
        <v>16400</v>
      </c>
      <c r="M115" s="72">
        <f t="shared" si="9"/>
        <v>17000</v>
      </c>
      <c r="N115" s="72">
        <f t="shared" si="9"/>
        <v>17600</v>
      </c>
      <c r="O115" s="72">
        <f t="shared" si="9"/>
        <v>18000</v>
      </c>
      <c r="P115" s="72">
        <f t="shared" si="9"/>
        <v>18000</v>
      </c>
      <c r="Q115" s="60">
        <f>SUM(E115:P115)</f>
        <v>185000</v>
      </c>
      <c r="R115" s="11"/>
      <c r="S115" s="3"/>
      <c r="T115" s="5"/>
      <c r="U115" s="5"/>
      <c r="V115" s="5"/>
      <c r="W115" s="5"/>
      <c r="X115" s="5"/>
      <c r="Y115" s="5"/>
      <c r="Z115" s="5"/>
    </row>
    <row r="116" spans="1:26" ht="12.75" customHeight="1" outlineLevel="1" x14ac:dyDescent="0.4">
      <c r="A116" s="71"/>
      <c r="B116" s="71"/>
      <c r="C116" s="10" t="s">
        <v>104</v>
      </c>
      <c r="D116" s="4" t="s">
        <v>6</v>
      </c>
      <c r="E116" s="72">
        <v>0</v>
      </c>
      <c r="F116" s="72">
        <f t="shared" ref="F116:P116" si="10">E113</f>
        <v>4200</v>
      </c>
      <c r="G116" s="72">
        <f t="shared" si="10"/>
        <v>4400</v>
      </c>
      <c r="H116" s="72">
        <f t="shared" si="10"/>
        <v>4600</v>
      </c>
      <c r="I116" s="72">
        <f t="shared" si="10"/>
        <v>4800</v>
      </c>
      <c r="J116" s="72">
        <f t="shared" si="10"/>
        <v>5000</v>
      </c>
      <c r="K116" s="72">
        <f t="shared" si="10"/>
        <v>5200</v>
      </c>
      <c r="L116" s="72">
        <f t="shared" si="10"/>
        <v>5400</v>
      </c>
      <c r="M116" s="72">
        <f t="shared" si="10"/>
        <v>5600</v>
      </c>
      <c r="N116" s="72">
        <f t="shared" si="10"/>
        <v>5800</v>
      </c>
      <c r="O116" s="72">
        <f t="shared" si="10"/>
        <v>6000</v>
      </c>
      <c r="P116" s="72">
        <f t="shared" si="10"/>
        <v>6000</v>
      </c>
      <c r="Q116" s="75"/>
      <c r="R116" s="11"/>
      <c r="S116" s="3"/>
      <c r="T116" s="5"/>
      <c r="U116" s="5"/>
      <c r="V116" s="5"/>
      <c r="W116" s="5"/>
      <c r="X116" s="5"/>
      <c r="Y116" s="5"/>
      <c r="Z116" s="5"/>
    </row>
    <row r="117" spans="1:26" ht="12.75" customHeight="1" outlineLevel="1" x14ac:dyDescent="0.4">
      <c r="A117" s="71"/>
      <c r="B117" s="71"/>
      <c r="C117" s="10"/>
      <c r="D117" s="4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63"/>
      <c r="R117" s="11"/>
      <c r="S117" s="3"/>
      <c r="T117" s="5"/>
      <c r="U117" s="5"/>
      <c r="V117" s="5"/>
      <c r="W117" s="5"/>
      <c r="X117" s="5"/>
      <c r="Y117" s="5"/>
      <c r="Z117" s="5"/>
    </row>
    <row r="118" spans="1:26" ht="12" customHeight="1" outlineLevel="1" x14ac:dyDescent="0.4">
      <c r="A118" s="71"/>
      <c r="B118" s="71"/>
      <c r="C118" s="28" t="s">
        <v>105</v>
      </c>
      <c r="D118" s="4" t="s">
        <v>6</v>
      </c>
      <c r="E118" s="76">
        <f t="shared" ref="E118:P118" si="11">E115-E116</f>
        <v>12200</v>
      </c>
      <c r="F118" s="76">
        <f t="shared" si="11"/>
        <v>8600</v>
      </c>
      <c r="G118" s="76">
        <f t="shared" si="11"/>
        <v>9000</v>
      </c>
      <c r="H118" s="76">
        <f t="shared" si="11"/>
        <v>9400</v>
      </c>
      <c r="I118" s="76">
        <f t="shared" si="11"/>
        <v>9800</v>
      </c>
      <c r="J118" s="76">
        <f t="shared" si="11"/>
        <v>10200</v>
      </c>
      <c r="K118" s="76">
        <f t="shared" si="11"/>
        <v>10600</v>
      </c>
      <c r="L118" s="76">
        <f t="shared" si="11"/>
        <v>11000</v>
      </c>
      <c r="M118" s="76">
        <f t="shared" si="11"/>
        <v>11400</v>
      </c>
      <c r="N118" s="76">
        <f t="shared" si="11"/>
        <v>11800</v>
      </c>
      <c r="O118" s="76">
        <f t="shared" si="11"/>
        <v>12000</v>
      </c>
      <c r="P118" s="76">
        <f t="shared" si="11"/>
        <v>12000</v>
      </c>
      <c r="Q118" s="66">
        <f>SUM(E118:P118)</f>
        <v>128000</v>
      </c>
      <c r="R118" s="11"/>
      <c r="S118" s="3"/>
      <c r="T118" s="5"/>
      <c r="U118" s="5"/>
      <c r="V118" s="5"/>
      <c r="W118" s="5"/>
      <c r="X118" s="5"/>
      <c r="Y118" s="5"/>
      <c r="Z118" s="5"/>
    </row>
    <row r="119" spans="1:26" ht="12" customHeight="1" outlineLevel="1" x14ac:dyDescent="0.4">
      <c r="A119" s="3"/>
      <c r="B119" s="3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  <c r="T119" s="3"/>
      <c r="U119" s="3"/>
      <c r="V119" s="5"/>
      <c r="W119" s="5"/>
      <c r="X119" s="5"/>
      <c r="Y119" s="5"/>
      <c r="Z119" s="5"/>
    </row>
    <row r="120" spans="1:26" ht="12" customHeight="1" outlineLevel="1" x14ac:dyDescent="0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11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4">
      <c r="A121" s="6" t="s">
        <v>106</v>
      </c>
      <c r="B121" s="6"/>
      <c r="C121" s="6"/>
      <c r="D121" s="7"/>
      <c r="E121" s="7"/>
      <c r="F121" s="7"/>
      <c r="G121" s="7"/>
      <c r="H121" s="7"/>
      <c r="I121" s="189" t="s">
        <v>107</v>
      </c>
      <c r="J121" s="50"/>
      <c r="K121" s="7"/>
      <c r="L121" s="7"/>
      <c r="M121" s="7"/>
      <c r="N121" s="7"/>
      <c r="O121" s="7"/>
      <c r="P121" s="7"/>
      <c r="Q121" s="7"/>
      <c r="R121" s="7"/>
      <c r="S121" s="6"/>
      <c r="T121" s="6"/>
      <c r="U121" s="6"/>
      <c r="V121" s="77"/>
      <c r="W121" s="77"/>
      <c r="X121" s="77"/>
      <c r="Y121" s="77"/>
      <c r="Z121" s="77"/>
    </row>
    <row r="122" spans="1:26" ht="12" customHeight="1" x14ac:dyDescent="0.4">
      <c r="A122" s="8" t="s">
        <v>108</v>
      </c>
      <c r="B122" s="8"/>
      <c r="C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  <c r="T122" s="3"/>
      <c r="U122" s="3"/>
      <c r="V122" s="5"/>
      <c r="W122" s="5"/>
      <c r="X122" s="5"/>
      <c r="Y122" s="5"/>
      <c r="Z122" s="5"/>
    </row>
    <row r="123" spans="1:26" ht="12" customHeight="1" outlineLevel="1" x14ac:dyDescent="0.4">
      <c r="A123" s="8"/>
      <c r="B123" s="8"/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  <c r="T123" s="3"/>
      <c r="U123" s="3"/>
      <c r="V123" s="5"/>
      <c r="W123" s="5"/>
      <c r="X123" s="5"/>
      <c r="Y123" s="5"/>
      <c r="Z123" s="5"/>
    </row>
    <row r="124" spans="1:26" ht="12" customHeight="1" outlineLevel="1" x14ac:dyDescent="0.4">
      <c r="A124" s="5"/>
      <c r="B124" s="3"/>
      <c r="C124" s="10" t="s">
        <v>109</v>
      </c>
      <c r="D124" s="4" t="s">
        <v>6</v>
      </c>
      <c r="E124" s="72">
        <f t="shared" ref="E124:P124" si="12">E118</f>
        <v>12200</v>
      </c>
      <c r="F124" s="72">
        <f t="shared" si="12"/>
        <v>8600</v>
      </c>
      <c r="G124" s="72">
        <f t="shared" si="12"/>
        <v>9000</v>
      </c>
      <c r="H124" s="72">
        <f t="shared" si="12"/>
        <v>9400</v>
      </c>
      <c r="I124" s="72">
        <f t="shared" si="12"/>
        <v>9800</v>
      </c>
      <c r="J124" s="72">
        <f t="shared" si="12"/>
        <v>10200</v>
      </c>
      <c r="K124" s="72">
        <f t="shared" si="12"/>
        <v>10600</v>
      </c>
      <c r="L124" s="72">
        <f t="shared" si="12"/>
        <v>11000</v>
      </c>
      <c r="M124" s="72">
        <f t="shared" si="12"/>
        <v>11400</v>
      </c>
      <c r="N124" s="72">
        <f t="shared" si="12"/>
        <v>11800</v>
      </c>
      <c r="O124" s="72">
        <f t="shared" si="12"/>
        <v>12000</v>
      </c>
      <c r="P124" s="72">
        <f t="shared" si="12"/>
        <v>12000</v>
      </c>
      <c r="Q124" s="60">
        <f>SUM(E124:P124)</f>
        <v>128000</v>
      </c>
      <c r="R124" s="4"/>
      <c r="S124" s="3"/>
      <c r="T124" s="3"/>
      <c r="U124" s="3"/>
      <c r="V124" s="5"/>
      <c r="W124" s="5"/>
      <c r="X124" s="5"/>
      <c r="Y124" s="5"/>
      <c r="Z124" s="5"/>
    </row>
    <row r="125" spans="1:26" ht="12" customHeight="1" outlineLevel="1" x14ac:dyDescent="0.4">
      <c r="A125" s="5"/>
      <c r="B125" s="3"/>
      <c r="C125" s="10" t="s">
        <v>110</v>
      </c>
      <c r="D125" s="4" t="s">
        <v>46</v>
      </c>
      <c r="E125" s="78">
        <f t="shared" ref="E125:P125" si="13">$C$46</f>
        <v>8</v>
      </c>
      <c r="F125" s="78">
        <f t="shared" si="13"/>
        <v>8</v>
      </c>
      <c r="G125" s="78">
        <f t="shared" si="13"/>
        <v>8</v>
      </c>
      <c r="H125" s="78">
        <f t="shared" si="13"/>
        <v>8</v>
      </c>
      <c r="I125" s="78">
        <f t="shared" si="13"/>
        <v>8</v>
      </c>
      <c r="J125" s="78">
        <f t="shared" si="13"/>
        <v>8</v>
      </c>
      <c r="K125" s="78">
        <f t="shared" si="13"/>
        <v>8</v>
      </c>
      <c r="L125" s="78">
        <f t="shared" si="13"/>
        <v>8</v>
      </c>
      <c r="M125" s="78">
        <f t="shared" si="13"/>
        <v>8</v>
      </c>
      <c r="N125" s="78">
        <f t="shared" si="13"/>
        <v>8</v>
      </c>
      <c r="O125" s="78">
        <f t="shared" si="13"/>
        <v>8</v>
      </c>
      <c r="P125" s="78">
        <f t="shared" si="13"/>
        <v>8</v>
      </c>
      <c r="Q125" s="79"/>
      <c r="R125" s="4"/>
      <c r="S125" s="3"/>
      <c r="T125" s="3"/>
      <c r="U125" s="3"/>
      <c r="V125" s="5"/>
      <c r="W125" s="5"/>
      <c r="X125" s="5"/>
      <c r="Y125" s="5"/>
      <c r="Z125" s="5"/>
    </row>
    <row r="126" spans="1:26" ht="12" customHeight="1" outlineLevel="1" x14ac:dyDescent="0.4">
      <c r="A126" s="5"/>
      <c r="B126" s="3"/>
      <c r="C126" s="1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63"/>
      <c r="R126" s="4"/>
      <c r="S126" s="3"/>
      <c r="T126" s="3"/>
      <c r="U126" s="3"/>
      <c r="V126" s="5"/>
      <c r="W126" s="5"/>
      <c r="X126" s="5"/>
      <c r="Y126" s="5"/>
      <c r="Z126" s="5"/>
    </row>
    <row r="127" spans="1:26" ht="12" customHeight="1" outlineLevel="1" x14ac:dyDescent="0.4">
      <c r="A127" s="5"/>
      <c r="B127" s="3"/>
      <c r="C127" s="10" t="s">
        <v>111</v>
      </c>
      <c r="D127" s="4" t="s">
        <v>46</v>
      </c>
      <c r="E127" s="72">
        <f t="shared" ref="E127:P127" si="14">E124*E125</f>
        <v>97600</v>
      </c>
      <c r="F127" s="72">
        <f t="shared" si="14"/>
        <v>68800</v>
      </c>
      <c r="G127" s="72">
        <f t="shared" si="14"/>
        <v>72000</v>
      </c>
      <c r="H127" s="72">
        <f t="shared" si="14"/>
        <v>75200</v>
      </c>
      <c r="I127" s="72">
        <f t="shared" si="14"/>
        <v>78400</v>
      </c>
      <c r="J127" s="72">
        <f t="shared" si="14"/>
        <v>81600</v>
      </c>
      <c r="K127" s="72">
        <f t="shared" si="14"/>
        <v>84800</v>
      </c>
      <c r="L127" s="72">
        <f t="shared" si="14"/>
        <v>88000</v>
      </c>
      <c r="M127" s="72">
        <f t="shared" si="14"/>
        <v>91200</v>
      </c>
      <c r="N127" s="72">
        <f t="shared" si="14"/>
        <v>94400</v>
      </c>
      <c r="O127" s="72">
        <f t="shared" si="14"/>
        <v>96000</v>
      </c>
      <c r="P127" s="72">
        <f t="shared" si="14"/>
        <v>96000</v>
      </c>
      <c r="Q127" s="60">
        <f>SUM(E127:P127)</f>
        <v>1024000</v>
      </c>
      <c r="R127" s="4"/>
      <c r="S127" s="3"/>
      <c r="T127" s="3"/>
      <c r="U127" s="3"/>
      <c r="V127" s="5"/>
      <c r="W127" s="5"/>
      <c r="X127" s="5"/>
      <c r="Y127" s="5"/>
      <c r="Z127" s="5"/>
    </row>
    <row r="128" spans="1:26" ht="12.75" customHeight="1" outlineLevel="1" x14ac:dyDescent="0.4">
      <c r="A128" s="5"/>
      <c r="B128" s="3"/>
      <c r="C128" s="10" t="s">
        <v>112</v>
      </c>
      <c r="D128" s="4" t="s">
        <v>46</v>
      </c>
      <c r="E128" s="72">
        <f t="shared" ref="E128:P128" si="15">IF(E102="December",$C$39*E127,$C$39*F127)</f>
        <v>51600</v>
      </c>
      <c r="F128" s="72">
        <f t="shared" si="15"/>
        <v>54000</v>
      </c>
      <c r="G128" s="72">
        <f t="shared" si="15"/>
        <v>56400</v>
      </c>
      <c r="H128" s="72">
        <f t="shared" si="15"/>
        <v>58800</v>
      </c>
      <c r="I128" s="72">
        <f t="shared" si="15"/>
        <v>61200</v>
      </c>
      <c r="J128" s="72">
        <f t="shared" si="15"/>
        <v>63600</v>
      </c>
      <c r="K128" s="72">
        <f t="shared" si="15"/>
        <v>66000</v>
      </c>
      <c r="L128" s="72">
        <f t="shared" si="15"/>
        <v>68400</v>
      </c>
      <c r="M128" s="72">
        <f t="shared" si="15"/>
        <v>70800</v>
      </c>
      <c r="N128" s="72">
        <f t="shared" si="15"/>
        <v>72000</v>
      </c>
      <c r="O128" s="72">
        <f t="shared" si="15"/>
        <v>72000</v>
      </c>
      <c r="P128" s="72">
        <f t="shared" si="15"/>
        <v>72000</v>
      </c>
      <c r="Q128" s="75"/>
      <c r="R128" s="4"/>
      <c r="S128" s="3"/>
      <c r="T128" s="3"/>
      <c r="U128" s="3"/>
      <c r="V128" s="5"/>
      <c r="W128" s="5"/>
      <c r="X128" s="5"/>
      <c r="Y128" s="5"/>
      <c r="Z128" s="5"/>
    </row>
    <row r="129" spans="1:26" ht="12.75" customHeight="1" outlineLevel="1" x14ac:dyDescent="0.4">
      <c r="A129" s="5"/>
      <c r="B129" s="3"/>
      <c r="C129" s="10"/>
      <c r="D129" s="4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4"/>
      <c r="R129" s="4"/>
      <c r="S129" s="3"/>
      <c r="T129" s="3"/>
      <c r="U129" s="3"/>
      <c r="V129" s="5"/>
      <c r="W129" s="5"/>
      <c r="X129" s="5"/>
      <c r="Y129" s="5"/>
      <c r="Z129" s="5"/>
    </row>
    <row r="130" spans="1:26" ht="12" customHeight="1" outlineLevel="1" x14ac:dyDescent="0.4">
      <c r="A130" s="5"/>
      <c r="B130" s="3"/>
      <c r="C130" s="10" t="s">
        <v>103</v>
      </c>
      <c r="D130" s="4" t="s">
        <v>46</v>
      </c>
      <c r="E130" s="72">
        <f>E127+E128</f>
        <v>149200</v>
      </c>
      <c r="F130" s="72">
        <f t="shared" ref="F130:P130" si="16">SUM(F127:F128)</f>
        <v>122800</v>
      </c>
      <c r="G130" s="72">
        <f t="shared" si="16"/>
        <v>128400</v>
      </c>
      <c r="H130" s="72">
        <f t="shared" si="16"/>
        <v>134000</v>
      </c>
      <c r="I130" s="72">
        <f t="shared" si="16"/>
        <v>139600</v>
      </c>
      <c r="J130" s="72">
        <f t="shared" si="16"/>
        <v>145200</v>
      </c>
      <c r="K130" s="72">
        <f t="shared" si="16"/>
        <v>150800</v>
      </c>
      <c r="L130" s="72">
        <f t="shared" si="16"/>
        <v>156400</v>
      </c>
      <c r="M130" s="72">
        <f t="shared" si="16"/>
        <v>162000</v>
      </c>
      <c r="N130" s="72">
        <f t="shared" si="16"/>
        <v>166400</v>
      </c>
      <c r="O130" s="72">
        <f t="shared" si="16"/>
        <v>168000</v>
      </c>
      <c r="P130" s="72">
        <f t="shared" si="16"/>
        <v>168000</v>
      </c>
      <c r="Q130" s="60">
        <f>SUM(E130:P130)</f>
        <v>1790800</v>
      </c>
      <c r="R130" s="4"/>
      <c r="S130" s="3"/>
      <c r="T130" s="3"/>
      <c r="U130" s="3"/>
      <c r="V130" s="5"/>
      <c r="W130" s="5"/>
      <c r="X130" s="5"/>
      <c r="Y130" s="5"/>
      <c r="Z130" s="5"/>
    </row>
    <row r="131" spans="1:26" ht="12.75" customHeight="1" outlineLevel="1" x14ac:dyDescent="0.4">
      <c r="A131" s="5"/>
      <c r="B131" s="3"/>
      <c r="C131" s="10" t="s">
        <v>113</v>
      </c>
      <c r="D131" s="4" t="s">
        <v>46</v>
      </c>
      <c r="E131" s="72">
        <v>0</v>
      </c>
      <c r="F131" s="72">
        <f t="shared" ref="F131:P131" si="17">E128</f>
        <v>51600</v>
      </c>
      <c r="G131" s="72">
        <f t="shared" si="17"/>
        <v>54000</v>
      </c>
      <c r="H131" s="72">
        <f t="shared" si="17"/>
        <v>56400</v>
      </c>
      <c r="I131" s="72">
        <f t="shared" si="17"/>
        <v>58800</v>
      </c>
      <c r="J131" s="72">
        <f t="shared" si="17"/>
        <v>61200</v>
      </c>
      <c r="K131" s="72">
        <f t="shared" si="17"/>
        <v>63600</v>
      </c>
      <c r="L131" s="72">
        <f t="shared" si="17"/>
        <v>66000</v>
      </c>
      <c r="M131" s="72">
        <f t="shared" si="17"/>
        <v>68400</v>
      </c>
      <c r="N131" s="72">
        <f t="shared" si="17"/>
        <v>70800</v>
      </c>
      <c r="O131" s="72">
        <f t="shared" si="17"/>
        <v>72000</v>
      </c>
      <c r="P131" s="72">
        <f t="shared" si="17"/>
        <v>72000</v>
      </c>
      <c r="Q131" s="75"/>
      <c r="R131" s="67"/>
      <c r="S131" s="3"/>
      <c r="T131" s="3"/>
      <c r="U131" s="3"/>
      <c r="V131" s="5"/>
      <c r="W131" s="5"/>
      <c r="X131" s="5"/>
      <c r="Y131" s="5"/>
      <c r="Z131" s="5"/>
    </row>
    <row r="132" spans="1:26" ht="12.75" customHeight="1" outlineLevel="1" x14ac:dyDescent="0.4">
      <c r="A132" s="5"/>
      <c r="B132" s="3"/>
      <c r="C132" s="10"/>
      <c r="D132" s="4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4"/>
      <c r="R132" s="67"/>
      <c r="S132" s="3"/>
      <c r="T132" s="3"/>
      <c r="U132" s="3"/>
      <c r="V132" s="5"/>
      <c r="W132" s="5"/>
      <c r="X132" s="5"/>
      <c r="Y132" s="5"/>
      <c r="Z132" s="5"/>
    </row>
    <row r="133" spans="1:26" ht="12.75" customHeight="1" outlineLevel="1" x14ac:dyDescent="0.4">
      <c r="A133" s="5"/>
      <c r="B133" s="3"/>
      <c r="C133" s="10" t="s">
        <v>114</v>
      </c>
      <c r="D133" s="4" t="s">
        <v>46</v>
      </c>
      <c r="E133" s="72">
        <f t="shared" ref="E133:P133" si="18">E130-E131</f>
        <v>149200</v>
      </c>
      <c r="F133" s="72">
        <f t="shared" si="18"/>
        <v>71200</v>
      </c>
      <c r="G133" s="72">
        <f t="shared" si="18"/>
        <v>74400</v>
      </c>
      <c r="H133" s="72">
        <f t="shared" si="18"/>
        <v>77600</v>
      </c>
      <c r="I133" s="72">
        <f t="shared" si="18"/>
        <v>80800</v>
      </c>
      <c r="J133" s="72">
        <f t="shared" si="18"/>
        <v>84000</v>
      </c>
      <c r="K133" s="72">
        <f t="shared" si="18"/>
        <v>87200</v>
      </c>
      <c r="L133" s="72">
        <f t="shared" si="18"/>
        <v>90400</v>
      </c>
      <c r="M133" s="72">
        <f t="shared" si="18"/>
        <v>93600</v>
      </c>
      <c r="N133" s="72">
        <f t="shared" si="18"/>
        <v>95600</v>
      </c>
      <c r="O133" s="72">
        <f t="shared" si="18"/>
        <v>96000</v>
      </c>
      <c r="P133" s="72">
        <f t="shared" si="18"/>
        <v>96000</v>
      </c>
      <c r="Q133" s="60">
        <f>SUM(E133:P133)</f>
        <v>1096000</v>
      </c>
      <c r="R133" s="67"/>
      <c r="S133" s="3"/>
      <c r="T133" s="3"/>
      <c r="U133" s="3"/>
      <c r="V133" s="5"/>
      <c r="W133" s="5"/>
      <c r="X133" s="5"/>
      <c r="Y133" s="5"/>
      <c r="Z133" s="5"/>
    </row>
    <row r="134" spans="1:26" ht="12.75" customHeight="1" outlineLevel="1" x14ac:dyDescent="0.4">
      <c r="A134" s="5"/>
      <c r="B134" s="3"/>
      <c r="C134" s="10" t="s">
        <v>115</v>
      </c>
      <c r="D134" s="16" t="s">
        <v>10</v>
      </c>
      <c r="E134" s="80">
        <f t="shared" ref="E134:P134" si="19">$C$47</f>
        <v>0.5</v>
      </c>
      <c r="F134" s="80">
        <f t="shared" si="19"/>
        <v>0.5</v>
      </c>
      <c r="G134" s="80">
        <f t="shared" si="19"/>
        <v>0.5</v>
      </c>
      <c r="H134" s="80">
        <f t="shared" si="19"/>
        <v>0.5</v>
      </c>
      <c r="I134" s="80">
        <f t="shared" si="19"/>
        <v>0.5</v>
      </c>
      <c r="J134" s="80">
        <f t="shared" si="19"/>
        <v>0.5</v>
      </c>
      <c r="K134" s="80">
        <f t="shared" si="19"/>
        <v>0.5</v>
      </c>
      <c r="L134" s="80">
        <f t="shared" si="19"/>
        <v>0.5</v>
      </c>
      <c r="M134" s="80">
        <f t="shared" si="19"/>
        <v>0.5</v>
      </c>
      <c r="N134" s="80">
        <f t="shared" si="19"/>
        <v>0.5</v>
      </c>
      <c r="O134" s="80">
        <f t="shared" si="19"/>
        <v>0.5</v>
      </c>
      <c r="P134" s="80">
        <f t="shared" si="19"/>
        <v>0.5</v>
      </c>
      <c r="Q134" s="81"/>
      <c r="R134" s="67"/>
      <c r="S134" s="3"/>
      <c r="T134" s="3"/>
      <c r="U134" s="3"/>
      <c r="V134" s="5"/>
      <c r="W134" s="5"/>
      <c r="X134" s="5"/>
      <c r="Y134" s="5"/>
      <c r="Z134" s="5"/>
    </row>
    <row r="135" spans="1:26" ht="12.75" customHeight="1" outlineLevel="1" x14ac:dyDescent="0.4">
      <c r="A135" s="5"/>
      <c r="B135" s="3"/>
      <c r="C135" s="10"/>
      <c r="D135" s="16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1"/>
      <c r="R135" s="67"/>
      <c r="S135" s="3"/>
      <c r="T135" s="3"/>
      <c r="U135" s="3"/>
      <c r="V135" s="5"/>
      <c r="W135" s="5"/>
      <c r="X135" s="5"/>
      <c r="Y135" s="5"/>
      <c r="Z135" s="5"/>
    </row>
    <row r="136" spans="1:26" ht="15.75" customHeight="1" outlineLevel="1" x14ac:dyDescent="0.4">
      <c r="A136" s="5"/>
      <c r="B136" s="3"/>
      <c r="C136" s="10" t="s">
        <v>116</v>
      </c>
      <c r="D136" s="16" t="s">
        <v>10</v>
      </c>
      <c r="E136" s="82">
        <f t="shared" ref="E136:P136" si="20">E133*E134</f>
        <v>74600</v>
      </c>
      <c r="F136" s="82">
        <f t="shared" si="20"/>
        <v>35600</v>
      </c>
      <c r="G136" s="82">
        <f t="shared" si="20"/>
        <v>37200</v>
      </c>
      <c r="H136" s="82">
        <f t="shared" si="20"/>
        <v>38800</v>
      </c>
      <c r="I136" s="82">
        <f t="shared" si="20"/>
        <v>40400</v>
      </c>
      <c r="J136" s="82">
        <f t="shared" si="20"/>
        <v>42000</v>
      </c>
      <c r="K136" s="82">
        <f t="shared" si="20"/>
        <v>43600</v>
      </c>
      <c r="L136" s="82">
        <f t="shared" si="20"/>
        <v>45200</v>
      </c>
      <c r="M136" s="82">
        <f t="shared" si="20"/>
        <v>46800</v>
      </c>
      <c r="N136" s="82">
        <f t="shared" si="20"/>
        <v>47800</v>
      </c>
      <c r="O136" s="82">
        <f t="shared" si="20"/>
        <v>48000</v>
      </c>
      <c r="P136" s="82">
        <f t="shared" si="20"/>
        <v>48000</v>
      </c>
      <c r="Q136" s="66">
        <f>SUM(E136:P136)</f>
        <v>548000</v>
      </c>
      <c r="R136" s="67"/>
      <c r="S136" s="3"/>
      <c r="T136" s="3"/>
      <c r="U136" s="3"/>
      <c r="V136" s="5"/>
      <c r="W136" s="5"/>
      <c r="X136" s="5"/>
      <c r="Y136" s="5"/>
      <c r="Z136" s="5"/>
    </row>
    <row r="137" spans="1:26" ht="12" customHeight="1" outlineLevel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4"/>
      <c r="S137" s="3"/>
      <c r="T137" s="3"/>
      <c r="U137" s="3"/>
      <c r="V137" s="5"/>
      <c r="W137" s="5"/>
      <c r="X137" s="5"/>
      <c r="Y137" s="5"/>
      <c r="Z137" s="5"/>
    </row>
    <row r="138" spans="1:26" ht="12" customHeight="1" outlineLevel="1" x14ac:dyDescent="0.4">
      <c r="A138" s="3"/>
      <c r="B138" s="3"/>
      <c r="C138" s="3"/>
      <c r="D138" s="3"/>
      <c r="E138" s="3"/>
      <c r="F138" s="3"/>
      <c r="G138" s="3"/>
      <c r="H138" s="3"/>
      <c r="I138" s="5"/>
      <c r="J138" s="3"/>
      <c r="K138" s="3"/>
      <c r="L138" s="3"/>
      <c r="M138" s="3"/>
      <c r="N138" s="3"/>
      <c r="O138" s="3"/>
      <c r="P138" s="3"/>
      <c r="Q138" s="3"/>
      <c r="R138" s="4"/>
      <c r="S138" s="3"/>
      <c r="T138" s="3"/>
      <c r="U138" s="3"/>
      <c r="V138" s="5"/>
      <c r="W138" s="5"/>
      <c r="X138" s="5"/>
      <c r="Y138" s="5"/>
      <c r="Z138" s="5"/>
    </row>
    <row r="139" spans="1:26" ht="12" customHeight="1" x14ac:dyDescent="0.4">
      <c r="A139" s="6" t="s">
        <v>117</v>
      </c>
      <c r="B139" s="6"/>
      <c r="C139" s="6"/>
      <c r="D139" s="7"/>
      <c r="E139" s="83"/>
      <c r="F139" s="83"/>
      <c r="G139" s="83"/>
      <c r="H139" s="83"/>
      <c r="I139" s="190" t="s">
        <v>118</v>
      </c>
      <c r="J139" s="84"/>
      <c r="K139" s="83"/>
      <c r="L139" s="83"/>
      <c r="M139" s="83"/>
      <c r="N139" s="83"/>
      <c r="O139" s="83"/>
      <c r="P139" s="83"/>
      <c r="Q139" s="83"/>
      <c r="R139" s="83"/>
      <c r="S139" s="6"/>
      <c r="T139" s="6"/>
      <c r="U139" s="6"/>
      <c r="V139" s="77"/>
      <c r="W139" s="77"/>
      <c r="X139" s="77"/>
      <c r="Y139" s="77"/>
      <c r="Z139" s="77"/>
    </row>
    <row r="140" spans="1:26" ht="12" customHeight="1" x14ac:dyDescent="0.4">
      <c r="A140" s="8" t="s">
        <v>119</v>
      </c>
      <c r="B140" s="8"/>
      <c r="C140" s="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  <c r="T140" s="3"/>
      <c r="U140" s="3"/>
      <c r="V140" s="5"/>
      <c r="W140" s="5"/>
      <c r="X140" s="5"/>
      <c r="Y140" s="5"/>
      <c r="Z140" s="5"/>
    </row>
    <row r="141" spans="1:26" ht="12" customHeight="1" outlineLevel="1" x14ac:dyDescent="0.4">
      <c r="A141" s="8"/>
      <c r="B141" s="8"/>
      <c r="C141" s="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  <c r="T141" s="3"/>
      <c r="U141" s="3"/>
      <c r="V141" s="5"/>
      <c r="W141" s="5"/>
      <c r="X141" s="5"/>
      <c r="Y141" s="5"/>
      <c r="Z141" s="5"/>
    </row>
    <row r="142" spans="1:26" ht="12" customHeight="1" outlineLevel="1" x14ac:dyDescent="0.4">
      <c r="A142" s="5"/>
      <c r="B142" s="3"/>
      <c r="C142" s="10" t="s">
        <v>109</v>
      </c>
      <c r="D142" s="4" t="s">
        <v>6</v>
      </c>
      <c r="E142" s="72">
        <f t="shared" ref="E142:P142" si="21">E124</f>
        <v>12200</v>
      </c>
      <c r="F142" s="72">
        <f t="shared" si="21"/>
        <v>8600</v>
      </c>
      <c r="G142" s="72">
        <f t="shared" si="21"/>
        <v>9000</v>
      </c>
      <c r="H142" s="72">
        <f t="shared" si="21"/>
        <v>9400</v>
      </c>
      <c r="I142" s="72">
        <f t="shared" si="21"/>
        <v>9800</v>
      </c>
      <c r="J142" s="72">
        <f t="shared" si="21"/>
        <v>10200</v>
      </c>
      <c r="K142" s="72">
        <f t="shared" si="21"/>
        <v>10600</v>
      </c>
      <c r="L142" s="72">
        <f t="shared" si="21"/>
        <v>11000</v>
      </c>
      <c r="M142" s="72">
        <f t="shared" si="21"/>
        <v>11400</v>
      </c>
      <c r="N142" s="72">
        <f t="shared" si="21"/>
        <v>11800</v>
      </c>
      <c r="O142" s="72">
        <f t="shared" si="21"/>
        <v>12000</v>
      </c>
      <c r="P142" s="72">
        <f t="shared" si="21"/>
        <v>12000</v>
      </c>
      <c r="Q142" s="60">
        <f>SUM(E142:P142)</f>
        <v>128000</v>
      </c>
      <c r="R142" s="4"/>
      <c r="S142" s="3"/>
      <c r="T142" s="3"/>
      <c r="U142" s="3"/>
      <c r="V142" s="5"/>
      <c r="W142" s="5"/>
      <c r="X142" s="5"/>
      <c r="Y142" s="5"/>
      <c r="Z142" s="5"/>
    </row>
    <row r="143" spans="1:26" ht="12" customHeight="1" outlineLevel="1" x14ac:dyDescent="0.4">
      <c r="A143" s="5"/>
      <c r="B143" s="3"/>
      <c r="C143" s="10" t="s">
        <v>120</v>
      </c>
      <c r="D143" s="4" t="s">
        <v>121</v>
      </c>
      <c r="E143" s="85">
        <f t="shared" ref="E143:P143" si="22">$C$61</f>
        <v>0.1</v>
      </c>
      <c r="F143" s="85">
        <f t="shared" si="22"/>
        <v>0.1</v>
      </c>
      <c r="G143" s="85">
        <f t="shared" si="22"/>
        <v>0.1</v>
      </c>
      <c r="H143" s="85">
        <f t="shared" si="22"/>
        <v>0.1</v>
      </c>
      <c r="I143" s="85">
        <f t="shared" si="22"/>
        <v>0.1</v>
      </c>
      <c r="J143" s="85">
        <f t="shared" si="22"/>
        <v>0.1</v>
      </c>
      <c r="K143" s="85">
        <f t="shared" si="22"/>
        <v>0.1</v>
      </c>
      <c r="L143" s="85">
        <f t="shared" si="22"/>
        <v>0.1</v>
      </c>
      <c r="M143" s="85">
        <f t="shared" si="22"/>
        <v>0.1</v>
      </c>
      <c r="N143" s="85">
        <f t="shared" si="22"/>
        <v>0.1</v>
      </c>
      <c r="O143" s="85">
        <f t="shared" si="22"/>
        <v>0.1</v>
      </c>
      <c r="P143" s="85">
        <f t="shared" si="22"/>
        <v>0.1</v>
      </c>
      <c r="Q143" s="86"/>
      <c r="R143" s="4"/>
      <c r="S143" s="3"/>
      <c r="T143" s="3"/>
      <c r="U143" s="3"/>
      <c r="V143" s="5"/>
      <c r="W143" s="5"/>
      <c r="X143" s="5"/>
      <c r="Y143" s="5"/>
      <c r="Z143" s="5"/>
    </row>
    <row r="144" spans="1:26" ht="12" customHeight="1" outlineLevel="1" x14ac:dyDescent="0.4">
      <c r="A144" s="5"/>
      <c r="B144" s="3"/>
      <c r="C144" s="10" t="s">
        <v>122</v>
      </c>
      <c r="D144" s="4" t="s">
        <v>121</v>
      </c>
      <c r="E144" s="72">
        <f t="shared" ref="E144:P144" si="23">E142*E143</f>
        <v>1220</v>
      </c>
      <c r="F144" s="72">
        <f t="shared" si="23"/>
        <v>860</v>
      </c>
      <c r="G144" s="72">
        <f t="shared" si="23"/>
        <v>900</v>
      </c>
      <c r="H144" s="72">
        <f t="shared" si="23"/>
        <v>940</v>
      </c>
      <c r="I144" s="72">
        <f t="shared" si="23"/>
        <v>980</v>
      </c>
      <c r="J144" s="72">
        <f t="shared" si="23"/>
        <v>1020</v>
      </c>
      <c r="K144" s="72">
        <f t="shared" si="23"/>
        <v>1060</v>
      </c>
      <c r="L144" s="72">
        <f t="shared" si="23"/>
        <v>1100</v>
      </c>
      <c r="M144" s="72">
        <f t="shared" si="23"/>
        <v>1140</v>
      </c>
      <c r="N144" s="72">
        <f t="shared" si="23"/>
        <v>1180</v>
      </c>
      <c r="O144" s="72">
        <f t="shared" si="23"/>
        <v>1200</v>
      </c>
      <c r="P144" s="72">
        <f t="shared" si="23"/>
        <v>1200</v>
      </c>
      <c r="Q144" s="60">
        <f>SUM(E144:P144)</f>
        <v>12800</v>
      </c>
      <c r="R144" s="4"/>
      <c r="S144" s="3"/>
      <c r="T144" s="3"/>
      <c r="U144" s="3"/>
      <c r="V144" s="5"/>
      <c r="W144" s="5"/>
      <c r="X144" s="5"/>
      <c r="Y144" s="5"/>
      <c r="Z144" s="5"/>
    </row>
    <row r="145" spans="1:26" ht="12" customHeight="1" outlineLevel="1" x14ac:dyDescent="0.4">
      <c r="A145" s="5"/>
      <c r="B145" s="3"/>
      <c r="C145" s="10" t="s">
        <v>123</v>
      </c>
      <c r="D145" s="16" t="s">
        <v>10</v>
      </c>
      <c r="E145" s="87">
        <f t="shared" ref="E145:P145" si="24">$C$63</f>
        <v>20</v>
      </c>
      <c r="F145" s="87">
        <f t="shared" si="24"/>
        <v>20</v>
      </c>
      <c r="G145" s="87">
        <f t="shared" si="24"/>
        <v>20</v>
      </c>
      <c r="H145" s="87">
        <f t="shared" si="24"/>
        <v>20</v>
      </c>
      <c r="I145" s="87">
        <f t="shared" si="24"/>
        <v>20</v>
      </c>
      <c r="J145" s="87">
        <f t="shared" si="24"/>
        <v>20</v>
      </c>
      <c r="K145" s="87">
        <f t="shared" si="24"/>
        <v>20</v>
      </c>
      <c r="L145" s="87">
        <f t="shared" si="24"/>
        <v>20</v>
      </c>
      <c r="M145" s="87">
        <f t="shared" si="24"/>
        <v>20</v>
      </c>
      <c r="N145" s="87">
        <f t="shared" si="24"/>
        <v>20</v>
      </c>
      <c r="O145" s="87">
        <f t="shared" si="24"/>
        <v>20</v>
      </c>
      <c r="P145" s="87">
        <f t="shared" si="24"/>
        <v>20</v>
      </c>
      <c r="Q145" s="88"/>
      <c r="R145" s="4"/>
      <c r="S145" s="3"/>
      <c r="T145" s="3"/>
      <c r="U145" s="3"/>
      <c r="V145" s="5"/>
      <c r="W145" s="5"/>
      <c r="X145" s="5"/>
      <c r="Y145" s="5"/>
      <c r="Z145" s="5"/>
    </row>
    <row r="146" spans="1:26" ht="12" customHeight="1" outlineLevel="1" x14ac:dyDescent="0.4">
      <c r="A146" s="5"/>
      <c r="B146" s="3"/>
      <c r="C146" s="10"/>
      <c r="D146" s="16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90"/>
      <c r="R146" s="4"/>
      <c r="S146" s="3"/>
      <c r="T146" s="3"/>
      <c r="U146" s="3"/>
      <c r="V146" s="5"/>
      <c r="W146" s="5"/>
      <c r="X146" s="5"/>
      <c r="Y146" s="5"/>
      <c r="Z146" s="5"/>
    </row>
    <row r="147" spans="1:26" ht="12" customHeight="1" outlineLevel="1" x14ac:dyDescent="0.4">
      <c r="A147" s="5"/>
      <c r="B147" s="3"/>
      <c r="C147" s="10" t="s">
        <v>124</v>
      </c>
      <c r="D147" s="16" t="s">
        <v>10</v>
      </c>
      <c r="E147" s="91">
        <f t="shared" ref="E147:P147" si="25">E144*E145</f>
        <v>24400</v>
      </c>
      <c r="F147" s="91">
        <f t="shared" si="25"/>
        <v>17200</v>
      </c>
      <c r="G147" s="91">
        <f t="shared" si="25"/>
        <v>18000</v>
      </c>
      <c r="H147" s="91">
        <f t="shared" si="25"/>
        <v>18800</v>
      </c>
      <c r="I147" s="91">
        <f t="shared" si="25"/>
        <v>19600</v>
      </c>
      <c r="J147" s="91">
        <f t="shared" si="25"/>
        <v>20400</v>
      </c>
      <c r="K147" s="91">
        <f t="shared" si="25"/>
        <v>21200</v>
      </c>
      <c r="L147" s="91">
        <f t="shared" si="25"/>
        <v>22000</v>
      </c>
      <c r="M147" s="91">
        <f t="shared" si="25"/>
        <v>22800</v>
      </c>
      <c r="N147" s="91">
        <f t="shared" si="25"/>
        <v>23600</v>
      </c>
      <c r="O147" s="91">
        <f t="shared" si="25"/>
        <v>24000</v>
      </c>
      <c r="P147" s="91">
        <f t="shared" si="25"/>
        <v>24000</v>
      </c>
      <c r="Q147" s="66">
        <f>SUM(E147:P147)</f>
        <v>256000</v>
      </c>
      <c r="R147" s="4"/>
      <c r="S147" s="3"/>
      <c r="T147" s="3"/>
      <c r="U147" s="3"/>
      <c r="V147" s="5"/>
      <c r="W147" s="5"/>
      <c r="X147" s="5"/>
      <c r="Y147" s="5"/>
      <c r="Z147" s="5"/>
    </row>
    <row r="148" spans="1:26" ht="12" customHeight="1" outlineLevel="1" x14ac:dyDescent="0.4">
      <c r="A148" s="3"/>
      <c r="B148" s="3"/>
      <c r="C148" s="1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67"/>
      <c r="R148" s="4"/>
      <c r="S148" s="3"/>
      <c r="T148" s="3"/>
      <c r="U148" s="3"/>
      <c r="V148" s="5"/>
      <c r="W148" s="5"/>
      <c r="X148" s="5"/>
      <c r="Y148" s="5"/>
      <c r="Z148" s="5"/>
    </row>
    <row r="149" spans="1:26" ht="12" customHeight="1" outlineLevel="1" x14ac:dyDescent="0.4">
      <c r="A149" s="3"/>
      <c r="B149" s="3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67"/>
      <c r="R149" s="4"/>
      <c r="S149" s="3"/>
      <c r="T149" s="3"/>
      <c r="U149" s="3"/>
      <c r="V149" s="5"/>
      <c r="W149" s="5"/>
      <c r="X149" s="5"/>
      <c r="Y149" s="5"/>
      <c r="Z149" s="5"/>
    </row>
    <row r="150" spans="1:26" ht="11.25" customHeight="1" x14ac:dyDescent="0.4">
      <c r="A150" s="6" t="s">
        <v>125</v>
      </c>
      <c r="B150" s="6"/>
      <c r="C150" s="6"/>
      <c r="D150" s="7"/>
      <c r="E150" s="7"/>
      <c r="F150" s="7"/>
      <c r="G150" s="7"/>
      <c r="H150" s="7"/>
      <c r="I150" s="189" t="s">
        <v>126</v>
      </c>
      <c r="J150" s="50"/>
      <c r="K150" s="7"/>
      <c r="L150" s="7"/>
      <c r="M150" s="7"/>
      <c r="N150" s="7"/>
      <c r="O150" s="7"/>
      <c r="P150" s="7"/>
      <c r="Q150" s="83"/>
      <c r="R150" s="7"/>
      <c r="S150" s="6"/>
      <c r="T150" s="6"/>
      <c r="U150" s="6"/>
      <c r="V150" s="77"/>
      <c r="W150" s="77"/>
      <c r="X150" s="77"/>
      <c r="Y150" s="77"/>
      <c r="Z150" s="77"/>
    </row>
    <row r="151" spans="1:26" ht="12" customHeight="1" x14ac:dyDescent="0.4">
      <c r="A151" s="8" t="s">
        <v>127</v>
      </c>
      <c r="B151" s="8"/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67"/>
      <c r="R151" s="4"/>
      <c r="S151" s="3"/>
      <c r="T151" s="3"/>
      <c r="U151" s="3"/>
      <c r="V151" s="5"/>
      <c r="W151" s="5"/>
      <c r="X151" s="5"/>
      <c r="Y151" s="5"/>
      <c r="Z151" s="5"/>
    </row>
    <row r="152" spans="1:26" ht="12" customHeight="1" outlineLevel="1" x14ac:dyDescent="0.4">
      <c r="A152" s="8"/>
      <c r="B152" s="8"/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67"/>
      <c r="R152" s="4"/>
      <c r="S152" s="3"/>
      <c r="T152" s="3"/>
      <c r="U152" s="3"/>
      <c r="V152" s="5"/>
      <c r="W152" s="5"/>
      <c r="X152" s="5"/>
      <c r="Y152" s="5"/>
      <c r="Z152" s="5"/>
    </row>
    <row r="153" spans="1:26" ht="12" customHeight="1" outlineLevel="1" x14ac:dyDescent="0.4">
      <c r="A153" s="5"/>
      <c r="B153" s="3"/>
      <c r="C153" s="92" t="s">
        <v>128</v>
      </c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4"/>
      <c r="S153" s="3"/>
      <c r="T153" s="3"/>
      <c r="U153" s="3"/>
      <c r="V153" s="5"/>
      <c r="W153" s="5"/>
      <c r="X153" s="5"/>
      <c r="Y153" s="5"/>
      <c r="Z153" s="5"/>
    </row>
    <row r="154" spans="1:26" ht="12" customHeight="1" outlineLevel="1" x14ac:dyDescent="0.4">
      <c r="A154" s="5"/>
      <c r="B154" s="3"/>
      <c r="C154" s="10" t="s">
        <v>129</v>
      </c>
      <c r="D154" s="16" t="s">
        <v>10</v>
      </c>
      <c r="E154" s="67">
        <f t="shared" ref="E154:P154" si="26">$C$67*E147</f>
        <v>7320</v>
      </c>
      <c r="F154" s="67">
        <f t="shared" si="26"/>
        <v>5160</v>
      </c>
      <c r="G154" s="67">
        <f t="shared" si="26"/>
        <v>5400</v>
      </c>
      <c r="H154" s="67">
        <f t="shared" si="26"/>
        <v>5640</v>
      </c>
      <c r="I154" s="67">
        <f t="shared" si="26"/>
        <v>5880</v>
      </c>
      <c r="J154" s="67">
        <f t="shared" si="26"/>
        <v>6120</v>
      </c>
      <c r="K154" s="67">
        <f t="shared" si="26"/>
        <v>6360</v>
      </c>
      <c r="L154" s="67">
        <f t="shared" si="26"/>
        <v>6600</v>
      </c>
      <c r="M154" s="67">
        <f t="shared" si="26"/>
        <v>6840</v>
      </c>
      <c r="N154" s="67">
        <f t="shared" si="26"/>
        <v>7080</v>
      </c>
      <c r="O154" s="67">
        <f t="shared" si="26"/>
        <v>7200</v>
      </c>
      <c r="P154" s="67">
        <f t="shared" si="26"/>
        <v>7200</v>
      </c>
      <c r="Q154" s="60">
        <f t="shared" ref="Q154:Q155" si="27">SUM(E154:P154)</f>
        <v>76800</v>
      </c>
      <c r="R154" s="4"/>
      <c r="S154" s="3"/>
      <c r="T154" s="3"/>
      <c r="U154" s="3"/>
      <c r="V154" s="5"/>
      <c r="W154" s="5"/>
      <c r="X154" s="5"/>
      <c r="Y154" s="5"/>
      <c r="Z154" s="5"/>
    </row>
    <row r="155" spans="1:26" ht="12" customHeight="1" outlineLevel="1" x14ac:dyDescent="0.4">
      <c r="A155" s="5"/>
      <c r="B155" s="3"/>
      <c r="C155" s="10" t="s">
        <v>130</v>
      </c>
      <c r="D155" s="16" t="s">
        <v>10</v>
      </c>
      <c r="E155" s="67">
        <f t="shared" ref="E155:P155" si="28">$C$68</f>
        <v>15000</v>
      </c>
      <c r="F155" s="67">
        <f t="shared" si="28"/>
        <v>15000</v>
      </c>
      <c r="G155" s="67">
        <f t="shared" si="28"/>
        <v>15000</v>
      </c>
      <c r="H155" s="67">
        <f t="shared" si="28"/>
        <v>15000</v>
      </c>
      <c r="I155" s="67">
        <f t="shared" si="28"/>
        <v>15000</v>
      </c>
      <c r="J155" s="67">
        <f t="shared" si="28"/>
        <v>15000</v>
      </c>
      <c r="K155" s="67">
        <f t="shared" si="28"/>
        <v>15000</v>
      </c>
      <c r="L155" s="67">
        <f t="shared" si="28"/>
        <v>15000</v>
      </c>
      <c r="M155" s="67">
        <f t="shared" si="28"/>
        <v>15000</v>
      </c>
      <c r="N155" s="67">
        <f t="shared" si="28"/>
        <v>15000</v>
      </c>
      <c r="O155" s="67">
        <f t="shared" si="28"/>
        <v>15000</v>
      </c>
      <c r="P155" s="67">
        <f t="shared" si="28"/>
        <v>15000</v>
      </c>
      <c r="Q155" s="60">
        <f t="shared" si="27"/>
        <v>180000</v>
      </c>
      <c r="R155" s="4"/>
      <c r="S155" s="3"/>
      <c r="T155" s="3"/>
      <c r="U155" s="3"/>
      <c r="V155" s="5"/>
      <c r="W155" s="5"/>
      <c r="X155" s="5"/>
      <c r="Y155" s="5"/>
      <c r="Z155" s="5"/>
    </row>
    <row r="156" spans="1:26" ht="12" customHeight="1" outlineLevel="1" x14ac:dyDescent="0.4">
      <c r="A156" s="5"/>
      <c r="B156" s="3"/>
      <c r="C156" s="10"/>
      <c r="D156" s="16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90"/>
      <c r="R156" s="4"/>
      <c r="S156" s="3"/>
      <c r="T156" s="3"/>
      <c r="U156" s="3"/>
      <c r="V156" s="5"/>
      <c r="W156" s="5"/>
      <c r="X156" s="5"/>
      <c r="Y156" s="5"/>
      <c r="Z156" s="5"/>
    </row>
    <row r="157" spans="1:26" ht="12" customHeight="1" outlineLevel="1" x14ac:dyDescent="0.4">
      <c r="A157" s="5"/>
      <c r="B157" s="71"/>
      <c r="C157" s="10" t="s">
        <v>131</v>
      </c>
      <c r="D157" s="16" t="s">
        <v>10</v>
      </c>
      <c r="E157" s="82">
        <f t="shared" ref="E157:P157" si="29">SUM(E154:E155)</f>
        <v>22320</v>
      </c>
      <c r="F157" s="82">
        <f t="shared" si="29"/>
        <v>20160</v>
      </c>
      <c r="G157" s="82">
        <f t="shared" si="29"/>
        <v>20400</v>
      </c>
      <c r="H157" s="82">
        <f t="shared" si="29"/>
        <v>20640</v>
      </c>
      <c r="I157" s="82">
        <f t="shared" si="29"/>
        <v>20880</v>
      </c>
      <c r="J157" s="82">
        <f t="shared" si="29"/>
        <v>21120</v>
      </c>
      <c r="K157" s="82">
        <f t="shared" si="29"/>
        <v>21360</v>
      </c>
      <c r="L157" s="82">
        <f t="shared" si="29"/>
        <v>21600</v>
      </c>
      <c r="M157" s="82">
        <f t="shared" si="29"/>
        <v>21840</v>
      </c>
      <c r="N157" s="82">
        <f t="shared" si="29"/>
        <v>22080</v>
      </c>
      <c r="O157" s="82">
        <f t="shared" si="29"/>
        <v>22200</v>
      </c>
      <c r="P157" s="82">
        <f t="shared" si="29"/>
        <v>22200</v>
      </c>
      <c r="Q157" s="66">
        <f>SUM(E157:P157)</f>
        <v>256800</v>
      </c>
      <c r="R157" s="4"/>
      <c r="S157" s="3"/>
      <c r="T157" s="3"/>
      <c r="U157" s="3"/>
      <c r="V157" s="5"/>
      <c r="W157" s="5"/>
      <c r="X157" s="5"/>
      <c r="Y157" s="5"/>
      <c r="Z157" s="5"/>
    </row>
    <row r="158" spans="1:26" ht="12" customHeight="1" outlineLevel="1" x14ac:dyDescent="0.4">
      <c r="A158" s="3"/>
      <c r="B158" s="3"/>
      <c r="C158" s="5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67"/>
      <c r="R158" s="4"/>
      <c r="S158" s="3"/>
      <c r="T158" s="3"/>
      <c r="U158" s="3"/>
      <c r="V158" s="5"/>
      <c r="W158" s="5"/>
      <c r="X158" s="5"/>
      <c r="Y158" s="5"/>
      <c r="Z158" s="5"/>
    </row>
    <row r="159" spans="1:26" ht="12" customHeight="1" outlineLevel="1" x14ac:dyDescent="0.4">
      <c r="A159" s="3"/>
      <c r="B159" s="3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67"/>
      <c r="R159" s="4"/>
      <c r="S159" s="3"/>
      <c r="T159" s="3"/>
      <c r="U159" s="3"/>
      <c r="V159" s="5"/>
      <c r="W159" s="5"/>
      <c r="X159" s="5"/>
      <c r="Y159" s="5"/>
      <c r="Z159" s="5"/>
    </row>
    <row r="160" spans="1:26" ht="12" customHeight="1" x14ac:dyDescent="0.4">
      <c r="A160" s="6" t="s">
        <v>132</v>
      </c>
      <c r="B160" s="6"/>
      <c r="C160" s="6"/>
      <c r="D160" s="7"/>
      <c r="E160" s="7"/>
      <c r="F160" s="7"/>
      <c r="G160" s="7"/>
      <c r="H160" s="7"/>
      <c r="I160" s="189" t="s">
        <v>133</v>
      </c>
      <c r="J160" s="50"/>
      <c r="K160" s="7"/>
      <c r="L160" s="7"/>
      <c r="M160" s="7"/>
      <c r="N160" s="7"/>
      <c r="O160" s="7"/>
      <c r="P160" s="7"/>
      <c r="Q160" s="83"/>
      <c r="R160" s="7"/>
      <c r="S160" s="6"/>
      <c r="T160" s="6"/>
      <c r="U160" s="6"/>
      <c r="V160" s="77"/>
      <c r="W160" s="77"/>
      <c r="X160" s="77"/>
      <c r="Y160" s="77"/>
      <c r="Z160" s="77"/>
    </row>
    <row r="161" spans="1:26" ht="12" customHeight="1" x14ac:dyDescent="0.4">
      <c r="A161" s="8" t="s">
        <v>134</v>
      </c>
      <c r="B161" s="8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67"/>
      <c r="R161" s="4"/>
      <c r="S161" s="3"/>
      <c r="T161" s="3"/>
      <c r="U161" s="3"/>
      <c r="V161" s="5"/>
      <c r="W161" s="5"/>
      <c r="X161" s="5"/>
      <c r="Y161" s="5"/>
      <c r="Z161" s="5"/>
    </row>
    <row r="162" spans="1:26" ht="12" customHeight="1" outlineLevel="1" x14ac:dyDescent="0.4">
      <c r="A162" s="8"/>
      <c r="B162" s="8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67"/>
      <c r="R162" s="4"/>
      <c r="S162" s="3"/>
      <c r="T162" s="3"/>
      <c r="U162" s="3"/>
      <c r="V162" s="5"/>
      <c r="W162" s="5"/>
      <c r="X162" s="5"/>
      <c r="Y162" s="5"/>
      <c r="Z162" s="5"/>
    </row>
    <row r="163" spans="1:26" ht="12" customHeight="1" outlineLevel="1" x14ac:dyDescent="0.4">
      <c r="A163" s="5"/>
      <c r="B163" s="3"/>
      <c r="C163" s="92" t="s">
        <v>135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67"/>
      <c r="R163" s="4"/>
      <c r="S163" s="3"/>
      <c r="T163" s="3"/>
      <c r="U163" s="3"/>
      <c r="V163" s="5"/>
      <c r="W163" s="5"/>
      <c r="X163" s="5"/>
      <c r="Y163" s="5"/>
      <c r="Z163" s="5"/>
    </row>
    <row r="164" spans="1:26" ht="12" customHeight="1" outlineLevel="1" x14ac:dyDescent="0.4">
      <c r="A164" s="5"/>
      <c r="B164" s="3"/>
      <c r="C164" s="10" t="s">
        <v>136</v>
      </c>
      <c r="D164" s="16" t="s">
        <v>10</v>
      </c>
      <c r="E164" s="14">
        <f t="shared" ref="E164:P164" si="30">$C$70*E112</f>
        <v>6000</v>
      </c>
      <c r="F164" s="14">
        <f t="shared" si="30"/>
        <v>6300</v>
      </c>
      <c r="G164" s="14">
        <f t="shared" si="30"/>
        <v>6600</v>
      </c>
      <c r="H164" s="14">
        <f t="shared" si="30"/>
        <v>6900</v>
      </c>
      <c r="I164" s="14">
        <f t="shared" si="30"/>
        <v>7200</v>
      </c>
      <c r="J164" s="14">
        <f t="shared" si="30"/>
        <v>7500</v>
      </c>
      <c r="K164" s="14">
        <f t="shared" si="30"/>
        <v>7800</v>
      </c>
      <c r="L164" s="14">
        <f t="shared" si="30"/>
        <v>8100</v>
      </c>
      <c r="M164" s="14">
        <f t="shared" si="30"/>
        <v>8400</v>
      </c>
      <c r="N164" s="14">
        <f t="shared" si="30"/>
        <v>8700</v>
      </c>
      <c r="O164" s="14">
        <f t="shared" si="30"/>
        <v>9000</v>
      </c>
      <c r="P164" s="14">
        <f t="shared" si="30"/>
        <v>9000</v>
      </c>
      <c r="Q164" s="60">
        <f>SUM(E164:P164)</f>
        <v>91500</v>
      </c>
      <c r="R164" s="4"/>
      <c r="S164" s="3"/>
      <c r="T164" s="3"/>
      <c r="U164" s="3"/>
      <c r="V164" s="5"/>
      <c r="W164" s="5"/>
      <c r="X164" s="5"/>
      <c r="Y164" s="5"/>
      <c r="Z164" s="5"/>
    </row>
    <row r="165" spans="1:26" ht="12" customHeight="1" outlineLevel="1" x14ac:dyDescent="0.4">
      <c r="A165" s="5"/>
      <c r="B165" s="3"/>
      <c r="C165" s="10" t="s">
        <v>137</v>
      </c>
      <c r="D165" s="16" t="s">
        <v>10</v>
      </c>
      <c r="E165" s="67">
        <f t="shared" ref="E165:P165" si="31">$C$71</f>
        <v>6000</v>
      </c>
      <c r="F165" s="67">
        <f t="shared" si="31"/>
        <v>6000</v>
      </c>
      <c r="G165" s="67">
        <f t="shared" si="31"/>
        <v>6000</v>
      </c>
      <c r="H165" s="67">
        <f t="shared" si="31"/>
        <v>6000</v>
      </c>
      <c r="I165" s="67">
        <f t="shared" si="31"/>
        <v>6000</v>
      </c>
      <c r="J165" s="67">
        <f t="shared" si="31"/>
        <v>6000</v>
      </c>
      <c r="K165" s="67">
        <f t="shared" si="31"/>
        <v>6000</v>
      </c>
      <c r="L165" s="67">
        <f t="shared" si="31"/>
        <v>6000</v>
      </c>
      <c r="M165" s="67">
        <f t="shared" si="31"/>
        <v>6000</v>
      </c>
      <c r="N165" s="67">
        <f t="shared" si="31"/>
        <v>6000</v>
      </c>
      <c r="O165" s="67">
        <f t="shared" si="31"/>
        <v>6000</v>
      </c>
      <c r="P165" s="67">
        <f t="shared" si="31"/>
        <v>6000</v>
      </c>
      <c r="Q165" s="90"/>
      <c r="R165" s="4"/>
      <c r="S165" s="3"/>
      <c r="T165" s="3"/>
      <c r="U165" s="3"/>
      <c r="V165" s="5"/>
      <c r="W165" s="5"/>
      <c r="X165" s="5"/>
      <c r="Y165" s="5"/>
      <c r="Z165" s="5"/>
    </row>
    <row r="166" spans="1:26" ht="12" customHeight="1" outlineLevel="1" x14ac:dyDescent="0.4">
      <c r="A166" s="5"/>
      <c r="B166" s="3"/>
      <c r="C166" s="10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90"/>
      <c r="R166" s="4"/>
      <c r="S166" s="3"/>
      <c r="T166" s="3"/>
      <c r="U166" s="3"/>
      <c r="V166" s="5"/>
      <c r="W166" s="5"/>
      <c r="X166" s="5"/>
      <c r="Y166" s="5"/>
      <c r="Z166" s="5"/>
    </row>
    <row r="167" spans="1:26" ht="12" customHeight="1" outlineLevel="1" x14ac:dyDescent="0.4">
      <c r="A167" s="5"/>
      <c r="B167" s="71"/>
      <c r="C167" s="10" t="s">
        <v>138</v>
      </c>
      <c r="D167" s="16" t="s">
        <v>10</v>
      </c>
      <c r="E167" s="93">
        <f t="shared" ref="E167:P167" si="32">SUM(E164:E165)</f>
        <v>12000</v>
      </c>
      <c r="F167" s="93">
        <f t="shared" si="32"/>
        <v>12300</v>
      </c>
      <c r="G167" s="93">
        <f t="shared" si="32"/>
        <v>12600</v>
      </c>
      <c r="H167" s="93">
        <f t="shared" si="32"/>
        <v>12900</v>
      </c>
      <c r="I167" s="93">
        <f t="shared" si="32"/>
        <v>13200</v>
      </c>
      <c r="J167" s="93">
        <f t="shared" si="32"/>
        <v>13500</v>
      </c>
      <c r="K167" s="93">
        <f t="shared" si="32"/>
        <v>13800</v>
      </c>
      <c r="L167" s="93">
        <f t="shared" si="32"/>
        <v>14100</v>
      </c>
      <c r="M167" s="93">
        <f t="shared" si="32"/>
        <v>14400</v>
      </c>
      <c r="N167" s="93">
        <f t="shared" si="32"/>
        <v>14700</v>
      </c>
      <c r="O167" s="93">
        <f t="shared" si="32"/>
        <v>15000</v>
      </c>
      <c r="P167" s="93">
        <f t="shared" si="32"/>
        <v>15000</v>
      </c>
      <c r="Q167" s="66">
        <f>SUM(E167:P167)</f>
        <v>163500</v>
      </c>
      <c r="R167" s="4"/>
      <c r="S167" s="3"/>
      <c r="T167" s="3"/>
      <c r="U167" s="3"/>
      <c r="V167" s="5"/>
      <c r="W167" s="5"/>
      <c r="X167" s="5"/>
      <c r="Y167" s="5"/>
      <c r="Z167" s="5"/>
    </row>
    <row r="168" spans="1:26" ht="12" customHeight="1" outlineLevel="1" x14ac:dyDescent="0.4">
      <c r="A168" s="3"/>
      <c r="B168" s="3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S168" s="3"/>
      <c r="T168" s="3"/>
      <c r="U168" s="3"/>
      <c r="V168" s="5"/>
      <c r="W168" s="5"/>
      <c r="X168" s="5"/>
      <c r="Y168" s="5"/>
      <c r="Z168" s="5"/>
    </row>
    <row r="169" spans="1:26" ht="12" customHeight="1" outlineLevel="1" x14ac:dyDescent="0.4">
      <c r="A169" s="3"/>
      <c r="B169" s="3"/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4"/>
      <c r="S169" s="3"/>
      <c r="T169" s="3"/>
      <c r="U169" s="3"/>
      <c r="V169" s="5"/>
      <c r="W169" s="5"/>
      <c r="X169" s="5"/>
      <c r="Y169" s="5"/>
      <c r="Z169" s="5"/>
    </row>
    <row r="170" spans="1:26" ht="12" customHeight="1" x14ac:dyDescent="0.4">
      <c r="A170" s="6" t="s">
        <v>139</v>
      </c>
      <c r="B170" s="68"/>
      <c r="C170" s="68"/>
      <c r="D170" s="68"/>
      <c r="E170" s="68"/>
      <c r="F170" s="68"/>
      <c r="G170" s="68"/>
      <c r="H170" s="68"/>
      <c r="I170" s="191" t="s">
        <v>140</v>
      </c>
      <c r="J170" s="68"/>
      <c r="K170" s="68"/>
      <c r="L170" s="68"/>
      <c r="M170" s="68"/>
      <c r="N170" s="68"/>
      <c r="O170" s="68"/>
      <c r="P170" s="68"/>
      <c r="Q170" s="68"/>
      <c r="R170" s="69"/>
      <c r="S170" s="68"/>
      <c r="T170" s="68"/>
      <c r="U170" s="68"/>
      <c r="V170" s="70"/>
      <c r="W170" s="70"/>
      <c r="X170" s="70"/>
      <c r="Y170" s="70"/>
      <c r="Z170" s="70"/>
    </row>
    <row r="171" spans="1:26" ht="12" customHeight="1" x14ac:dyDescent="0.4">
      <c r="A171" s="8" t="s">
        <v>140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4"/>
      <c r="S171" s="3"/>
      <c r="T171" s="3"/>
      <c r="U171" s="3"/>
      <c r="V171" s="5"/>
      <c r="W171" s="5"/>
      <c r="X171" s="5"/>
      <c r="Y171" s="5"/>
      <c r="Z171" s="5"/>
    </row>
    <row r="172" spans="1:26" ht="12" customHeight="1" outlineLevel="1" x14ac:dyDescent="0.4">
      <c r="A172" s="150" t="s">
        <v>141</v>
      </c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4"/>
      <c r="S172" s="3"/>
      <c r="T172" s="3"/>
      <c r="U172" s="3"/>
      <c r="V172" s="5"/>
      <c r="W172" s="5"/>
      <c r="X172" s="5"/>
      <c r="Y172" s="5"/>
      <c r="Z172" s="5"/>
    </row>
    <row r="173" spans="1:26" ht="12" customHeight="1" outlineLevel="1" x14ac:dyDescent="0.4">
      <c r="A173" s="152" t="s">
        <v>139</v>
      </c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4"/>
      <c r="S173" s="3"/>
      <c r="T173" s="3"/>
      <c r="U173" s="3"/>
      <c r="V173" s="5"/>
      <c r="W173" s="5"/>
      <c r="X173" s="5"/>
      <c r="Y173" s="5"/>
      <c r="Z173" s="5"/>
    </row>
    <row r="174" spans="1:26" ht="12" customHeight="1" outlineLevel="1" x14ac:dyDescent="0.4">
      <c r="A174" s="152" t="s">
        <v>142</v>
      </c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4"/>
      <c r="S174" s="3"/>
      <c r="T174" s="3"/>
      <c r="U174" s="3"/>
      <c r="V174" s="5"/>
      <c r="W174" s="5"/>
      <c r="X174" s="5"/>
      <c r="Y174" s="5"/>
      <c r="Z174" s="5"/>
    </row>
    <row r="175" spans="1:26" ht="12" customHeight="1" outlineLevel="1" x14ac:dyDescent="0.4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4"/>
      <c r="S175" s="3"/>
      <c r="T175" s="3"/>
      <c r="U175" s="3"/>
      <c r="V175" s="5"/>
      <c r="W175" s="5"/>
      <c r="X175" s="5"/>
      <c r="Y175" s="5"/>
      <c r="Z175" s="5"/>
    </row>
    <row r="176" spans="1:26" ht="12" customHeight="1" outlineLevel="1" x14ac:dyDescent="0.4">
      <c r="A176" s="3"/>
      <c r="B176" s="3"/>
      <c r="C176" s="2"/>
      <c r="D176" s="3"/>
      <c r="E176" s="78" t="s">
        <v>143</v>
      </c>
      <c r="F176" s="78" t="s">
        <v>144</v>
      </c>
      <c r="G176" s="78" t="s">
        <v>145</v>
      </c>
      <c r="H176" s="78" t="s">
        <v>146</v>
      </c>
      <c r="I176" s="78" t="s">
        <v>147</v>
      </c>
      <c r="J176" s="78" t="s">
        <v>148</v>
      </c>
      <c r="K176" s="78" t="s">
        <v>149</v>
      </c>
      <c r="L176" s="78" t="s">
        <v>150</v>
      </c>
      <c r="M176" s="78" t="s">
        <v>151</v>
      </c>
      <c r="N176" s="78" t="s">
        <v>152</v>
      </c>
      <c r="O176" s="78" t="s">
        <v>153</v>
      </c>
      <c r="P176" s="78" t="s">
        <v>154</v>
      </c>
      <c r="Q176" s="96" t="s">
        <v>155</v>
      </c>
      <c r="R176" s="4"/>
      <c r="S176" s="3"/>
      <c r="T176" s="3"/>
      <c r="U176" s="3"/>
      <c r="V176" s="5"/>
      <c r="W176" s="5"/>
      <c r="X176" s="5"/>
      <c r="Y176" s="5"/>
      <c r="Z176" s="5"/>
    </row>
    <row r="177" spans="1:26" ht="12" customHeight="1" outlineLevel="1" x14ac:dyDescent="0.4">
      <c r="A177" s="5"/>
      <c r="B177" s="3" t="s">
        <v>156</v>
      </c>
      <c r="C177" s="2"/>
      <c r="D177" s="16" t="s">
        <v>10</v>
      </c>
      <c r="E177" s="67">
        <v>0</v>
      </c>
      <c r="F177" s="14">
        <f t="shared" ref="F177:P177" si="33">E205</f>
        <v>2000</v>
      </c>
      <c r="G177" s="14">
        <f t="shared" si="33"/>
        <v>2280.1160000000018</v>
      </c>
      <c r="H177" s="14">
        <f t="shared" si="33"/>
        <v>2447.8485799999999</v>
      </c>
      <c r="I177" s="14">
        <f t="shared" si="33"/>
        <v>7888.4398228999944</v>
      </c>
      <c r="J177" s="14">
        <f t="shared" si="33"/>
        <v>14007.389579114495</v>
      </c>
      <c r="K177" s="14">
        <f t="shared" si="33"/>
        <v>15396.853884995564</v>
      </c>
      <c r="L177" s="14">
        <f t="shared" si="33"/>
        <v>22191.287764510478</v>
      </c>
      <c r="M177" s="14">
        <f t="shared" si="33"/>
        <v>30203.166343998004</v>
      </c>
      <c r="N177" s="14">
        <f t="shared" si="33"/>
        <v>34713.331477560401</v>
      </c>
      <c r="O177" s="14">
        <f t="shared" si="33"/>
        <v>45613.928103228223</v>
      </c>
      <c r="P177" s="14">
        <f t="shared" si="33"/>
        <v>58854.969886356565</v>
      </c>
      <c r="Q177" s="35"/>
      <c r="R177" s="4"/>
      <c r="S177" s="3"/>
      <c r="T177" s="3"/>
      <c r="U177" s="3"/>
      <c r="V177" s="5"/>
      <c r="W177" s="5"/>
      <c r="X177" s="5"/>
      <c r="Y177" s="5"/>
      <c r="Z177" s="5"/>
    </row>
    <row r="178" spans="1:26" ht="12" customHeight="1" outlineLevel="1" x14ac:dyDescent="0.4">
      <c r="A178" s="5"/>
      <c r="B178" s="97" t="s">
        <v>157</v>
      </c>
      <c r="C178" s="2"/>
      <c r="D178" s="16" t="s">
        <v>10</v>
      </c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5"/>
      <c r="R178" s="4"/>
      <c r="S178" s="3"/>
      <c r="T178" s="3"/>
      <c r="U178" s="3"/>
      <c r="V178" s="5"/>
      <c r="W178" s="5"/>
      <c r="X178" s="5"/>
      <c r="Y178" s="5"/>
      <c r="Z178" s="5"/>
    </row>
    <row r="179" spans="1:26" ht="12" customHeight="1" outlineLevel="1" x14ac:dyDescent="0.4">
      <c r="A179" s="5"/>
      <c r="B179" s="3" t="s">
        <v>158</v>
      </c>
      <c r="C179" s="3"/>
      <c r="D179" s="16" t="s">
        <v>10</v>
      </c>
      <c r="E179" s="67">
        <f>E106*$C$32</f>
        <v>25996.799999999999</v>
      </c>
      <c r="F179" s="67">
        <f>E106*$C$33+F106*$C$32</f>
        <v>70493.600000000006</v>
      </c>
      <c r="G179" s="67">
        <f t="shared" ref="G179:P179" si="34">G106*$C$32+F106*$C$33+E106*$C$34</f>
        <v>90723.199999999997</v>
      </c>
      <c r="H179" s="67">
        <f t="shared" si="34"/>
        <v>94328.51999999999</v>
      </c>
      <c r="I179" s="67">
        <f t="shared" si="34"/>
        <v>97971.8</v>
      </c>
      <c r="J179" s="67">
        <f t="shared" si="34"/>
        <v>101238.08</v>
      </c>
      <c r="K179" s="67">
        <f t="shared" si="34"/>
        <v>104646.32</v>
      </c>
      <c r="L179" s="67">
        <f t="shared" si="34"/>
        <v>108901.64000000001</v>
      </c>
      <c r="M179" s="67">
        <f t="shared" si="34"/>
        <v>113478.84</v>
      </c>
      <c r="N179" s="67">
        <f t="shared" si="34"/>
        <v>117580.24</v>
      </c>
      <c r="O179" s="67">
        <f t="shared" si="34"/>
        <v>121341.04000000001</v>
      </c>
      <c r="P179" s="67">
        <f t="shared" si="34"/>
        <v>124174.32</v>
      </c>
      <c r="Q179" s="90">
        <f t="shared" ref="Q179:Q180" si="35">SUM(E179:P179)</f>
        <v>1170874.4000000001</v>
      </c>
      <c r="R179" s="4"/>
      <c r="S179" s="3"/>
      <c r="T179" s="3"/>
      <c r="U179" s="3"/>
      <c r="V179" s="5"/>
      <c r="W179" s="5"/>
      <c r="X179" s="5"/>
      <c r="Y179" s="5"/>
      <c r="Z179" s="5"/>
    </row>
    <row r="180" spans="1:26" ht="12" customHeight="1" outlineLevel="1" x14ac:dyDescent="0.4">
      <c r="A180" s="5"/>
      <c r="B180" s="3" t="s">
        <v>159</v>
      </c>
      <c r="C180" s="3"/>
      <c r="D180" s="16" t="s">
        <v>10</v>
      </c>
      <c r="E180" s="14">
        <f>C83</f>
        <v>75000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90">
        <f t="shared" si="35"/>
        <v>75000</v>
      </c>
      <c r="R180" s="4"/>
      <c r="S180" s="3"/>
      <c r="T180" s="3"/>
      <c r="U180" s="3"/>
      <c r="V180" s="5"/>
      <c r="W180" s="5"/>
      <c r="X180" s="5"/>
      <c r="Y180" s="5"/>
      <c r="Z180" s="5"/>
    </row>
    <row r="181" spans="1:26" ht="12" customHeight="1" outlineLevel="1" x14ac:dyDescent="0.4">
      <c r="A181" s="5"/>
      <c r="B181" s="3"/>
      <c r="C181" s="3"/>
      <c r="D181" s="3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98"/>
      <c r="R181" s="4"/>
      <c r="S181" s="3"/>
      <c r="T181" s="3"/>
      <c r="U181" s="3"/>
      <c r="V181" s="5"/>
      <c r="W181" s="5"/>
      <c r="X181" s="5"/>
      <c r="Y181" s="5"/>
      <c r="Z181" s="5"/>
    </row>
    <row r="182" spans="1:26" ht="12" customHeight="1" outlineLevel="1" x14ac:dyDescent="0.4">
      <c r="A182" s="5"/>
      <c r="B182" s="2" t="s">
        <v>160</v>
      </c>
      <c r="C182" s="3"/>
      <c r="D182" s="16" t="s">
        <v>10</v>
      </c>
      <c r="E182" s="99">
        <f t="shared" ref="E182:P182" si="36">SUM(E177:E180)</f>
        <v>100996.8</v>
      </c>
      <c r="F182" s="99">
        <f t="shared" si="36"/>
        <v>72493.600000000006</v>
      </c>
      <c r="G182" s="99">
        <f t="shared" si="36"/>
        <v>93003.315999999992</v>
      </c>
      <c r="H182" s="99">
        <f t="shared" si="36"/>
        <v>96776.368579999995</v>
      </c>
      <c r="I182" s="99">
        <f t="shared" si="36"/>
        <v>105860.2398229</v>
      </c>
      <c r="J182" s="99">
        <f t="shared" si="36"/>
        <v>115245.46957911449</v>
      </c>
      <c r="K182" s="99">
        <f t="shared" si="36"/>
        <v>120043.17388499557</v>
      </c>
      <c r="L182" s="99">
        <f t="shared" si="36"/>
        <v>131092.9277645105</v>
      </c>
      <c r="M182" s="99">
        <f t="shared" si="36"/>
        <v>143682.00634399801</v>
      </c>
      <c r="N182" s="99">
        <f t="shared" si="36"/>
        <v>152293.57147756041</v>
      </c>
      <c r="O182" s="99">
        <f t="shared" si="36"/>
        <v>166954.96810322822</v>
      </c>
      <c r="P182" s="99">
        <f t="shared" si="36"/>
        <v>183029.28988635656</v>
      </c>
      <c r="Q182" s="100">
        <f>SUM(E182:P182)</f>
        <v>1481471.7314426636</v>
      </c>
      <c r="R182" s="4"/>
      <c r="S182" s="3"/>
      <c r="T182" s="3"/>
      <c r="U182" s="3"/>
      <c r="V182" s="5"/>
      <c r="W182" s="5"/>
      <c r="X182" s="5"/>
      <c r="Y182" s="5"/>
      <c r="Z182" s="5"/>
    </row>
    <row r="183" spans="1:26" ht="12" customHeight="1" outlineLevel="1" x14ac:dyDescent="0.4">
      <c r="A183" s="5"/>
      <c r="B183" s="3"/>
      <c r="C183" s="3"/>
      <c r="D183" s="3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90"/>
      <c r="R183" s="4"/>
      <c r="S183" s="3"/>
      <c r="T183" s="3"/>
      <c r="U183" s="3"/>
      <c r="V183" s="5"/>
      <c r="W183" s="5"/>
      <c r="X183" s="5"/>
      <c r="Y183" s="5"/>
      <c r="Z183" s="5"/>
    </row>
    <row r="184" spans="1:26" ht="12" customHeight="1" outlineLevel="1" x14ac:dyDescent="0.4">
      <c r="A184" s="5"/>
      <c r="B184" s="97" t="s">
        <v>161</v>
      </c>
      <c r="C184" s="3"/>
      <c r="D184" s="3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90"/>
      <c r="R184" s="4"/>
      <c r="S184" s="3"/>
      <c r="T184" s="3"/>
      <c r="U184" s="3"/>
      <c r="V184" s="5"/>
      <c r="W184" s="5"/>
      <c r="X184" s="5"/>
      <c r="Y184" s="5"/>
      <c r="Z184" s="5"/>
    </row>
    <row r="185" spans="1:26" ht="12" customHeight="1" outlineLevel="1" x14ac:dyDescent="0.4">
      <c r="A185" s="5"/>
      <c r="B185" s="3" t="s">
        <v>162</v>
      </c>
      <c r="C185" s="3"/>
      <c r="D185" s="16" t="s">
        <v>10</v>
      </c>
      <c r="E185" s="14">
        <f>E136/2</f>
        <v>37300</v>
      </c>
      <c r="F185" s="14">
        <f t="shared" ref="F185:P185" si="37">(E136/2)+(F136/2)</f>
        <v>55100</v>
      </c>
      <c r="G185" s="14">
        <f t="shared" si="37"/>
        <v>36400</v>
      </c>
      <c r="H185" s="14">
        <f t="shared" si="37"/>
        <v>38000</v>
      </c>
      <c r="I185" s="14">
        <f t="shared" si="37"/>
        <v>39600</v>
      </c>
      <c r="J185" s="14">
        <f t="shared" si="37"/>
        <v>41200</v>
      </c>
      <c r="K185" s="14">
        <f t="shared" si="37"/>
        <v>42800</v>
      </c>
      <c r="L185" s="14">
        <f t="shared" si="37"/>
        <v>44400</v>
      </c>
      <c r="M185" s="14">
        <f t="shared" si="37"/>
        <v>46000</v>
      </c>
      <c r="N185" s="14">
        <f t="shared" si="37"/>
        <v>47300</v>
      </c>
      <c r="O185" s="14">
        <f t="shared" si="37"/>
        <v>47900</v>
      </c>
      <c r="P185" s="14">
        <f t="shared" si="37"/>
        <v>48000</v>
      </c>
      <c r="Q185" s="90">
        <f t="shared" ref="Q185:Q190" si="38">SUM(E185:P185)</f>
        <v>524000</v>
      </c>
      <c r="R185" s="4"/>
      <c r="S185" s="3"/>
      <c r="T185" s="3"/>
      <c r="U185" s="3"/>
      <c r="V185" s="5"/>
      <c r="W185" s="5"/>
      <c r="X185" s="5"/>
      <c r="Y185" s="5"/>
      <c r="Z185" s="5"/>
    </row>
    <row r="186" spans="1:26" ht="12" customHeight="1" outlineLevel="1" x14ac:dyDescent="0.4">
      <c r="A186" s="5"/>
      <c r="B186" s="3" t="s">
        <v>163</v>
      </c>
      <c r="C186" s="3"/>
      <c r="D186" s="16" t="s">
        <v>10</v>
      </c>
      <c r="E186" s="14">
        <f t="shared" ref="E186:P186" si="39">E147</f>
        <v>24400</v>
      </c>
      <c r="F186" s="14">
        <f t="shared" si="39"/>
        <v>17200</v>
      </c>
      <c r="G186" s="14">
        <f t="shared" si="39"/>
        <v>18000</v>
      </c>
      <c r="H186" s="14">
        <f t="shared" si="39"/>
        <v>18800</v>
      </c>
      <c r="I186" s="14">
        <f t="shared" si="39"/>
        <v>19600</v>
      </c>
      <c r="J186" s="14">
        <f t="shared" si="39"/>
        <v>20400</v>
      </c>
      <c r="K186" s="14">
        <f t="shared" si="39"/>
        <v>21200</v>
      </c>
      <c r="L186" s="14">
        <f t="shared" si="39"/>
        <v>22000</v>
      </c>
      <c r="M186" s="14">
        <f t="shared" si="39"/>
        <v>22800</v>
      </c>
      <c r="N186" s="14">
        <f t="shared" si="39"/>
        <v>23600</v>
      </c>
      <c r="O186" s="14">
        <f t="shared" si="39"/>
        <v>24000</v>
      </c>
      <c r="P186" s="14">
        <f t="shared" si="39"/>
        <v>24000</v>
      </c>
      <c r="Q186" s="90">
        <f t="shared" si="38"/>
        <v>256000</v>
      </c>
      <c r="R186" s="4"/>
      <c r="S186" s="3"/>
      <c r="T186" s="3"/>
      <c r="U186" s="3"/>
      <c r="V186" s="5"/>
      <c r="W186" s="5"/>
      <c r="X186" s="5"/>
      <c r="Y186" s="5"/>
      <c r="Z186" s="5"/>
    </row>
    <row r="187" spans="1:26" ht="12" customHeight="1" outlineLevel="1" x14ac:dyDescent="0.4">
      <c r="A187" s="5"/>
      <c r="B187" s="3" t="s">
        <v>164</v>
      </c>
      <c r="C187" s="3"/>
      <c r="D187" s="16" t="s">
        <v>10</v>
      </c>
      <c r="E187" s="14">
        <f t="shared" ref="E187:P187" si="40">E157-1000</f>
        <v>21320</v>
      </c>
      <c r="F187" s="14">
        <f t="shared" si="40"/>
        <v>19160</v>
      </c>
      <c r="G187" s="14">
        <f t="shared" si="40"/>
        <v>19400</v>
      </c>
      <c r="H187" s="14">
        <f t="shared" si="40"/>
        <v>19640</v>
      </c>
      <c r="I187" s="14">
        <f t="shared" si="40"/>
        <v>19880</v>
      </c>
      <c r="J187" s="14">
        <f t="shared" si="40"/>
        <v>20120</v>
      </c>
      <c r="K187" s="14">
        <f t="shared" si="40"/>
        <v>20360</v>
      </c>
      <c r="L187" s="14">
        <f t="shared" si="40"/>
        <v>20600</v>
      </c>
      <c r="M187" s="14">
        <f t="shared" si="40"/>
        <v>20840</v>
      </c>
      <c r="N187" s="14">
        <f t="shared" si="40"/>
        <v>21080</v>
      </c>
      <c r="O187" s="14">
        <f t="shared" si="40"/>
        <v>21200</v>
      </c>
      <c r="P187" s="14">
        <f t="shared" si="40"/>
        <v>21200</v>
      </c>
      <c r="Q187" s="90">
        <f t="shared" si="38"/>
        <v>244800</v>
      </c>
      <c r="R187" s="4"/>
      <c r="S187" s="3"/>
      <c r="T187" s="3"/>
      <c r="U187" s="3"/>
      <c r="V187" s="5"/>
      <c r="W187" s="5"/>
      <c r="X187" s="5"/>
      <c r="Y187" s="5"/>
      <c r="Z187" s="5"/>
    </row>
    <row r="188" spans="1:26" ht="12" customHeight="1" outlineLevel="1" x14ac:dyDescent="0.4">
      <c r="A188" s="5"/>
      <c r="B188" s="3" t="s">
        <v>165</v>
      </c>
      <c r="C188" s="3"/>
      <c r="D188" s="16" t="s">
        <v>10</v>
      </c>
      <c r="E188" s="14">
        <f t="shared" ref="E188:P188" si="41">E167</f>
        <v>12000</v>
      </c>
      <c r="F188" s="14">
        <f t="shared" si="41"/>
        <v>12300</v>
      </c>
      <c r="G188" s="14">
        <f t="shared" si="41"/>
        <v>12600</v>
      </c>
      <c r="H188" s="14">
        <f t="shared" si="41"/>
        <v>12900</v>
      </c>
      <c r="I188" s="14">
        <f t="shared" si="41"/>
        <v>13200</v>
      </c>
      <c r="J188" s="14">
        <f t="shared" si="41"/>
        <v>13500</v>
      </c>
      <c r="K188" s="14">
        <f t="shared" si="41"/>
        <v>13800</v>
      </c>
      <c r="L188" s="14">
        <f t="shared" si="41"/>
        <v>14100</v>
      </c>
      <c r="M188" s="14">
        <f t="shared" si="41"/>
        <v>14400</v>
      </c>
      <c r="N188" s="14">
        <f t="shared" si="41"/>
        <v>14700</v>
      </c>
      <c r="O188" s="14">
        <f t="shared" si="41"/>
        <v>15000</v>
      </c>
      <c r="P188" s="14">
        <f t="shared" si="41"/>
        <v>15000</v>
      </c>
      <c r="Q188" s="90">
        <f t="shared" si="38"/>
        <v>163500</v>
      </c>
      <c r="R188" s="4"/>
      <c r="S188" s="3"/>
      <c r="T188" s="3"/>
      <c r="U188" s="3"/>
      <c r="V188" s="5"/>
      <c r="W188" s="5"/>
      <c r="X188" s="5"/>
      <c r="Y188" s="5"/>
      <c r="Z188" s="5"/>
    </row>
    <row r="189" spans="1:26" ht="12" customHeight="1" outlineLevel="1" x14ac:dyDescent="0.4">
      <c r="A189" s="5"/>
      <c r="B189" s="3" t="s">
        <v>166</v>
      </c>
      <c r="C189" s="3"/>
      <c r="D189" s="16" t="s">
        <v>10</v>
      </c>
      <c r="E189" s="14">
        <f>C75</f>
        <v>60000</v>
      </c>
      <c r="F189" s="14">
        <f t="shared" ref="F189:P189" si="42">F168</f>
        <v>0</v>
      </c>
      <c r="G189" s="14">
        <f t="shared" si="42"/>
        <v>0</v>
      </c>
      <c r="H189" s="14">
        <f t="shared" si="42"/>
        <v>0</v>
      </c>
      <c r="I189" s="14">
        <f t="shared" si="42"/>
        <v>0</v>
      </c>
      <c r="J189" s="14">
        <f t="shared" si="42"/>
        <v>0</v>
      </c>
      <c r="K189" s="14">
        <f t="shared" si="42"/>
        <v>0</v>
      </c>
      <c r="L189" s="14">
        <f t="shared" si="42"/>
        <v>0</v>
      </c>
      <c r="M189" s="14">
        <f t="shared" si="42"/>
        <v>0</v>
      </c>
      <c r="N189" s="14">
        <f t="shared" si="42"/>
        <v>0</v>
      </c>
      <c r="O189" s="14">
        <f t="shared" si="42"/>
        <v>0</v>
      </c>
      <c r="P189" s="14">
        <f t="shared" si="42"/>
        <v>0</v>
      </c>
      <c r="Q189" s="90">
        <f t="shared" si="38"/>
        <v>60000</v>
      </c>
      <c r="R189" s="4"/>
      <c r="S189" s="3"/>
      <c r="T189" s="3"/>
      <c r="U189" s="3"/>
      <c r="V189" s="5"/>
      <c r="W189" s="5"/>
      <c r="X189" s="5"/>
      <c r="Y189" s="5"/>
      <c r="Z189" s="5"/>
    </row>
    <row r="190" spans="1:26" ht="12" customHeight="1" outlineLevel="1" x14ac:dyDescent="0.4">
      <c r="A190" s="5"/>
      <c r="B190" s="3" t="s">
        <v>167</v>
      </c>
      <c r="C190" s="3"/>
      <c r="D190" s="16" t="s">
        <v>10</v>
      </c>
      <c r="E190" s="14">
        <f t="shared" ref="E190:P190" si="43">IF(OR("MAR"=E176,
"JUN"=E176,
"SEP"=E176,
"DEC"=E176),$C$88,0)</f>
        <v>0</v>
      </c>
      <c r="F190" s="14">
        <f t="shared" si="43"/>
        <v>0</v>
      </c>
      <c r="G190" s="14">
        <f t="shared" si="43"/>
        <v>5000</v>
      </c>
      <c r="H190" s="14">
        <f t="shared" si="43"/>
        <v>0</v>
      </c>
      <c r="I190" s="14">
        <f t="shared" si="43"/>
        <v>0</v>
      </c>
      <c r="J190" s="14">
        <f t="shared" si="43"/>
        <v>5000</v>
      </c>
      <c r="K190" s="14">
        <f t="shared" si="43"/>
        <v>0</v>
      </c>
      <c r="L190" s="14">
        <f t="shared" si="43"/>
        <v>0</v>
      </c>
      <c r="M190" s="14">
        <f t="shared" si="43"/>
        <v>5000</v>
      </c>
      <c r="N190" s="14">
        <f t="shared" si="43"/>
        <v>0</v>
      </c>
      <c r="O190" s="14">
        <f t="shared" si="43"/>
        <v>0</v>
      </c>
      <c r="P190" s="14">
        <f t="shared" si="43"/>
        <v>5000</v>
      </c>
      <c r="Q190" s="90">
        <f t="shared" si="38"/>
        <v>20000</v>
      </c>
      <c r="R190" s="4"/>
      <c r="S190" s="3"/>
      <c r="T190" s="3"/>
      <c r="U190" s="3"/>
      <c r="V190" s="5"/>
      <c r="W190" s="5"/>
      <c r="X190" s="5"/>
      <c r="Y190" s="5"/>
      <c r="Z190" s="5"/>
    </row>
    <row r="191" spans="1:26" ht="12" customHeight="1" outlineLevel="1" x14ac:dyDescent="0.4">
      <c r="A191" s="5"/>
      <c r="B191" s="3"/>
      <c r="C191" s="3"/>
      <c r="D191" s="3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98"/>
      <c r="R191" s="4"/>
      <c r="S191" s="3"/>
      <c r="T191" s="3"/>
      <c r="U191" s="3"/>
      <c r="V191" s="5"/>
      <c r="W191" s="5"/>
      <c r="X191" s="5"/>
      <c r="Y191" s="5"/>
      <c r="Z191" s="5"/>
    </row>
    <row r="192" spans="1:26" ht="12" customHeight="1" outlineLevel="1" x14ac:dyDescent="0.4">
      <c r="A192" s="5"/>
      <c r="B192" s="2" t="s">
        <v>168</v>
      </c>
      <c r="C192" s="3"/>
      <c r="D192" s="16" t="s">
        <v>10</v>
      </c>
      <c r="E192" s="14">
        <f t="shared" ref="E192:P192" si="44">SUM(E185:E190)</f>
        <v>155020</v>
      </c>
      <c r="F192" s="14">
        <f t="shared" si="44"/>
        <v>103760</v>
      </c>
      <c r="G192" s="14">
        <f t="shared" si="44"/>
        <v>91400</v>
      </c>
      <c r="H192" s="14">
        <f t="shared" si="44"/>
        <v>89340</v>
      </c>
      <c r="I192" s="14">
        <f t="shared" si="44"/>
        <v>92280</v>
      </c>
      <c r="J192" s="14">
        <f t="shared" si="44"/>
        <v>100220</v>
      </c>
      <c r="K192" s="14">
        <f t="shared" si="44"/>
        <v>98160</v>
      </c>
      <c r="L192" s="14">
        <f t="shared" si="44"/>
        <v>101100</v>
      </c>
      <c r="M192" s="14">
        <f t="shared" si="44"/>
        <v>109040</v>
      </c>
      <c r="N192" s="14">
        <f t="shared" si="44"/>
        <v>106680</v>
      </c>
      <c r="O192" s="14">
        <f t="shared" si="44"/>
        <v>108100</v>
      </c>
      <c r="P192" s="14">
        <f t="shared" si="44"/>
        <v>113200</v>
      </c>
      <c r="Q192" s="102">
        <f t="shared" ref="Q192:Q193" si="45">SUM(E192:P192)</f>
        <v>1268300</v>
      </c>
      <c r="R192" s="4"/>
      <c r="S192" s="3"/>
      <c r="T192" s="3"/>
      <c r="U192" s="3"/>
      <c r="V192" s="5"/>
      <c r="W192" s="5"/>
      <c r="X192" s="5"/>
      <c r="Y192" s="5"/>
      <c r="Z192" s="5"/>
    </row>
    <row r="193" spans="1:26" ht="12" customHeight="1" outlineLevel="1" x14ac:dyDescent="0.4">
      <c r="A193" s="5"/>
      <c r="B193" s="3" t="s">
        <v>169</v>
      </c>
      <c r="C193" s="3"/>
      <c r="D193" s="16" t="s">
        <v>10</v>
      </c>
      <c r="E193" s="14">
        <f t="shared" ref="E193:P193" si="46">$C$93</f>
        <v>2000</v>
      </c>
      <c r="F193" s="14">
        <f t="shared" si="46"/>
        <v>2000</v>
      </c>
      <c r="G193" s="14">
        <f t="shared" si="46"/>
        <v>2000</v>
      </c>
      <c r="H193" s="14">
        <f t="shared" si="46"/>
        <v>2000</v>
      </c>
      <c r="I193" s="14">
        <f t="shared" si="46"/>
        <v>2000</v>
      </c>
      <c r="J193" s="14">
        <f t="shared" si="46"/>
        <v>2000</v>
      </c>
      <c r="K193" s="14">
        <f t="shared" si="46"/>
        <v>2000</v>
      </c>
      <c r="L193" s="14">
        <f t="shared" si="46"/>
        <v>2000</v>
      </c>
      <c r="M193" s="14">
        <f t="shared" si="46"/>
        <v>2000</v>
      </c>
      <c r="N193" s="14">
        <f t="shared" si="46"/>
        <v>2000</v>
      </c>
      <c r="O193" s="14">
        <f t="shared" si="46"/>
        <v>2000</v>
      </c>
      <c r="P193" s="14">
        <f t="shared" si="46"/>
        <v>2000</v>
      </c>
      <c r="Q193" s="90">
        <f t="shared" si="45"/>
        <v>24000</v>
      </c>
      <c r="R193" s="4"/>
      <c r="S193" s="3"/>
      <c r="T193" s="3"/>
      <c r="U193" s="3"/>
      <c r="V193" s="5"/>
      <c r="W193" s="5"/>
      <c r="X193" s="5"/>
      <c r="Y193" s="5"/>
      <c r="Z193" s="5"/>
    </row>
    <row r="194" spans="1:26" ht="12" customHeight="1" outlineLevel="1" x14ac:dyDescent="0.4">
      <c r="A194" s="5"/>
      <c r="B194" s="3"/>
      <c r="C194" s="3"/>
      <c r="D194" s="3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98"/>
      <c r="R194" s="4"/>
      <c r="S194" s="3"/>
      <c r="T194" s="3"/>
      <c r="U194" s="3"/>
      <c r="V194" s="5"/>
      <c r="W194" s="5"/>
      <c r="X194" s="5"/>
      <c r="Y194" s="5"/>
      <c r="Z194" s="5"/>
    </row>
    <row r="195" spans="1:26" ht="12" customHeight="1" outlineLevel="1" x14ac:dyDescent="0.4">
      <c r="A195" s="5"/>
      <c r="B195" s="71" t="s">
        <v>170</v>
      </c>
      <c r="C195" s="3"/>
      <c r="D195" s="16" t="s">
        <v>10</v>
      </c>
      <c r="E195" s="14">
        <f t="shared" ref="E195:P195" si="47">E192+E193</f>
        <v>157020</v>
      </c>
      <c r="F195" s="14">
        <f t="shared" si="47"/>
        <v>105760</v>
      </c>
      <c r="G195" s="14">
        <f t="shared" si="47"/>
        <v>93400</v>
      </c>
      <c r="H195" s="14">
        <f t="shared" si="47"/>
        <v>91340</v>
      </c>
      <c r="I195" s="14">
        <f t="shared" si="47"/>
        <v>94280</v>
      </c>
      <c r="J195" s="14">
        <f t="shared" si="47"/>
        <v>102220</v>
      </c>
      <c r="K195" s="14">
        <f t="shared" si="47"/>
        <v>100160</v>
      </c>
      <c r="L195" s="14">
        <f t="shared" si="47"/>
        <v>103100</v>
      </c>
      <c r="M195" s="14">
        <f t="shared" si="47"/>
        <v>111040</v>
      </c>
      <c r="N195" s="14">
        <f t="shared" si="47"/>
        <v>108680</v>
      </c>
      <c r="O195" s="14">
        <f t="shared" si="47"/>
        <v>110100</v>
      </c>
      <c r="P195" s="14">
        <f t="shared" si="47"/>
        <v>115200</v>
      </c>
      <c r="Q195" s="102">
        <f t="shared" ref="Q195:Q196" si="48">SUM(E195:P195)</f>
        <v>1292300</v>
      </c>
      <c r="R195" s="4"/>
      <c r="S195" s="3"/>
      <c r="T195" s="3"/>
      <c r="U195" s="3"/>
      <c r="V195" s="5"/>
      <c r="W195" s="5"/>
      <c r="X195" s="5"/>
      <c r="Y195" s="5"/>
      <c r="Z195" s="5"/>
    </row>
    <row r="196" spans="1:26" ht="12" customHeight="1" outlineLevel="1" x14ac:dyDescent="0.4">
      <c r="A196" s="5"/>
      <c r="B196" s="3" t="s">
        <v>171</v>
      </c>
      <c r="C196" s="3"/>
      <c r="D196" s="16" t="s">
        <v>10</v>
      </c>
      <c r="E196" s="14">
        <f t="shared" ref="E196:P196" si="49">E182-E195</f>
        <v>-56023.199999999997</v>
      </c>
      <c r="F196" s="14">
        <f t="shared" si="49"/>
        <v>-33266.399999999994</v>
      </c>
      <c r="G196" s="14">
        <f t="shared" si="49"/>
        <v>-396.68400000000838</v>
      </c>
      <c r="H196" s="14">
        <f t="shared" si="49"/>
        <v>5436.3685799999948</v>
      </c>
      <c r="I196" s="14">
        <f t="shared" si="49"/>
        <v>11580.239822899995</v>
      </c>
      <c r="J196" s="14">
        <f t="shared" si="49"/>
        <v>13025.469579114491</v>
      </c>
      <c r="K196" s="14">
        <f t="shared" si="49"/>
        <v>19883.173884995573</v>
      </c>
      <c r="L196" s="14">
        <f t="shared" si="49"/>
        <v>27992.927764510503</v>
      </c>
      <c r="M196" s="14">
        <f t="shared" si="49"/>
        <v>32642.006343998015</v>
      </c>
      <c r="N196" s="14">
        <f t="shared" si="49"/>
        <v>43613.571477560414</v>
      </c>
      <c r="O196" s="14">
        <f t="shared" si="49"/>
        <v>56854.968103228224</v>
      </c>
      <c r="P196" s="14">
        <f t="shared" si="49"/>
        <v>67829.289886356564</v>
      </c>
      <c r="Q196" s="90">
        <f t="shared" si="48"/>
        <v>189171.73144266376</v>
      </c>
      <c r="R196" s="4"/>
      <c r="S196" s="3"/>
      <c r="T196" s="3"/>
      <c r="U196" s="3"/>
      <c r="V196" s="5"/>
      <c r="W196" s="5"/>
      <c r="X196" s="5"/>
      <c r="Y196" s="5"/>
      <c r="Z196" s="5"/>
    </row>
    <row r="197" spans="1:26" ht="12" customHeight="1" outlineLevel="1" x14ac:dyDescent="0.4">
      <c r="A197" s="5"/>
      <c r="B197" s="97" t="s">
        <v>172</v>
      </c>
      <c r="C197" s="3"/>
      <c r="D197" s="3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90"/>
      <c r="R197" s="4"/>
      <c r="S197" s="3"/>
      <c r="T197" s="3"/>
      <c r="U197" s="3"/>
      <c r="V197" s="5"/>
      <c r="W197" s="5"/>
      <c r="X197" s="5"/>
      <c r="Y197" s="5"/>
      <c r="Z197" s="5"/>
    </row>
    <row r="198" spans="1:26" ht="12" customHeight="1" outlineLevel="1" x14ac:dyDescent="0.4">
      <c r="A198" s="5"/>
      <c r="B198" s="3" t="s">
        <v>173</v>
      </c>
      <c r="C198" s="3"/>
      <c r="D198" s="16" t="s">
        <v>10</v>
      </c>
      <c r="E198" s="14">
        <f t="shared" ref="E198:P198" si="50">IF(E196&lt;0,
IF(ABS(E196)&gt;$C$94,$C$94,ABS(E196)),
0)</f>
        <v>56023.199999999997</v>
      </c>
      <c r="F198" s="14">
        <f t="shared" si="50"/>
        <v>33266.399999999994</v>
      </c>
      <c r="G198" s="14">
        <f t="shared" si="50"/>
        <v>396.68400000000838</v>
      </c>
      <c r="H198" s="14">
        <f t="shared" si="50"/>
        <v>0</v>
      </c>
      <c r="I198" s="14">
        <f t="shared" si="50"/>
        <v>0</v>
      </c>
      <c r="J198" s="14">
        <f t="shared" si="50"/>
        <v>0</v>
      </c>
      <c r="K198" s="14">
        <f t="shared" si="50"/>
        <v>0</v>
      </c>
      <c r="L198" s="14">
        <f t="shared" si="50"/>
        <v>0</v>
      </c>
      <c r="M198" s="14">
        <f t="shared" si="50"/>
        <v>0</v>
      </c>
      <c r="N198" s="14">
        <f t="shared" si="50"/>
        <v>0</v>
      </c>
      <c r="O198" s="14">
        <f t="shared" si="50"/>
        <v>0</v>
      </c>
      <c r="P198" s="14">
        <f t="shared" si="50"/>
        <v>0</v>
      </c>
      <c r="Q198" s="90">
        <f t="shared" ref="Q198:Q200" si="51">SUM(E198:P198)</f>
        <v>89686.284</v>
      </c>
      <c r="R198" s="4"/>
      <c r="S198" s="3"/>
      <c r="T198" s="3"/>
      <c r="U198" s="3"/>
      <c r="V198" s="5"/>
      <c r="W198" s="5"/>
      <c r="X198" s="5"/>
      <c r="Y198" s="5"/>
      <c r="Z198" s="5"/>
    </row>
    <row r="199" spans="1:26" ht="12" customHeight="1" outlineLevel="1" x14ac:dyDescent="0.4">
      <c r="A199" s="5"/>
      <c r="B199" s="3" t="s">
        <v>174</v>
      </c>
      <c r="C199" s="3"/>
      <c r="D199" s="16" t="s">
        <v>10</v>
      </c>
      <c r="E199" s="14"/>
      <c r="F199" s="14">
        <f t="shared" ref="F199:P199" si="52">E201*$C$95/12</f>
        <v>280.11599999999999</v>
      </c>
      <c r="G199" s="14">
        <f t="shared" si="52"/>
        <v>447.84857999999991</v>
      </c>
      <c r="H199" s="14">
        <f t="shared" si="52"/>
        <v>452.07124290000002</v>
      </c>
      <c r="I199" s="14">
        <f t="shared" si="52"/>
        <v>427.14975621450003</v>
      </c>
      <c r="J199" s="14">
        <f t="shared" si="52"/>
        <v>371.38430588107252</v>
      </c>
      <c r="K199" s="14">
        <f t="shared" si="52"/>
        <v>308.11387951490542</v>
      </c>
      <c r="L199" s="14">
        <f t="shared" si="52"/>
        <v>210.23857948750205</v>
      </c>
      <c r="M199" s="14">
        <f t="shared" si="52"/>
        <v>71.325133562387052</v>
      </c>
      <c r="N199" s="14">
        <f t="shared" si="52"/>
        <v>0.35662566781193167</v>
      </c>
      <c r="O199" s="14">
        <f t="shared" si="52"/>
        <v>1.7831283390596297E-3</v>
      </c>
      <c r="P199" s="14">
        <f t="shared" si="52"/>
        <v>8.9156416952981827E-6</v>
      </c>
      <c r="Q199" s="90">
        <f t="shared" si="51"/>
        <v>2568.6058952721596</v>
      </c>
      <c r="R199" s="4"/>
      <c r="S199" s="3"/>
      <c r="T199" s="3"/>
      <c r="U199" s="3"/>
      <c r="V199" s="5"/>
      <c r="W199" s="5"/>
      <c r="X199" s="5"/>
      <c r="Y199" s="5"/>
      <c r="Z199" s="5"/>
    </row>
    <row r="200" spans="1:26" ht="12" customHeight="1" outlineLevel="1" x14ac:dyDescent="0.4">
      <c r="A200" s="5"/>
      <c r="B200" s="3" t="s">
        <v>175</v>
      </c>
      <c r="C200" s="3"/>
      <c r="D200" s="16" t="s">
        <v>10</v>
      </c>
      <c r="E200" s="14">
        <f>IF(D201&gt;0,IF(E196&gt;C93,ROUNDDOWN(E196-D201,-2),0),0)</f>
        <v>0</v>
      </c>
      <c r="F200" s="14">
        <f t="shared" ref="F200:P200" si="53">IF(E201&gt;0,
IF(F196&gt;E201,E201,
IF(F196&gt;0,F196,0)),0)</f>
        <v>0</v>
      </c>
      <c r="G200" s="14">
        <f t="shared" si="53"/>
        <v>0</v>
      </c>
      <c r="H200" s="14">
        <f t="shared" si="53"/>
        <v>5436.3685799999948</v>
      </c>
      <c r="I200" s="14">
        <f t="shared" si="53"/>
        <v>11580.239822899995</v>
      </c>
      <c r="J200" s="14">
        <f t="shared" si="53"/>
        <v>13025.469579114491</v>
      </c>
      <c r="K200" s="14">
        <f t="shared" si="53"/>
        <v>19883.173884995573</v>
      </c>
      <c r="L200" s="14">
        <f t="shared" si="53"/>
        <v>27992.927764510503</v>
      </c>
      <c r="M200" s="14">
        <f t="shared" si="53"/>
        <v>14265.026712477411</v>
      </c>
      <c r="N200" s="14">
        <f t="shared" si="53"/>
        <v>71.325133562386327</v>
      </c>
      <c r="O200" s="14">
        <f t="shared" si="53"/>
        <v>0.35662566781192595</v>
      </c>
      <c r="P200" s="14">
        <f t="shared" si="53"/>
        <v>1.7831283390596364E-3</v>
      </c>
      <c r="Q200" s="90">
        <f t="shared" si="51"/>
        <v>92254.889886356497</v>
      </c>
      <c r="R200" s="4"/>
      <c r="S200" s="3"/>
      <c r="T200" s="3"/>
      <c r="U200" s="3"/>
      <c r="V200" s="5"/>
      <c r="W200" s="5"/>
      <c r="X200" s="5"/>
      <c r="Y200" s="5"/>
      <c r="Z200" s="5"/>
    </row>
    <row r="201" spans="1:26" ht="12" customHeight="1" outlineLevel="1" x14ac:dyDescent="0.4">
      <c r="A201" s="5"/>
      <c r="B201" s="3" t="s">
        <v>176</v>
      </c>
      <c r="C201" s="3"/>
      <c r="D201" s="16" t="s">
        <v>10</v>
      </c>
      <c r="E201" s="14">
        <f>E198</f>
        <v>56023.199999999997</v>
      </c>
      <c r="F201" s="14">
        <f t="shared" ref="F201:P201" si="54">E201+F198+F199-F200</f>
        <v>89569.715999999986</v>
      </c>
      <c r="G201" s="14">
        <f t="shared" si="54"/>
        <v>90414.248579999999</v>
      </c>
      <c r="H201" s="14">
        <f t="shared" si="54"/>
        <v>85429.951242900002</v>
      </c>
      <c r="I201" s="14">
        <f t="shared" si="54"/>
        <v>74276.861176214501</v>
      </c>
      <c r="J201" s="14">
        <f t="shared" si="54"/>
        <v>61622.775902981084</v>
      </c>
      <c r="K201" s="14">
        <f t="shared" si="54"/>
        <v>42047.715897500413</v>
      </c>
      <c r="L201" s="14">
        <f t="shared" si="54"/>
        <v>14265.026712477411</v>
      </c>
      <c r="M201" s="14">
        <f t="shared" si="54"/>
        <v>71.325133562386327</v>
      </c>
      <c r="N201" s="14">
        <f t="shared" si="54"/>
        <v>0.35662566781192595</v>
      </c>
      <c r="O201" s="14">
        <f t="shared" si="54"/>
        <v>1.7831283390596364E-3</v>
      </c>
      <c r="P201" s="14">
        <f t="shared" si="54"/>
        <v>8.9156416952982081E-6</v>
      </c>
      <c r="Q201" s="90">
        <f>Q198+Q199-Q200</f>
        <v>8.9156674221158028E-6</v>
      </c>
      <c r="R201" s="4"/>
      <c r="S201" s="103" t="str">
        <f>IF(Q201&gt;C94,"OVER BUDGET…See managment","")</f>
        <v/>
      </c>
      <c r="T201" s="3"/>
      <c r="U201" s="3"/>
      <c r="V201" s="5"/>
      <c r="W201" s="5"/>
      <c r="X201" s="5"/>
      <c r="Y201" s="5"/>
      <c r="Z201" s="5"/>
    </row>
    <row r="202" spans="1:26" ht="12" customHeight="1" outlineLevel="1" x14ac:dyDescent="0.4">
      <c r="A202" s="5"/>
      <c r="B202" s="5"/>
      <c r="C202" s="5"/>
      <c r="D202" s="5"/>
      <c r="E202" s="5"/>
      <c r="F202" s="5"/>
      <c r="G202" s="5"/>
      <c r="H202" s="5"/>
      <c r="I202" s="3"/>
      <c r="J202" s="5"/>
      <c r="K202" s="5"/>
      <c r="L202" s="5"/>
      <c r="M202" s="5"/>
      <c r="N202" s="5"/>
      <c r="O202" s="5"/>
      <c r="P202" s="5"/>
      <c r="Q202" s="104"/>
      <c r="R202" s="11"/>
      <c r="S202" s="5"/>
      <c r="T202" s="5"/>
      <c r="U202" s="5"/>
      <c r="V202" s="5"/>
      <c r="W202" s="5"/>
      <c r="X202" s="5"/>
      <c r="Y202" s="5"/>
      <c r="Z202" s="5"/>
    </row>
    <row r="203" spans="1:26" ht="12" customHeight="1" outlineLevel="1" x14ac:dyDescent="0.4">
      <c r="A203" s="5"/>
      <c r="B203" s="3" t="s">
        <v>177</v>
      </c>
      <c r="C203" s="3"/>
      <c r="D203" s="16" t="s">
        <v>10</v>
      </c>
      <c r="E203" s="105">
        <f t="shared" ref="E203:Q203" si="55">E198+E199</f>
        <v>56023.199999999997</v>
      </c>
      <c r="F203" s="105">
        <f t="shared" si="55"/>
        <v>33546.515999999996</v>
      </c>
      <c r="G203" s="105">
        <f t="shared" si="55"/>
        <v>844.53258000000824</v>
      </c>
      <c r="H203" s="105">
        <f t="shared" si="55"/>
        <v>452.07124290000002</v>
      </c>
      <c r="I203" s="105">
        <f t="shared" si="55"/>
        <v>427.14975621450003</v>
      </c>
      <c r="J203" s="105">
        <f t="shared" si="55"/>
        <v>371.38430588107252</v>
      </c>
      <c r="K203" s="105">
        <f t="shared" si="55"/>
        <v>308.11387951490542</v>
      </c>
      <c r="L203" s="105">
        <f t="shared" si="55"/>
        <v>210.23857948750205</v>
      </c>
      <c r="M203" s="105">
        <f t="shared" si="55"/>
        <v>71.325133562387052</v>
      </c>
      <c r="N203" s="105">
        <f t="shared" si="55"/>
        <v>0.35662566781193167</v>
      </c>
      <c r="O203" s="105">
        <f t="shared" si="55"/>
        <v>1.7831283390596297E-3</v>
      </c>
      <c r="P203" s="105">
        <f t="shared" si="55"/>
        <v>8.9156416952981827E-6</v>
      </c>
      <c r="Q203" s="106">
        <f t="shared" si="55"/>
        <v>92254.889895272165</v>
      </c>
      <c r="R203" s="4"/>
      <c r="S203" s="3"/>
      <c r="T203" s="3"/>
      <c r="U203" s="3"/>
      <c r="V203" s="5"/>
      <c r="W203" s="5"/>
      <c r="X203" s="5"/>
      <c r="Y203" s="5"/>
      <c r="Z203" s="5"/>
    </row>
    <row r="204" spans="1:26" ht="12" customHeight="1" outlineLevel="1" x14ac:dyDescent="0.4">
      <c r="A204" s="5"/>
      <c r="B204" s="3"/>
      <c r="C204" s="3"/>
      <c r="D204" s="3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07"/>
      <c r="R204" s="4"/>
      <c r="S204" s="3"/>
      <c r="T204" s="3"/>
      <c r="U204" s="3"/>
      <c r="V204" s="5"/>
      <c r="W204" s="5"/>
      <c r="X204" s="5"/>
      <c r="Y204" s="5"/>
      <c r="Z204" s="5"/>
    </row>
    <row r="205" spans="1:26" ht="12" customHeight="1" outlineLevel="1" x14ac:dyDescent="0.4">
      <c r="A205" s="5"/>
      <c r="B205" s="2" t="s">
        <v>178</v>
      </c>
      <c r="C205" s="3"/>
      <c r="D205" s="16" t="s">
        <v>10</v>
      </c>
      <c r="E205" s="93">
        <f t="shared" ref="E205:P205" si="56">E182-E192+E203</f>
        <v>2000</v>
      </c>
      <c r="F205" s="93">
        <f t="shared" si="56"/>
        <v>2280.1160000000018</v>
      </c>
      <c r="G205" s="93">
        <f t="shared" si="56"/>
        <v>2447.8485799999999</v>
      </c>
      <c r="H205" s="93">
        <f t="shared" si="56"/>
        <v>7888.4398228999944</v>
      </c>
      <c r="I205" s="93">
        <f t="shared" si="56"/>
        <v>14007.389579114495</v>
      </c>
      <c r="J205" s="93">
        <f t="shared" si="56"/>
        <v>15396.853884995564</v>
      </c>
      <c r="K205" s="93">
        <f t="shared" si="56"/>
        <v>22191.287764510478</v>
      </c>
      <c r="L205" s="93">
        <f t="shared" si="56"/>
        <v>30203.166343998004</v>
      </c>
      <c r="M205" s="93">
        <f t="shared" si="56"/>
        <v>34713.331477560401</v>
      </c>
      <c r="N205" s="93">
        <f t="shared" si="56"/>
        <v>45613.928103228223</v>
      </c>
      <c r="O205" s="93">
        <f t="shared" si="56"/>
        <v>58854.969886356565</v>
      </c>
      <c r="P205" s="93">
        <f t="shared" si="56"/>
        <v>69829.289895272203</v>
      </c>
      <c r="Q205" s="90"/>
      <c r="R205" s="4"/>
      <c r="S205" s="3"/>
      <c r="T205" s="3"/>
      <c r="U205" s="3"/>
      <c r="V205" s="5"/>
      <c r="W205" s="5"/>
      <c r="X205" s="5"/>
      <c r="Y205" s="5"/>
      <c r="Z205" s="5"/>
    </row>
    <row r="206" spans="1:26" ht="12" customHeight="1" outlineLevel="1" x14ac:dyDescent="0.4">
      <c r="A206" s="5"/>
      <c r="B206" s="5"/>
      <c r="C206" s="5"/>
      <c r="D206" s="5"/>
      <c r="E206" s="5"/>
      <c r="F206" s="5"/>
      <c r="G206" s="5"/>
      <c r="H206" s="5"/>
      <c r="I206" s="3"/>
      <c r="J206" s="5"/>
      <c r="K206" s="5"/>
      <c r="L206" s="5"/>
      <c r="M206" s="5"/>
      <c r="N206" s="5"/>
      <c r="O206" s="5"/>
      <c r="P206" s="5"/>
      <c r="Q206" s="14"/>
      <c r="R206" s="4"/>
      <c r="S206" s="3"/>
      <c r="T206" s="3"/>
      <c r="U206" s="3"/>
      <c r="V206" s="5"/>
      <c r="W206" s="5"/>
      <c r="X206" s="5"/>
      <c r="Y206" s="5"/>
      <c r="Z206" s="5"/>
    </row>
    <row r="207" spans="1:26" ht="12" customHeight="1" outlineLevel="1" x14ac:dyDescent="0.4">
      <c r="A207" s="3"/>
      <c r="B207" s="3"/>
      <c r="C207" s="5"/>
      <c r="D207" s="5"/>
      <c r="E207" s="5"/>
      <c r="F207" s="5"/>
      <c r="G207" s="5"/>
      <c r="H207" s="5"/>
      <c r="I207" s="11"/>
      <c r="J207" s="5"/>
      <c r="K207" s="5"/>
      <c r="L207" s="5"/>
      <c r="M207" s="5"/>
      <c r="N207" s="5"/>
      <c r="O207" s="5"/>
      <c r="P207" s="5"/>
      <c r="Q207" s="14"/>
      <c r="R207" s="4"/>
      <c r="S207" s="3"/>
      <c r="T207" s="3"/>
      <c r="U207" s="3"/>
      <c r="V207" s="5"/>
      <c r="W207" s="5"/>
      <c r="X207" s="5"/>
      <c r="Y207" s="5"/>
      <c r="Z207" s="5"/>
    </row>
    <row r="208" spans="1:26" ht="12" customHeight="1" outlineLevel="1" x14ac:dyDescent="0.4">
      <c r="A208" s="3"/>
      <c r="B208" s="3"/>
      <c r="C208" s="5"/>
      <c r="D208" s="5"/>
      <c r="E208" s="5"/>
      <c r="F208" s="5"/>
      <c r="G208" s="5"/>
      <c r="H208" s="5"/>
      <c r="I208" s="192" t="s">
        <v>80</v>
      </c>
      <c r="J208" s="5"/>
      <c r="K208" s="5"/>
      <c r="L208" s="5"/>
      <c r="M208" s="5"/>
      <c r="N208" s="5"/>
      <c r="O208" s="5"/>
      <c r="P208" s="5"/>
      <c r="Q208" s="14"/>
      <c r="R208" s="4"/>
      <c r="S208" s="3"/>
      <c r="T208" s="3"/>
      <c r="U208" s="3"/>
      <c r="V208" s="5"/>
      <c r="W208" s="5"/>
      <c r="X208" s="5"/>
      <c r="Y208" s="5"/>
      <c r="Z208" s="5"/>
    </row>
    <row r="209" spans="1:26" ht="12" customHeight="1" x14ac:dyDescent="0.4">
      <c r="A209" s="70" t="s">
        <v>179</v>
      </c>
      <c r="B209" s="70"/>
      <c r="C209" s="70"/>
      <c r="D209" s="70"/>
      <c r="E209" s="70"/>
      <c r="F209" s="70"/>
      <c r="G209" s="70"/>
      <c r="H209" s="70"/>
      <c r="I209" s="189" t="s">
        <v>180</v>
      </c>
      <c r="J209" s="70"/>
      <c r="K209" s="70"/>
      <c r="L209" s="70"/>
      <c r="M209" s="70"/>
      <c r="N209" s="70"/>
      <c r="O209" s="70"/>
      <c r="P209" s="70"/>
      <c r="Q209" s="108"/>
      <c r="R209" s="69"/>
      <c r="S209" s="68"/>
      <c r="T209" s="68"/>
      <c r="U209" s="68"/>
      <c r="V209" s="70"/>
      <c r="W209" s="70"/>
      <c r="X209" s="70"/>
      <c r="Y209" s="70"/>
      <c r="Z209" s="70"/>
    </row>
    <row r="210" spans="1:26" ht="12" customHeight="1" x14ac:dyDescent="0.4">
      <c r="A210" s="8" t="s">
        <v>180</v>
      </c>
      <c r="B210" s="5"/>
      <c r="C210" s="3"/>
      <c r="D210" s="3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4"/>
      <c r="S210" s="3"/>
      <c r="T210" s="3"/>
      <c r="U210" s="3"/>
      <c r="V210" s="5"/>
      <c r="W210" s="5"/>
      <c r="X210" s="5"/>
      <c r="Y210" s="5"/>
      <c r="Z210" s="5"/>
    </row>
    <row r="211" spans="1:26" ht="12" customHeight="1" outlineLevel="1" x14ac:dyDescent="0.4">
      <c r="A211" s="3"/>
      <c r="B211" s="5"/>
      <c r="C211" s="5"/>
      <c r="D211" s="5"/>
      <c r="E211" s="153" t="s">
        <v>179</v>
      </c>
      <c r="F211" s="154"/>
      <c r="G211" s="154"/>
      <c r="H211" s="154"/>
      <c r="I211" s="154"/>
      <c r="J211" s="154"/>
      <c r="K211" s="154"/>
      <c r="L211" s="154"/>
      <c r="M211" s="154"/>
      <c r="N211" s="154"/>
      <c r="O211" s="14"/>
      <c r="P211" s="14"/>
      <c r="Q211" s="14"/>
      <c r="R211" s="14"/>
      <c r="S211" s="14"/>
      <c r="T211" s="14"/>
      <c r="U211" s="14"/>
      <c r="V211" s="4"/>
      <c r="W211" s="3"/>
      <c r="X211" s="3"/>
      <c r="Y211" s="3"/>
      <c r="Z211" s="5"/>
    </row>
    <row r="212" spans="1:26" ht="12" customHeight="1" outlineLevel="1" x14ac:dyDescent="0.4">
      <c r="A212" s="3"/>
      <c r="B212" s="5"/>
      <c r="C212" s="5"/>
      <c r="D212" s="5"/>
      <c r="E212" s="1"/>
      <c r="F212" s="1"/>
      <c r="G212" s="3"/>
      <c r="H212" s="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4"/>
      <c r="W212" s="3"/>
      <c r="X212" s="3"/>
      <c r="Y212" s="3"/>
      <c r="Z212" s="5"/>
    </row>
    <row r="213" spans="1:26" ht="12" customHeight="1" outlineLevel="1" x14ac:dyDescent="0.4">
      <c r="A213" s="3"/>
      <c r="B213" s="5"/>
      <c r="C213" s="5"/>
      <c r="D213" s="5"/>
      <c r="E213" s="5" t="s">
        <v>181</v>
      </c>
      <c r="F213" s="5"/>
      <c r="G213" s="5"/>
      <c r="H213" s="5"/>
      <c r="I213" s="3"/>
      <c r="J213" s="109"/>
      <c r="K213" s="5"/>
      <c r="L213" s="5"/>
      <c r="M213" s="5"/>
      <c r="N213" s="14">
        <v>0</v>
      </c>
      <c r="O213" s="14"/>
      <c r="P213" s="14"/>
      <c r="Q213" s="14"/>
      <c r="R213" s="14"/>
      <c r="S213" s="14"/>
      <c r="T213" s="14"/>
      <c r="U213" s="14"/>
      <c r="V213" s="4"/>
      <c r="W213" s="3"/>
      <c r="X213" s="3"/>
      <c r="Y213" s="3"/>
      <c r="Z213" s="5"/>
    </row>
    <row r="214" spans="1:26" ht="12" customHeight="1" outlineLevel="1" x14ac:dyDescent="0.4">
      <c r="A214" s="3"/>
      <c r="B214" s="5"/>
      <c r="C214" s="5"/>
      <c r="D214" s="5"/>
      <c r="E214" s="5" t="s">
        <v>182</v>
      </c>
      <c r="F214" s="5"/>
      <c r="G214" s="5"/>
      <c r="H214" s="5"/>
      <c r="I214" s="3"/>
      <c r="J214" s="5"/>
      <c r="K214" s="5"/>
      <c r="L214" s="5"/>
      <c r="M214" s="5"/>
      <c r="N214" s="14">
        <f>Q136</f>
        <v>548000</v>
      </c>
      <c r="O214" s="14"/>
      <c r="P214" s="14"/>
      <c r="Q214" s="14"/>
      <c r="R214" s="14"/>
      <c r="S214" s="14"/>
      <c r="T214" s="14"/>
      <c r="U214" s="14"/>
      <c r="V214" s="4"/>
      <c r="W214" s="3"/>
      <c r="X214" s="3"/>
      <c r="Y214" s="3"/>
      <c r="Z214" s="5"/>
    </row>
    <row r="215" spans="1:26" ht="12" customHeight="1" outlineLevel="1" x14ac:dyDescent="0.4">
      <c r="A215" s="3"/>
      <c r="B215" s="5"/>
      <c r="C215" s="5"/>
      <c r="D215" s="5"/>
      <c r="E215" s="5"/>
      <c r="F215" s="5"/>
      <c r="G215" s="5"/>
      <c r="H215" s="5"/>
      <c r="I215" s="3"/>
      <c r="J215" s="5"/>
      <c r="K215" s="5"/>
      <c r="L215" s="5"/>
      <c r="M215" s="5"/>
      <c r="N215" s="101"/>
      <c r="O215" s="14"/>
      <c r="P215" s="14"/>
      <c r="Q215" s="14"/>
      <c r="R215" s="14"/>
      <c r="S215" s="14"/>
      <c r="T215" s="14"/>
      <c r="U215" s="14"/>
      <c r="V215" s="4"/>
      <c r="W215" s="3"/>
      <c r="X215" s="3"/>
      <c r="Y215" s="3"/>
      <c r="Z215" s="5"/>
    </row>
    <row r="216" spans="1:26" ht="12" customHeight="1" outlineLevel="1" x14ac:dyDescent="0.4">
      <c r="A216" s="3"/>
      <c r="B216" s="5"/>
      <c r="C216" s="5"/>
      <c r="D216" s="5"/>
      <c r="E216" s="5" t="s">
        <v>183</v>
      </c>
      <c r="F216" s="5"/>
      <c r="G216" s="5"/>
      <c r="H216" s="5"/>
      <c r="I216" s="3"/>
      <c r="J216" s="5"/>
      <c r="K216" s="5"/>
      <c r="L216" s="5"/>
      <c r="M216" s="5"/>
      <c r="N216" s="14">
        <f>SUM(N213:N214)</f>
        <v>548000</v>
      </c>
      <c r="O216" s="14"/>
      <c r="P216" s="14"/>
      <c r="Q216" s="14"/>
      <c r="R216" s="14"/>
      <c r="S216" s="14"/>
      <c r="T216" s="14"/>
      <c r="U216" s="14"/>
      <c r="V216" s="4"/>
      <c r="W216" s="3"/>
      <c r="X216" s="3"/>
      <c r="Y216" s="3"/>
      <c r="Z216" s="5"/>
    </row>
    <row r="217" spans="1:26" ht="12" customHeight="1" outlineLevel="1" x14ac:dyDescent="0.4">
      <c r="A217" s="3"/>
      <c r="B217" s="5"/>
      <c r="C217" s="5"/>
      <c r="D217" s="5"/>
      <c r="E217" s="5" t="s">
        <v>184</v>
      </c>
      <c r="F217" s="5"/>
      <c r="G217" s="5"/>
      <c r="H217" s="5"/>
      <c r="I217" s="3"/>
      <c r="J217" s="5"/>
      <c r="K217" s="5"/>
      <c r="L217" s="5"/>
      <c r="M217" s="5"/>
      <c r="N217" s="14">
        <f>P136</f>
        <v>48000</v>
      </c>
      <c r="O217" s="14"/>
      <c r="P217" s="14"/>
      <c r="Q217" s="14"/>
      <c r="R217" s="14"/>
      <c r="S217" s="14"/>
      <c r="T217" s="14"/>
      <c r="U217" s="14"/>
      <c r="V217" s="4"/>
      <c r="W217" s="3"/>
      <c r="X217" s="3"/>
      <c r="Y217" s="3"/>
      <c r="Z217" s="5"/>
    </row>
    <row r="218" spans="1:26" ht="12" customHeight="1" outlineLevel="1" x14ac:dyDescent="0.4">
      <c r="A218" s="3"/>
      <c r="B218" s="5"/>
      <c r="C218" s="5"/>
      <c r="D218" s="5"/>
      <c r="E218" s="5"/>
      <c r="F218" s="5"/>
      <c r="G218" s="5"/>
      <c r="H218" s="5"/>
      <c r="I218" s="3"/>
      <c r="J218" s="5"/>
      <c r="K218" s="5"/>
      <c r="L218" s="5"/>
      <c r="M218" s="5"/>
      <c r="N218" s="101"/>
      <c r="O218" s="14"/>
      <c r="P218" s="14"/>
      <c r="Q218" s="14"/>
      <c r="R218" s="14"/>
      <c r="S218" s="14"/>
      <c r="T218" s="14"/>
      <c r="U218" s="14"/>
      <c r="V218" s="4"/>
      <c r="W218" s="3"/>
      <c r="X218" s="3"/>
      <c r="Y218" s="3"/>
      <c r="Z218" s="5"/>
    </row>
    <row r="219" spans="1:26" ht="12" customHeight="1" outlineLevel="1" x14ac:dyDescent="0.4">
      <c r="A219" s="3"/>
      <c r="B219" s="5"/>
      <c r="C219" s="5"/>
      <c r="D219" s="5"/>
      <c r="E219" s="5" t="s">
        <v>185</v>
      </c>
      <c r="F219" s="5"/>
      <c r="G219" s="5"/>
      <c r="H219" s="5"/>
      <c r="I219" s="3"/>
      <c r="J219" s="5"/>
      <c r="K219" s="5"/>
      <c r="L219" s="5"/>
      <c r="M219" s="5"/>
      <c r="N219" s="14">
        <f>N216-N217</f>
        <v>500000</v>
      </c>
      <c r="O219" s="3"/>
      <c r="P219" s="3"/>
      <c r="Q219" s="3"/>
      <c r="R219" s="3"/>
      <c r="S219" s="3"/>
      <c r="T219" s="3"/>
      <c r="U219" s="3"/>
      <c r="V219" s="4"/>
      <c r="W219" s="3"/>
      <c r="X219" s="3"/>
      <c r="Y219" s="3"/>
      <c r="Z219" s="5"/>
    </row>
    <row r="220" spans="1:26" ht="12" customHeight="1" outlineLevel="1" x14ac:dyDescent="0.4">
      <c r="A220" s="3"/>
      <c r="B220" s="5"/>
      <c r="C220" s="5"/>
      <c r="D220" s="5"/>
      <c r="E220" s="5" t="s">
        <v>186</v>
      </c>
      <c r="F220" s="5"/>
      <c r="G220" s="5"/>
      <c r="H220" s="5"/>
      <c r="I220" s="3"/>
      <c r="J220" s="5"/>
      <c r="K220" s="5"/>
      <c r="L220" s="5"/>
      <c r="M220" s="5"/>
      <c r="N220" s="14">
        <f>Q147</f>
        <v>256000</v>
      </c>
      <c r="O220" s="3"/>
      <c r="P220" s="3"/>
      <c r="Q220" s="3"/>
      <c r="R220" s="3"/>
      <c r="S220" s="3"/>
      <c r="T220" s="3"/>
      <c r="U220" s="3"/>
      <c r="V220" s="4"/>
      <c r="W220" s="3"/>
      <c r="X220" s="3"/>
      <c r="Y220" s="3"/>
      <c r="Z220" s="5"/>
    </row>
    <row r="221" spans="1:26" ht="12" customHeight="1" outlineLevel="1" x14ac:dyDescent="0.4">
      <c r="A221" s="3"/>
      <c r="B221" s="5"/>
      <c r="C221" s="5"/>
      <c r="D221" s="5"/>
      <c r="E221" s="5" t="s">
        <v>187</v>
      </c>
      <c r="F221" s="5"/>
      <c r="G221" s="5"/>
      <c r="H221" s="5"/>
      <c r="I221" s="3"/>
      <c r="J221" s="5"/>
      <c r="K221" s="5"/>
      <c r="L221" s="5"/>
      <c r="M221" s="5"/>
      <c r="N221" s="101">
        <f>Q157</f>
        <v>256800</v>
      </c>
      <c r="O221" s="5"/>
      <c r="P221" s="5"/>
      <c r="Q221" s="5"/>
      <c r="R221" s="5"/>
      <c r="S221" s="5"/>
      <c r="T221" s="5"/>
      <c r="U221" s="5"/>
      <c r="V221" s="11"/>
      <c r="W221" s="5"/>
      <c r="X221" s="5"/>
      <c r="Y221" s="5"/>
      <c r="Z221" s="5"/>
    </row>
    <row r="222" spans="1:26" ht="12" customHeight="1" outlineLevel="1" x14ac:dyDescent="0.4">
      <c r="A222" s="3"/>
      <c r="B222" s="5"/>
      <c r="C222" s="5"/>
      <c r="D222" s="5"/>
      <c r="E222" s="5"/>
      <c r="F222" s="5"/>
      <c r="G222" s="5"/>
      <c r="H222" s="5"/>
      <c r="I222" s="3"/>
      <c r="J222" s="5"/>
      <c r="K222" s="5"/>
      <c r="L222" s="5"/>
      <c r="M222" s="5"/>
      <c r="N222" s="14"/>
      <c r="O222" s="5"/>
      <c r="P222" s="5"/>
      <c r="Q222" s="5"/>
      <c r="R222" s="5"/>
      <c r="S222" s="5"/>
      <c r="T222" s="5"/>
      <c r="U222" s="5"/>
      <c r="V222" s="11"/>
      <c r="W222" s="5"/>
      <c r="X222" s="5"/>
      <c r="Y222" s="5"/>
      <c r="Z222" s="5"/>
    </row>
    <row r="223" spans="1:26" ht="12" customHeight="1" outlineLevel="1" x14ac:dyDescent="0.4">
      <c r="A223" s="3"/>
      <c r="B223" s="5"/>
      <c r="C223" s="5"/>
      <c r="D223" s="5"/>
      <c r="E223" s="5" t="s">
        <v>188</v>
      </c>
      <c r="F223" s="5"/>
      <c r="G223" s="5"/>
      <c r="H223" s="5"/>
      <c r="I223" s="3"/>
      <c r="J223" s="5"/>
      <c r="K223" s="5"/>
      <c r="L223" s="5"/>
      <c r="M223" s="5"/>
      <c r="N223" s="14">
        <f>SUM(N219:N221)</f>
        <v>1012800</v>
      </c>
      <c r="O223" s="5"/>
      <c r="P223" s="5"/>
      <c r="Q223" s="5"/>
      <c r="R223" s="5"/>
      <c r="S223" s="5"/>
      <c r="T223" s="5"/>
      <c r="U223" s="5"/>
      <c r="V223" s="11"/>
      <c r="W223" s="5"/>
      <c r="X223" s="5"/>
      <c r="Y223" s="5"/>
      <c r="Z223" s="5"/>
    </row>
    <row r="224" spans="1:26" ht="12" customHeight="1" outlineLevel="1" x14ac:dyDescent="0.4">
      <c r="A224" s="3"/>
      <c r="B224" s="5"/>
      <c r="C224" s="5"/>
      <c r="D224" s="5"/>
      <c r="E224" s="5" t="s">
        <v>189</v>
      </c>
      <c r="F224" s="5"/>
      <c r="G224" s="5"/>
      <c r="H224" s="5"/>
      <c r="I224" s="3"/>
      <c r="J224" s="5"/>
      <c r="K224" s="5" t="s">
        <v>190</v>
      </c>
      <c r="L224" s="5"/>
      <c r="M224" s="5"/>
      <c r="N224" s="14">
        <v>0</v>
      </c>
      <c r="O224" s="5"/>
      <c r="P224" s="5"/>
      <c r="Q224" s="5"/>
      <c r="R224" s="5"/>
      <c r="S224" s="5"/>
      <c r="T224" s="5"/>
      <c r="U224" s="5"/>
      <c r="V224" s="11"/>
      <c r="W224" s="5"/>
      <c r="X224" s="5"/>
      <c r="Y224" s="5"/>
      <c r="Z224" s="5"/>
    </row>
    <row r="225" spans="1:26" ht="12" customHeight="1" outlineLevel="1" x14ac:dyDescent="0.4">
      <c r="A225" s="3"/>
      <c r="B225" s="5"/>
      <c r="C225" s="5"/>
      <c r="D225" s="5"/>
      <c r="E225" s="5" t="s">
        <v>191</v>
      </c>
      <c r="F225" s="5"/>
      <c r="G225" s="5"/>
      <c r="H225" s="5"/>
      <c r="I225" s="3"/>
      <c r="J225" s="5"/>
      <c r="K225" s="5" t="s">
        <v>190</v>
      </c>
      <c r="L225" s="5"/>
      <c r="M225" s="5"/>
      <c r="N225" s="14">
        <v>0</v>
      </c>
      <c r="O225" s="5"/>
      <c r="P225" s="5"/>
      <c r="Q225" s="5"/>
      <c r="R225" s="5"/>
      <c r="S225" s="5"/>
      <c r="T225" s="5"/>
      <c r="U225" s="5"/>
      <c r="V225" s="11"/>
      <c r="W225" s="5"/>
      <c r="X225" s="5"/>
      <c r="Y225" s="5"/>
      <c r="Z225" s="5"/>
    </row>
    <row r="226" spans="1:26" ht="12" customHeight="1" outlineLevel="1" x14ac:dyDescent="0.4">
      <c r="A226" s="3"/>
      <c r="B226" s="5"/>
      <c r="C226" s="5"/>
      <c r="D226" s="5"/>
      <c r="E226" s="5"/>
      <c r="F226" s="5"/>
      <c r="G226" s="5"/>
      <c r="H226" s="5"/>
      <c r="I226" s="3"/>
      <c r="J226" s="5"/>
      <c r="K226" s="5"/>
      <c r="L226" s="5"/>
      <c r="M226" s="5"/>
      <c r="N226" s="14"/>
      <c r="O226" s="5"/>
      <c r="P226" s="5"/>
      <c r="Q226" s="5"/>
      <c r="R226" s="5"/>
      <c r="S226" s="5"/>
      <c r="T226" s="5"/>
      <c r="U226" s="5"/>
      <c r="V226" s="11"/>
      <c r="W226" s="5"/>
      <c r="X226" s="5"/>
      <c r="Y226" s="5"/>
      <c r="Z226" s="5"/>
    </row>
    <row r="227" spans="1:26" ht="12" customHeight="1" outlineLevel="1" x14ac:dyDescent="0.4">
      <c r="A227" s="3"/>
      <c r="B227" s="5"/>
      <c r="C227" s="5"/>
      <c r="D227" s="5"/>
      <c r="E227" s="1" t="s">
        <v>192</v>
      </c>
      <c r="F227" s="1"/>
      <c r="G227" s="1"/>
      <c r="H227" s="1"/>
      <c r="I227" s="2"/>
      <c r="J227" s="1"/>
      <c r="K227" s="1"/>
      <c r="L227" s="1"/>
      <c r="M227" s="1"/>
      <c r="N227" s="110">
        <f>N223+N224-N225</f>
        <v>1012800</v>
      </c>
      <c r="O227" s="5"/>
      <c r="P227" s="5"/>
      <c r="Q227" s="5"/>
      <c r="R227" s="5"/>
      <c r="S227" s="5"/>
      <c r="T227" s="5"/>
      <c r="U227" s="5"/>
      <c r="V227" s="11"/>
      <c r="W227" s="5"/>
      <c r="X227" s="5"/>
      <c r="Y227" s="5"/>
      <c r="Z227" s="5"/>
    </row>
    <row r="228" spans="1:26" ht="12" customHeight="1" outlineLevel="1" x14ac:dyDescent="0.4">
      <c r="A228" s="3"/>
      <c r="B228" s="5"/>
      <c r="C228" s="5"/>
      <c r="D228" s="5"/>
      <c r="E228" s="1"/>
      <c r="F228" s="1"/>
      <c r="G228" s="1"/>
      <c r="H228" s="1"/>
      <c r="I228" s="2"/>
      <c r="J228" s="1"/>
      <c r="K228" s="1"/>
      <c r="L228" s="1"/>
      <c r="M228" s="1"/>
      <c r="N228" s="111"/>
      <c r="O228" s="5"/>
      <c r="P228" s="5"/>
      <c r="Q228" s="5"/>
      <c r="R228" s="5"/>
      <c r="S228" s="5"/>
      <c r="T228" s="5"/>
      <c r="U228" s="5"/>
      <c r="V228" s="11"/>
      <c r="W228" s="5"/>
      <c r="X228" s="5"/>
      <c r="Y228" s="5"/>
      <c r="Z228" s="5"/>
    </row>
    <row r="229" spans="1:26" ht="12" customHeight="1" x14ac:dyDescent="0.4">
      <c r="A229" s="6" t="s">
        <v>193</v>
      </c>
      <c r="B229" s="70"/>
      <c r="C229" s="70"/>
      <c r="D229" s="70"/>
      <c r="E229" s="112"/>
      <c r="F229" s="112"/>
      <c r="G229" s="112"/>
      <c r="H229" s="50"/>
      <c r="I229" s="189" t="s">
        <v>193</v>
      </c>
      <c r="J229" s="50"/>
      <c r="K229" s="50"/>
      <c r="L229" s="112"/>
      <c r="M229" s="112"/>
      <c r="N229" s="113"/>
      <c r="O229" s="70"/>
      <c r="P229" s="70"/>
      <c r="Q229" s="70"/>
      <c r="R229" s="70"/>
      <c r="S229" s="70"/>
      <c r="T229" s="70"/>
      <c r="U229" s="70"/>
      <c r="V229" s="114"/>
      <c r="W229" s="70"/>
      <c r="X229" s="70"/>
      <c r="Y229" s="70"/>
      <c r="Z229" s="70"/>
    </row>
    <row r="230" spans="1:26" ht="12" customHeight="1" x14ac:dyDescent="0.4">
      <c r="A230" s="8" t="s">
        <v>193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115"/>
      <c r="P230" s="5"/>
      <c r="Q230" s="5"/>
      <c r="R230" s="5"/>
      <c r="S230" s="5"/>
      <c r="T230" s="5"/>
      <c r="U230" s="5"/>
      <c r="V230" s="11"/>
      <c r="W230" s="5"/>
      <c r="X230" s="5"/>
      <c r="Y230" s="5"/>
      <c r="Z230" s="5"/>
    </row>
    <row r="231" spans="1:26" ht="12" customHeight="1" outlineLevel="1" x14ac:dyDescent="0.4">
      <c r="A231" s="3"/>
      <c r="B231" s="5"/>
      <c r="C231" s="5"/>
      <c r="D231" s="5"/>
      <c r="E231" s="147" t="s">
        <v>0</v>
      </c>
      <c r="F231" s="148"/>
      <c r="G231" s="148"/>
      <c r="H231" s="148"/>
      <c r="I231" s="148"/>
      <c r="J231" s="148"/>
      <c r="K231" s="148"/>
      <c r="L231" s="148"/>
      <c r="M231" s="148"/>
      <c r="N231" s="149"/>
      <c r="O231" s="5"/>
      <c r="P231" s="116"/>
      <c r="Q231" s="5"/>
      <c r="R231" s="5"/>
      <c r="S231" s="5"/>
      <c r="T231" s="5"/>
      <c r="U231" s="5"/>
      <c r="V231" s="11"/>
      <c r="W231" s="5"/>
      <c r="X231" s="5"/>
      <c r="Y231" s="5"/>
      <c r="Z231" s="5"/>
    </row>
    <row r="232" spans="1:26" ht="12" customHeight="1" outlineLevel="1" x14ac:dyDescent="0.4">
      <c r="A232" s="5"/>
      <c r="B232" s="5"/>
      <c r="C232" s="5"/>
      <c r="D232" s="5"/>
      <c r="E232" s="147" t="s">
        <v>194</v>
      </c>
      <c r="F232" s="148"/>
      <c r="G232" s="148"/>
      <c r="H232" s="148"/>
      <c r="I232" s="148"/>
      <c r="J232" s="148"/>
      <c r="K232" s="148"/>
      <c r="L232" s="148"/>
      <c r="M232" s="148"/>
      <c r="N232" s="149"/>
      <c r="O232" s="5"/>
      <c r="P232" s="116"/>
      <c r="Q232" s="5"/>
      <c r="R232" s="5"/>
      <c r="S232" s="5"/>
      <c r="T232" s="5"/>
      <c r="U232" s="5"/>
      <c r="V232" s="11"/>
      <c r="W232" s="5"/>
      <c r="X232" s="5"/>
      <c r="Y232" s="5"/>
      <c r="Z232" s="5"/>
    </row>
    <row r="233" spans="1:26" ht="12" customHeight="1" outlineLevel="1" x14ac:dyDescent="0.4">
      <c r="A233" s="5"/>
      <c r="B233" s="5"/>
      <c r="C233" s="5"/>
      <c r="D233" s="5"/>
      <c r="E233" s="147" t="s">
        <v>142</v>
      </c>
      <c r="F233" s="148"/>
      <c r="G233" s="148"/>
      <c r="H233" s="148"/>
      <c r="I233" s="148"/>
      <c r="J233" s="148"/>
      <c r="K233" s="148"/>
      <c r="L233" s="148"/>
      <c r="M233" s="148"/>
      <c r="N233" s="149"/>
      <c r="O233" s="5"/>
      <c r="P233" s="116"/>
      <c r="Q233" s="5"/>
      <c r="R233" s="5"/>
      <c r="S233" s="5"/>
      <c r="T233" s="5"/>
      <c r="U233" s="5"/>
      <c r="V233" s="11"/>
      <c r="W233" s="5"/>
      <c r="X233" s="5"/>
      <c r="Y233" s="5"/>
      <c r="Z233" s="5"/>
    </row>
    <row r="234" spans="1:26" ht="12" customHeight="1" outlineLevel="1" x14ac:dyDescent="0.4">
      <c r="A234" s="5"/>
      <c r="B234" s="5"/>
      <c r="C234" s="5"/>
      <c r="D234" s="5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5"/>
      <c r="P234" s="116"/>
      <c r="Q234" s="5"/>
      <c r="R234" s="5"/>
      <c r="S234" s="5"/>
      <c r="T234" s="5"/>
      <c r="U234" s="5"/>
      <c r="V234" s="11"/>
      <c r="W234" s="5"/>
      <c r="X234" s="5"/>
      <c r="Y234" s="5"/>
      <c r="Z234" s="5"/>
    </row>
    <row r="235" spans="1:26" ht="12" customHeight="1" outlineLevel="1" x14ac:dyDescent="0.4">
      <c r="A235" s="5"/>
      <c r="B235" s="5"/>
      <c r="C235" s="5"/>
      <c r="D235" s="5"/>
      <c r="E235" s="118" t="s">
        <v>195</v>
      </c>
      <c r="F235" s="39"/>
      <c r="G235" s="39"/>
      <c r="H235" s="39"/>
      <c r="I235" s="39"/>
      <c r="J235" s="39"/>
      <c r="K235" s="39"/>
      <c r="L235" s="39"/>
      <c r="M235" s="119"/>
      <c r="N235" s="120">
        <f>Q106</f>
        <v>1283554.3999999999</v>
      </c>
      <c r="O235" s="116"/>
      <c r="P235" s="5"/>
      <c r="Q235" s="5"/>
      <c r="R235" s="5"/>
      <c r="S235" s="5"/>
      <c r="T235" s="5"/>
      <c r="U235" s="5"/>
      <c r="V235" s="11"/>
      <c r="W235" s="5"/>
      <c r="X235" s="5"/>
      <c r="Y235" s="5"/>
      <c r="Z235" s="5"/>
    </row>
    <row r="236" spans="1:26" ht="12" customHeight="1" outlineLevel="1" x14ac:dyDescent="0.4">
      <c r="A236" s="5"/>
      <c r="B236" s="5"/>
      <c r="C236" s="5"/>
      <c r="D236" s="5"/>
      <c r="E236" s="39"/>
      <c r="F236" s="39"/>
      <c r="G236" s="39"/>
      <c r="H236" s="39"/>
      <c r="I236" s="39"/>
      <c r="J236" s="39"/>
      <c r="K236" s="121"/>
      <c r="L236" s="119"/>
      <c r="M236" s="119"/>
      <c r="N236" s="39"/>
      <c r="O236" s="116"/>
      <c r="P236" s="5"/>
      <c r="Q236" s="5"/>
      <c r="R236" s="5"/>
      <c r="S236" s="5"/>
      <c r="T236" s="5"/>
      <c r="U236" s="5"/>
      <c r="V236" s="11"/>
      <c r="W236" s="5"/>
      <c r="X236" s="5"/>
      <c r="Y236" s="5"/>
      <c r="Z236" s="5"/>
    </row>
    <row r="237" spans="1:26" ht="12" customHeight="1" outlineLevel="1" x14ac:dyDescent="0.4">
      <c r="A237" s="5"/>
      <c r="B237" s="5"/>
      <c r="C237" s="5"/>
      <c r="D237" s="5"/>
      <c r="E237" s="118" t="s">
        <v>196</v>
      </c>
      <c r="F237" s="39"/>
      <c r="G237" s="39"/>
      <c r="H237" s="39"/>
      <c r="I237" s="39"/>
      <c r="J237" s="39"/>
      <c r="K237" s="121" t="s">
        <v>197</v>
      </c>
      <c r="L237" s="121" t="s">
        <v>198</v>
      </c>
      <c r="M237" s="39"/>
      <c r="N237" s="122"/>
      <c r="O237" s="116"/>
      <c r="P237" s="5"/>
      <c r="Q237" s="5"/>
      <c r="R237" s="5"/>
      <c r="S237" s="5"/>
      <c r="T237" s="5"/>
      <c r="U237" s="5"/>
      <c r="V237" s="11"/>
      <c r="W237" s="5"/>
      <c r="X237" s="5"/>
      <c r="Y237" s="5"/>
      <c r="Z237" s="5"/>
    </row>
    <row r="238" spans="1:26" ht="12" customHeight="1" outlineLevel="1" x14ac:dyDescent="0.4">
      <c r="A238" s="5"/>
      <c r="B238" s="5"/>
      <c r="C238" s="5"/>
      <c r="D238" s="5"/>
      <c r="E238" s="39" t="s">
        <v>199</v>
      </c>
      <c r="F238" s="39"/>
      <c r="G238" s="39"/>
      <c r="H238" s="39"/>
      <c r="I238" s="39"/>
      <c r="J238" s="39"/>
      <c r="K238" s="123">
        <f>N227/Q118</f>
        <v>7.9124999999999996</v>
      </c>
      <c r="L238" s="124">
        <f>E116</f>
        <v>0</v>
      </c>
      <c r="M238" s="125">
        <f>K238*L238</f>
        <v>0</v>
      </c>
      <c r="N238" s="39"/>
      <c r="O238" s="116"/>
      <c r="P238" s="5"/>
      <c r="Q238" s="115"/>
      <c r="R238" s="5"/>
      <c r="S238" s="5"/>
      <c r="T238" s="5"/>
      <c r="U238" s="5"/>
      <c r="V238" s="11"/>
      <c r="W238" s="5"/>
      <c r="X238" s="5"/>
      <c r="Y238" s="5"/>
      <c r="Z238" s="5"/>
    </row>
    <row r="239" spans="1:26" ht="12" customHeight="1" outlineLevel="1" x14ac:dyDescent="0.4">
      <c r="A239" s="5"/>
      <c r="B239" s="5"/>
      <c r="C239" s="5"/>
      <c r="D239" s="5"/>
      <c r="E239" s="39" t="s">
        <v>200</v>
      </c>
      <c r="F239" s="39"/>
      <c r="G239" s="39"/>
      <c r="H239" s="39"/>
      <c r="I239" s="39"/>
      <c r="J239" s="39"/>
      <c r="K239" s="123"/>
      <c r="L239" s="124"/>
      <c r="M239" s="126">
        <f>N227</f>
        <v>1012800</v>
      </c>
      <c r="N239" s="39"/>
      <c r="O239" s="116"/>
      <c r="P239" s="5"/>
      <c r="Q239" s="5"/>
      <c r="R239" s="5"/>
      <c r="S239" s="5"/>
      <c r="T239" s="5"/>
      <c r="U239" s="5"/>
      <c r="V239" s="11"/>
      <c r="W239" s="5"/>
      <c r="X239" s="5"/>
      <c r="Y239" s="5"/>
      <c r="Z239" s="5"/>
    </row>
    <row r="240" spans="1:26" ht="12" customHeight="1" outlineLevel="1" x14ac:dyDescent="0.4">
      <c r="A240" s="5"/>
      <c r="B240" s="5"/>
      <c r="C240" s="5"/>
      <c r="D240" s="5"/>
      <c r="E240" s="39" t="s">
        <v>201</v>
      </c>
      <c r="F240" s="39"/>
      <c r="G240" s="39"/>
      <c r="H240" s="39"/>
      <c r="I240" s="39"/>
      <c r="J240" s="39"/>
      <c r="K240" s="41"/>
      <c r="L240" s="41"/>
      <c r="M240" s="125">
        <f>M239+M238</f>
        <v>1012800</v>
      </c>
      <c r="N240" s="39"/>
      <c r="O240" s="116"/>
      <c r="P240" s="5"/>
      <c r="Q240" s="5"/>
      <c r="R240" s="5"/>
      <c r="S240" s="5"/>
      <c r="T240" s="5"/>
      <c r="U240" s="5"/>
      <c r="V240" s="11"/>
      <c r="W240" s="5"/>
      <c r="X240" s="5"/>
      <c r="Y240" s="5"/>
      <c r="Z240" s="5"/>
    </row>
    <row r="241" spans="1:26" ht="12.75" customHeight="1" outlineLevel="1" x14ac:dyDescent="0.4">
      <c r="A241" s="5"/>
      <c r="B241" s="5"/>
      <c r="C241" s="5"/>
      <c r="D241" s="5"/>
      <c r="E241" s="39" t="s">
        <v>202</v>
      </c>
      <c r="F241" s="39"/>
      <c r="G241" s="39"/>
      <c r="H241" s="39"/>
      <c r="I241" s="39"/>
      <c r="J241" s="39"/>
      <c r="K241" s="123">
        <f>K238</f>
        <v>7.9124999999999996</v>
      </c>
      <c r="L241" s="124">
        <f>P116</f>
        <v>6000</v>
      </c>
      <c r="M241" s="126">
        <f>K241*L241</f>
        <v>47475</v>
      </c>
      <c r="N241" s="122"/>
      <c r="O241" s="116"/>
      <c r="P241" s="115"/>
      <c r="Q241" s="5"/>
      <c r="R241" s="5"/>
      <c r="S241" s="5"/>
      <c r="T241" s="5"/>
      <c r="U241" s="5"/>
      <c r="V241" s="11"/>
      <c r="W241" s="5"/>
      <c r="X241" s="5"/>
      <c r="Y241" s="5"/>
      <c r="Z241" s="5"/>
    </row>
    <row r="242" spans="1:26" ht="12" customHeight="1" outlineLevel="1" x14ac:dyDescent="0.4">
      <c r="A242" s="5"/>
      <c r="B242" s="5"/>
      <c r="C242" s="5"/>
      <c r="D242" s="5"/>
      <c r="E242" s="127" t="s">
        <v>203</v>
      </c>
      <c r="F242" s="39"/>
      <c r="G242" s="39"/>
      <c r="H242" s="39"/>
      <c r="I242" s="39"/>
      <c r="J242" s="39"/>
      <c r="K242" s="39"/>
      <c r="L242" s="128"/>
      <c r="M242" s="120"/>
      <c r="N242" s="129">
        <f>M240-M241</f>
        <v>965325</v>
      </c>
      <c r="O242" s="116"/>
      <c r="P242" s="5"/>
      <c r="Q242" s="5"/>
      <c r="R242" s="5"/>
      <c r="S242" s="5"/>
      <c r="T242" s="5"/>
      <c r="U242" s="5"/>
      <c r="V242" s="11"/>
      <c r="W242" s="5"/>
      <c r="X242" s="5"/>
      <c r="Y242" s="5"/>
      <c r="Z242" s="5"/>
    </row>
    <row r="243" spans="1:26" ht="12" customHeight="1" outlineLevel="1" x14ac:dyDescent="0.4">
      <c r="A243" s="5"/>
      <c r="B243" s="5"/>
      <c r="C243" s="5"/>
      <c r="D243" s="5"/>
      <c r="E243" s="39"/>
      <c r="F243" s="39"/>
      <c r="G243" s="39"/>
      <c r="H243" s="39"/>
      <c r="I243" s="39"/>
      <c r="J243" s="39"/>
      <c r="K243" s="39"/>
      <c r="L243" s="122"/>
      <c r="M243" s="122"/>
      <c r="N243" s="120"/>
      <c r="O243" s="130"/>
      <c r="P243" s="115"/>
      <c r="Q243" s="115"/>
      <c r="R243" s="5"/>
      <c r="S243" s="5"/>
      <c r="T243" s="5"/>
      <c r="U243" s="5"/>
      <c r="V243" s="11"/>
      <c r="W243" s="5"/>
      <c r="X243" s="5"/>
      <c r="Y243" s="5"/>
      <c r="Z243" s="5"/>
    </row>
    <row r="244" spans="1:26" ht="12" customHeight="1" outlineLevel="1" x14ac:dyDescent="0.4">
      <c r="A244" s="5"/>
      <c r="B244" s="5"/>
      <c r="C244" s="5"/>
      <c r="D244" s="5"/>
      <c r="E244" s="118" t="s">
        <v>204</v>
      </c>
      <c r="F244" s="118"/>
      <c r="G244" s="39"/>
      <c r="H244" s="39"/>
      <c r="I244" s="39"/>
      <c r="J244" s="39"/>
      <c r="K244" s="39"/>
      <c r="L244" s="122"/>
      <c r="M244" s="122"/>
      <c r="N244" s="131">
        <f>N235-N242</f>
        <v>318229.39999999991</v>
      </c>
      <c r="O244" s="116"/>
      <c r="P244" s="5"/>
      <c r="Q244" s="5"/>
      <c r="R244" s="5"/>
      <c r="S244" s="5"/>
      <c r="T244" s="5"/>
      <c r="U244" s="5"/>
      <c r="V244" s="11"/>
      <c r="W244" s="5"/>
      <c r="X244" s="5"/>
      <c r="Y244" s="5"/>
      <c r="Z244" s="5"/>
    </row>
    <row r="245" spans="1:26" ht="12" customHeight="1" outlineLevel="1" x14ac:dyDescent="0.4">
      <c r="A245" s="5"/>
      <c r="B245" s="5"/>
      <c r="C245" s="5"/>
      <c r="D245" s="5"/>
      <c r="E245" s="39"/>
      <c r="F245" s="39"/>
      <c r="G245" s="39"/>
      <c r="H245" s="39"/>
      <c r="I245" s="39"/>
      <c r="J245" s="39"/>
      <c r="K245" s="39"/>
      <c r="L245" s="128"/>
      <c r="M245" s="122"/>
      <c r="N245" s="120"/>
      <c r="O245" s="116"/>
      <c r="P245" s="5"/>
      <c r="Q245" s="5"/>
      <c r="R245" s="5"/>
      <c r="S245" s="5"/>
      <c r="T245" s="5"/>
      <c r="U245" s="5"/>
      <c r="V245" s="11"/>
      <c r="W245" s="5"/>
      <c r="X245" s="5"/>
      <c r="Y245" s="5"/>
      <c r="Z245" s="5"/>
    </row>
    <row r="246" spans="1:26" ht="12" customHeight="1" outlineLevel="1" x14ac:dyDescent="0.4">
      <c r="A246" s="5"/>
      <c r="B246" s="5"/>
      <c r="C246" s="5"/>
      <c r="D246" s="5"/>
      <c r="E246" s="39" t="s">
        <v>205</v>
      </c>
      <c r="F246" s="39"/>
      <c r="G246" s="39"/>
      <c r="H246" s="39"/>
      <c r="I246" s="39"/>
      <c r="J246" s="39"/>
      <c r="K246" s="39"/>
      <c r="L246" s="128"/>
      <c r="M246" s="122"/>
      <c r="N246" s="129">
        <f>Q157</f>
        <v>256800</v>
      </c>
      <c r="O246" s="116"/>
      <c r="P246" s="5"/>
      <c r="Q246" s="5"/>
      <c r="R246" s="5"/>
      <c r="S246" s="5"/>
      <c r="T246" s="5"/>
      <c r="U246" s="5"/>
      <c r="V246" s="11"/>
      <c r="W246" s="5"/>
      <c r="X246" s="5"/>
      <c r="Y246" s="5"/>
      <c r="Z246" s="5"/>
    </row>
    <row r="247" spans="1:26" ht="12" customHeight="1" outlineLevel="1" x14ac:dyDescent="0.4">
      <c r="A247" s="5"/>
      <c r="B247" s="5"/>
      <c r="C247" s="5"/>
      <c r="D247" s="5"/>
      <c r="E247" s="39"/>
      <c r="F247" s="39"/>
      <c r="G247" s="39"/>
      <c r="H247" s="39"/>
      <c r="I247" s="39"/>
      <c r="J247" s="39"/>
      <c r="K247" s="39"/>
      <c r="L247" s="128"/>
      <c r="M247" s="122"/>
      <c r="N247" s="120"/>
      <c r="O247" s="5"/>
      <c r="P247" s="5"/>
      <c r="Q247" s="5"/>
      <c r="R247" s="5"/>
      <c r="S247" s="5"/>
      <c r="T247" s="5"/>
      <c r="U247" s="5"/>
      <c r="V247" s="11"/>
      <c r="W247" s="5"/>
      <c r="X247" s="5"/>
      <c r="Y247" s="5"/>
      <c r="Z247" s="5"/>
    </row>
    <row r="248" spans="1:26" ht="12" customHeight="1" outlineLevel="1" x14ac:dyDescent="0.4">
      <c r="A248" s="5"/>
      <c r="B248" s="5"/>
      <c r="C248" s="5"/>
      <c r="D248" s="5"/>
      <c r="E248" s="39" t="s">
        <v>206</v>
      </c>
      <c r="F248" s="39"/>
      <c r="G248" s="39"/>
      <c r="H248" s="39"/>
      <c r="I248" s="39"/>
      <c r="J248" s="39"/>
      <c r="K248" s="39"/>
      <c r="L248" s="128"/>
      <c r="M248" s="122"/>
      <c r="N248" s="120">
        <f>N244-N246</f>
        <v>61429.399999999907</v>
      </c>
      <c r="O248" s="116"/>
      <c r="P248" s="5"/>
      <c r="Q248" s="5"/>
      <c r="R248" s="5"/>
      <c r="S248" s="5"/>
      <c r="T248" s="5"/>
      <c r="U248" s="5"/>
      <c r="V248" s="11"/>
      <c r="W248" s="5"/>
      <c r="X248" s="5"/>
      <c r="Y248" s="5"/>
      <c r="Z248" s="5"/>
    </row>
    <row r="249" spans="1:26" ht="12" customHeight="1" outlineLevel="1" x14ac:dyDescent="0.4">
      <c r="A249" s="5"/>
      <c r="B249" s="5"/>
      <c r="C249" s="5"/>
      <c r="D249" s="5"/>
      <c r="E249" s="39" t="s">
        <v>207</v>
      </c>
      <c r="F249" s="39"/>
      <c r="G249" s="39"/>
      <c r="H249" s="39"/>
      <c r="I249" s="39"/>
      <c r="J249" s="39"/>
      <c r="K249" s="39"/>
      <c r="L249" s="128"/>
      <c r="M249" s="122"/>
      <c r="N249" s="129">
        <f>Q199</f>
        <v>2568.6058952721596</v>
      </c>
      <c r="O249" s="132"/>
      <c r="P249" s="5"/>
      <c r="Q249" s="5"/>
      <c r="R249" s="5"/>
      <c r="S249" s="5"/>
      <c r="T249" s="5"/>
      <c r="U249" s="5"/>
      <c r="V249" s="11"/>
      <c r="W249" s="5"/>
      <c r="X249" s="5"/>
      <c r="Y249" s="5"/>
      <c r="Z249" s="5"/>
    </row>
    <row r="250" spans="1:26" ht="12" customHeight="1" outlineLevel="1" x14ac:dyDescent="0.4">
      <c r="A250" s="5"/>
      <c r="B250" s="5"/>
      <c r="C250" s="5"/>
      <c r="D250" s="5"/>
      <c r="E250" s="39" t="s">
        <v>208</v>
      </c>
      <c r="F250" s="39"/>
      <c r="G250" s="39"/>
      <c r="H250" s="39"/>
      <c r="I250" s="39"/>
      <c r="J250" s="39"/>
      <c r="K250" s="39"/>
      <c r="L250" s="128"/>
      <c r="M250" s="122"/>
      <c r="N250" s="120">
        <f>N248-N249</f>
        <v>58860.794104727749</v>
      </c>
      <c r="O250" s="116"/>
      <c r="P250" s="5"/>
      <c r="Q250" s="5"/>
      <c r="R250" s="5"/>
      <c r="S250" s="5"/>
      <c r="T250" s="5"/>
      <c r="U250" s="5"/>
      <c r="V250" s="11"/>
      <c r="W250" s="5"/>
      <c r="X250" s="5"/>
      <c r="Y250" s="5"/>
      <c r="Z250" s="5"/>
    </row>
    <row r="251" spans="1:26" ht="12" customHeight="1" outlineLevel="1" x14ac:dyDescent="0.4">
      <c r="A251" s="5"/>
      <c r="B251" s="5"/>
      <c r="C251" s="5"/>
      <c r="D251" s="5"/>
      <c r="E251" s="39" t="s">
        <v>209</v>
      </c>
      <c r="F251" s="39"/>
      <c r="G251" s="39"/>
      <c r="H251" s="39"/>
      <c r="I251" s="39"/>
      <c r="J251" s="39"/>
      <c r="K251" s="39"/>
      <c r="L251" s="128"/>
      <c r="M251" s="122"/>
      <c r="N251" s="120">
        <f>N250*C87</f>
        <v>12360.766761992827</v>
      </c>
      <c r="O251" s="116"/>
      <c r="P251" s="133"/>
      <c r="Q251" s="5"/>
      <c r="R251" s="5"/>
      <c r="S251" s="5"/>
      <c r="T251" s="5"/>
      <c r="U251" s="5"/>
      <c r="V251" s="11"/>
      <c r="W251" s="5"/>
      <c r="X251" s="5"/>
      <c r="Y251" s="5"/>
      <c r="Z251" s="5"/>
    </row>
    <row r="252" spans="1:26" ht="12" customHeight="1" outlineLevel="1" x14ac:dyDescent="0.4">
      <c r="A252" s="5"/>
      <c r="B252" s="5"/>
      <c r="C252" s="5"/>
      <c r="D252" s="5"/>
      <c r="E252" s="39"/>
      <c r="F252" s="39"/>
      <c r="G252" s="39"/>
      <c r="H252" s="39"/>
      <c r="I252" s="39"/>
      <c r="J252" s="39"/>
      <c r="K252" s="39"/>
      <c r="L252" s="128"/>
      <c r="M252" s="122"/>
      <c r="N252" s="129"/>
      <c r="O252" s="130"/>
      <c r="P252" s="115"/>
      <c r="Q252" s="5"/>
      <c r="R252" s="5"/>
      <c r="S252" s="5"/>
      <c r="T252" s="5"/>
      <c r="U252" s="5"/>
      <c r="V252" s="11"/>
      <c r="W252" s="5"/>
      <c r="X252" s="5"/>
      <c r="Y252" s="5"/>
      <c r="Z252" s="5"/>
    </row>
    <row r="253" spans="1:26" ht="21" customHeight="1" outlineLevel="1" x14ac:dyDescent="0.4">
      <c r="A253" s="94"/>
      <c r="B253" s="94"/>
      <c r="C253" s="94"/>
      <c r="D253" s="94"/>
      <c r="E253" s="134" t="s">
        <v>210</v>
      </c>
      <c r="F253" s="135"/>
      <c r="G253" s="136"/>
      <c r="H253" s="136"/>
      <c r="I253" s="136"/>
      <c r="J253" s="136"/>
      <c r="K253" s="136"/>
      <c r="L253" s="137"/>
      <c r="M253" s="138"/>
      <c r="N253" s="139">
        <f>N250-N251</f>
        <v>46500.027342734924</v>
      </c>
      <c r="O253" s="94"/>
      <c r="P253" s="140" t="str">
        <f>IF(N253&lt;0,"Adjust Sales Price", "")</f>
        <v/>
      </c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2" customHeight="1" outlineLevel="1" x14ac:dyDescent="0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16"/>
      <c r="M254" s="116"/>
      <c r="N254" s="116"/>
      <c r="O254" s="116"/>
      <c r="P254" s="5"/>
      <c r="Q254" s="5"/>
      <c r="R254" s="5"/>
      <c r="S254" s="5"/>
      <c r="T254" s="5"/>
      <c r="U254" s="5"/>
      <c r="V254" s="11"/>
      <c r="W254" s="5"/>
      <c r="X254" s="5"/>
      <c r="Y254" s="5"/>
      <c r="Z254" s="5"/>
    </row>
    <row r="255" spans="1:26" ht="12" customHeight="1" outlineLevel="1" x14ac:dyDescent="0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16"/>
      <c r="M255" s="116"/>
      <c r="N255" s="116"/>
      <c r="O255" s="116"/>
      <c r="P255" s="5"/>
      <c r="Q255" s="5"/>
      <c r="R255" s="5"/>
      <c r="S255" s="5"/>
      <c r="T255" s="5"/>
      <c r="U255" s="5"/>
      <c r="V255" s="11"/>
      <c r="W255" s="5"/>
      <c r="X255" s="5"/>
      <c r="Y255" s="5"/>
      <c r="Z255" s="5"/>
    </row>
    <row r="256" spans="1:26" ht="12" customHeight="1" x14ac:dyDescent="0.4">
      <c r="A256" s="193" t="s">
        <v>211</v>
      </c>
      <c r="B256" s="70"/>
      <c r="C256" s="70"/>
      <c r="D256" s="70"/>
      <c r="E256" s="70"/>
      <c r="F256" s="70"/>
      <c r="G256" s="70"/>
      <c r="H256" s="70"/>
      <c r="I256" s="194" t="s">
        <v>211</v>
      </c>
      <c r="J256" s="70"/>
      <c r="K256" s="70"/>
      <c r="L256" s="141"/>
      <c r="M256" s="141"/>
      <c r="N256" s="141"/>
      <c r="O256" s="141"/>
      <c r="P256" s="70"/>
      <c r="Q256" s="70"/>
      <c r="R256" s="70"/>
      <c r="S256" s="70"/>
      <c r="T256" s="70"/>
      <c r="U256" s="70"/>
      <c r="V256" s="114"/>
      <c r="W256" s="70"/>
      <c r="X256" s="70"/>
      <c r="Y256" s="70"/>
      <c r="Z256" s="70"/>
    </row>
    <row r="257" spans="1:26" ht="12" customHeight="1" x14ac:dyDescent="0.4">
      <c r="A257" s="8" t="s">
        <v>234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11"/>
      <c r="W257" s="5"/>
      <c r="X257" s="5"/>
      <c r="Y257" s="5"/>
      <c r="Z257" s="5"/>
    </row>
    <row r="258" spans="1:26" ht="12" customHeight="1" x14ac:dyDescent="0.4">
      <c r="A258" s="5"/>
      <c r="B258" s="5"/>
      <c r="C258" s="5"/>
      <c r="D258" s="5"/>
      <c r="E258" s="147" t="s">
        <v>0</v>
      </c>
      <c r="F258" s="148"/>
      <c r="G258" s="148"/>
      <c r="H258" s="148"/>
      <c r="I258" s="148"/>
      <c r="J258" s="148"/>
      <c r="K258" s="148"/>
      <c r="L258" s="148"/>
      <c r="M258" s="148"/>
      <c r="N258" s="149"/>
      <c r="O258" s="5"/>
      <c r="P258" s="133"/>
      <c r="Q258" s="133"/>
      <c r="R258" s="5"/>
      <c r="S258" s="5"/>
      <c r="T258" s="5"/>
      <c r="U258" s="5"/>
      <c r="V258" s="11"/>
      <c r="W258" s="5"/>
      <c r="X258" s="5"/>
      <c r="Y258" s="5"/>
      <c r="Z258" s="5"/>
    </row>
    <row r="259" spans="1:26" ht="12.75" customHeight="1" x14ac:dyDescent="0.4">
      <c r="A259" s="5"/>
      <c r="B259" s="5"/>
      <c r="C259" s="5"/>
      <c r="D259" s="5"/>
      <c r="E259" s="147" t="s">
        <v>211</v>
      </c>
      <c r="F259" s="148"/>
      <c r="G259" s="148"/>
      <c r="H259" s="148"/>
      <c r="I259" s="148"/>
      <c r="J259" s="148"/>
      <c r="K259" s="148"/>
      <c r="L259" s="148"/>
      <c r="M259" s="148"/>
      <c r="N259" s="149"/>
      <c r="O259" s="5"/>
      <c r="P259" s="5"/>
      <c r="Q259" s="5"/>
      <c r="R259" s="5"/>
      <c r="S259" s="5"/>
      <c r="T259" s="5"/>
      <c r="U259" s="5"/>
      <c r="V259" s="11"/>
      <c r="W259" s="5"/>
      <c r="X259" s="5"/>
      <c r="Y259" s="5"/>
      <c r="Z259" s="5"/>
    </row>
    <row r="260" spans="1:26" ht="12.75" customHeight="1" x14ac:dyDescent="0.4">
      <c r="A260" s="5"/>
      <c r="B260" s="5"/>
      <c r="C260" s="5"/>
      <c r="D260" s="5"/>
      <c r="E260" s="147" t="s">
        <v>212</v>
      </c>
      <c r="F260" s="148"/>
      <c r="G260" s="148"/>
      <c r="H260" s="148"/>
      <c r="I260" s="148"/>
      <c r="J260" s="148"/>
      <c r="K260" s="148"/>
      <c r="L260" s="148"/>
      <c r="M260" s="148"/>
      <c r="N260" s="149"/>
      <c r="O260" s="5"/>
      <c r="P260" s="5"/>
      <c r="Q260" s="5"/>
      <c r="R260" s="5"/>
      <c r="S260" s="5"/>
      <c r="T260" s="5"/>
      <c r="U260" s="5"/>
      <c r="V260" s="11"/>
      <c r="W260" s="5"/>
      <c r="X260" s="5"/>
      <c r="Y260" s="5"/>
      <c r="Z260" s="5"/>
    </row>
    <row r="261" spans="1:26" ht="12" customHeight="1" x14ac:dyDescent="0.4">
      <c r="A261" s="5"/>
      <c r="B261" s="5"/>
      <c r="C261" s="5"/>
      <c r="D261" s="5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5"/>
      <c r="P261" s="5"/>
      <c r="Q261" s="5"/>
      <c r="R261" s="5"/>
      <c r="S261" s="5"/>
      <c r="T261" s="5"/>
      <c r="U261" s="5"/>
      <c r="V261" s="11"/>
      <c r="W261" s="5"/>
      <c r="X261" s="5"/>
      <c r="Y261" s="5"/>
      <c r="Z261" s="5"/>
    </row>
    <row r="262" spans="1:26" ht="12" customHeight="1" x14ac:dyDescent="0.4">
      <c r="A262" s="5"/>
      <c r="B262" s="5"/>
      <c r="C262" s="5"/>
      <c r="D262" s="5"/>
      <c r="E262" s="147" t="s">
        <v>213</v>
      </c>
      <c r="F262" s="148"/>
      <c r="G262" s="148"/>
      <c r="H262" s="148"/>
      <c r="I262" s="148"/>
      <c r="J262" s="148"/>
      <c r="K262" s="148"/>
      <c r="L262" s="148"/>
      <c r="M262" s="148"/>
      <c r="N262" s="149"/>
      <c r="O262" s="5"/>
      <c r="P262" s="5"/>
      <c r="Q262" s="5"/>
      <c r="R262" s="5"/>
      <c r="S262" s="5"/>
      <c r="T262" s="5"/>
      <c r="U262" s="5"/>
      <c r="V262" s="11"/>
      <c r="W262" s="5"/>
      <c r="X262" s="5"/>
      <c r="Y262" s="5"/>
      <c r="Z262" s="5"/>
    </row>
    <row r="263" spans="1:26" ht="12" customHeight="1" x14ac:dyDescent="0.4">
      <c r="A263" s="5"/>
      <c r="B263" s="5"/>
      <c r="C263" s="5"/>
      <c r="D263" s="5"/>
      <c r="E263" s="118" t="s">
        <v>214</v>
      </c>
      <c r="F263" s="39"/>
      <c r="G263" s="39"/>
      <c r="H263" s="39"/>
      <c r="I263" s="39"/>
      <c r="J263" s="39"/>
      <c r="K263" s="39"/>
      <c r="L263" s="39"/>
      <c r="M263" s="39"/>
      <c r="N263" s="39"/>
      <c r="O263" s="5"/>
      <c r="P263" s="5"/>
      <c r="Q263" s="5"/>
      <c r="R263" s="5"/>
      <c r="S263" s="5"/>
      <c r="T263" s="5"/>
      <c r="U263" s="5"/>
      <c r="V263" s="11"/>
      <c r="W263" s="5"/>
      <c r="X263" s="5"/>
      <c r="Y263" s="5"/>
      <c r="Z263" s="5"/>
    </row>
    <row r="264" spans="1:26" ht="12" customHeight="1" x14ac:dyDescent="0.4">
      <c r="A264" s="5"/>
      <c r="B264" s="5"/>
      <c r="C264" s="5"/>
      <c r="D264" s="5"/>
      <c r="E264" s="39" t="s">
        <v>215</v>
      </c>
      <c r="F264" s="39"/>
      <c r="G264" s="39"/>
      <c r="H264" s="39"/>
      <c r="I264" s="39"/>
      <c r="J264" s="39"/>
      <c r="K264" s="39"/>
      <c r="L264" s="39"/>
      <c r="M264" s="125">
        <f>P205</f>
        <v>69829.289895272203</v>
      </c>
      <c r="N264" s="125"/>
      <c r="O264" s="5"/>
      <c r="P264" s="5"/>
      <c r="Q264" s="5"/>
      <c r="R264" s="5"/>
      <c r="S264" s="5"/>
      <c r="T264" s="5"/>
      <c r="U264" s="5"/>
      <c r="V264" s="11"/>
      <c r="W264" s="5"/>
      <c r="X264" s="5"/>
      <c r="Y264" s="5"/>
      <c r="Z264" s="5"/>
    </row>
    <row r="265" spans="1:26" ht="12" customHeight="1" x14ac:dyDescent="0.4">
      <c r="A265" s="5"/>
      <c r="B265" s="5"/>
      <c r="C265" s="5"/>
      <c r="D265" s="5"/>
      <c r="E265" s="39" t="s">
        <v>216</v>
      </c>
      <c r="F265" s="39"/>
      <c r="G265" s="39"/>
      <c r="H265" s="39"/>
      <c r="I265" s="39"/>
      <c r="J265" s="39"/>
      <c r="K265" s="39"/>
      <c r="L265" s="39"/>
      <c r="M265" s="125">
        <f>N235-Q179</f>
        <v>112679.99999999977</v>
      </c>
      <c r="N265" s="125"/>
      <c r="O265" s="5"/>
      <c r="P265" s="5"/>
      <c r="Q265" s="5"/>
      <c r="R265" s="5"/>
      <c r="S265" s="5"/>
      <c r="T265" s="5"/>
      <c r="U265" s="5"/>
      <c r="V265" s="11"/>
      <c r="W265" s="5"/>
      <c r="X265" s="5"/>
      <c r="Y265" s="5"/>
      <c r="Z265" s="5"/>
    </row>
    <row r="266" spans="1:26" ht="12" customHeight="1" x14ac:dyDescent="0.4">
      <c r="A266" s="5"/>
      <c r="B266" s="5"/>
      <c r="C266" s="5"/>
      <c r="D266" s="5"/>
      <c r="E266" s="39" t="s">
        <v>217</v>
      </c>
      <c r="F266" s="39"/>
      <c r="G266" s="39"/>
      <c r="H266" s="39"/>
      <c r="I266" s="39"/>
      <c r="J266" s="39"/>
      <c r="K266" s="39"/>
      <c r="L266" s="39"/>
      <c r="M266" s="125">
        <f>P128*P134</f>
        <v>36000</v>
      </c>
      <c r="N266" s="125"/>
      <c r="O266" s="5"/>
      <c r="P266" s="5"/>
      <c r="Q266" s="5"/>
      <c r="R266" s="5"/>
      <c r="S266" s="5"/>
      <c r="T266" s="5"/>
      <c r="U266" s="5"/>
      <c r="V266" s="11"/>
      <c r="W266" s="5"/>
      <c r="X266" s="5"/>
      <c r="Y266" s="5"/>
      <c r="Z266" s="5"/>
    </row>
    <row r="267" spans="1:26" ht="12" customHeight="1" x14ac:dyDescent="0.4">
      <c r="A267" s="5"/>
      <c r="B267" s="5"/>
      <c r="C267" s="5"/>
      <c r="D267" s="5"/>
      <c r="E267" s="39" t="s">
        <v>218</v>
      </c>
      <c r="F267" s="39"/>
      <c r="G267" s="39"/>
      <c r="H267" s="39"/>
      <c r="I267" s="39"/>
      <c r="J267" s="39"/>
      <c r="K267" s="39"/>
      <c r="L267" s="39"/>
      <c r="M267" s="142">
        <f>P113*K241</f>
        <v>47475</v>
      </c>
      <c r="N267" s="125">
        <f>SUM(M264:M267)</f>
        <v>265984.289895272</v>
      </c>
      <c r="O267" s="5"/>
      <c r="P267" s="5"/>
      <c r="Q267" s="5"/>
      <c r="R267" s="5"/>
      <c r="S267" s="5"/>
      <c r="T267" s="5"/>
      <c r="U267" s="5"/>
      <c r="V267" s="11"/>
      <c r="W267" s="5"/>
      <c r="X267" s="5"/>
      <c r="Y267" s="5"/>
      <c r="Z267" s="5"/>
    </row>
    <row r="268" spans="1:26" ht="12" customHeight="1" x14ac:dyDescent="0.4">
      <c r="A268" s="5"/>
      <c r="B268" s="5"/>
      <c r="C268" s="5"/>
      <c r="D268" s="5"/>
      <c r="E268" s="39"/>
      <c r="F268" s="39"/>
      <c r="G268" s="39"/>
      <c r="H268" s="39"/>
      <c r="I268" s="39"/>
      <c r="J268" s="39"/>
      <c r="K268" s="39"/>
      <c r="L268" s="39"/>
      <c r="M268" s="142"/>
      <c r="N268" s="125"/>
      <c r="O268" s="5"/>
      <c r="P268" s="5"/>
      <c r="Q268" s="5"/>
      <c r="R268" s="5"/>
      <c r="S268" s="5"/>
      <c r="T268" s="5"/>
      <c r="U268" s="5"/>
      <c r="V268" s="11"/>
      <c r="W268" s="5"/>
      <c r="X268" s="5"/>
      <c r="Y268" s="5"/>
      <c r="Z268" s="5"/>
    </row>
    <row r="269" spans="1:26" ht="12" customHeight="1" x14ac:dyDescent="0.4">
      <c r="A269" s="5"/>
      <c r="B269" s="5"/>
      <c r="C269" s="5"/>
      <c r="D269" s="5"/>
      <c r="E269" s="118" t="s">
        <v>219</v>
      </c>
      <c r="F269" s="39"/>
      <c r="G269" s="39"/>
      <c r="H269" s="39"/>
      <c r="I269" s="39"/>
      <c r="J269" s="39"/>
      <c r="K269" s="39"/>
      <c r="L269" s="39"/>
      <c r="M269" s="125"/>
      <c r="N269" s="125"/>
      <c r="O269" s="5"/>
      <c r="P269" s="5"/>
      <c r="Q269" s="5"/>
      <c r="R269" s="5"/>
      <c r="S269" s="5"/>
      <c r="T269" s="5"/>
      <c r="U269" s="5"/>
      <c r="V269" s="11"/>
      <c r="W269" s="5"/>
      <c r="X269" s="5"/>
      <c r="Y269" s="5"/>
      <c r="Z269" s="5"/>
    </row>
    <row r="270" spans="1:26" ht="12" customHeight="1" x14ac:dyDescent="0.4">
      <c r="A270" s="5"/>
      <c r="B270" s="5"/>
      <c r="C270" s="5"/>
      <c r="D270" s="5"/>
      <c r="E270" s="39" t="s">
        <v>220</v>
      </c>
      <c r="F270" s="39"/>
      <c r="G270" s="39"/>
      <c r="H270" s="39"/>
      <c r="I270" s="39"/>
      <c r="J270" s="39"/>
      <c r="K270" s="39"/>
      <c r="L270" s="39"/>
      <c r="M270" s="125">
        <f>E189</f>
        <v>60000</v>
      </c>
      <c r="N270" s="125"/>
      <c r="O270" s="5"/>
      <c r="P270" s="5"/>
      <c r="Q270" s="5"/>
      <c r="R270" s="5"/>
      <c r="S270" s="5"/>
      <c r="T270" s="5"/>
      <c r="U270" s="5"/>
      <c r="V270" s="11"/>
      <c r="W270" s="5"/>
      <c r="X270" s="5"/>
      <c r="Y270" s="5"/>
      <c r="Z270" s="5"/>
    </row>
    <row r="271" spans="1:26" ht="12" customHeight="1" x14ac:dyDescent="0.4">
      <c r="A271" s="5"/>
      <c r="B271" s="5"/>
      <c r="C271" s="5"/>
      <c r="D271" s="5"/>
      <c r="E271" s="39" t="s">
        <v>221</v>
      </c>
      <c r="F271" s="39"/>
      <c r="G271" s="39"/>
      <c r="H271" s="39"/>
      <c r="I271" s="39"/>
      <c r="J271" s="39"/>
      <c r="K271" s="39"/>
      <c r="L271" s="39"/>
      <c r="M271" s="142">
        <f>-(C75/C76)</f>
        <v>-12000</v>
      </c>
      <c r="N271" s="142">
        <f>M270+M271</f>
        <v>48000</v>
      </c>
      <c r="O271" s="5"/>
      <c r="P271" s="5"/>
      <c r="Q271" s="5"/>
      <c r="R271" s="5"/>
      <c r="S271" s="5"/>
      <c r="T271" s="5"/>
      <c r="U271" s="5"/>
      <c r="V271" s="11"/>
      <c r="W271" s="5"/>
      <c r="X271" s="5"/>
      <c r="Y271" s="5"/>
      <c r="Z271" s="5"/>
    </row>
    <row r="272" spans="1:26" ht="12" customHeight="1" x14ac:dyDescent="0.4">
      <c r="A272" s="5"/>
      <c r="B272" s="5"/>
      <c r="C272" s="5"/>
      <c r="D272" s="5"/>
      <c r="E272" s="39"/>
      <c r="F272" s="39"/>
      <c r="G272" s="39"/>
      <c r="H272" s="39"/>
      <c r="I272" s="39"/>
      <c r="J272" s="39"/>
      <c r="K272" s="39"/>
      <c r="L272" s="39"/>
      <c r="M272" s="142"/>
      <c r="N272" s="142"/>
      <c r="O272" s="5"/>
      <c r="P272" s="5"/>
      <c r="Q272" s="5"/>
      <c r="R272" s="5"/>
      <c r="S272" s="5"/>
      <c r="T272" s="5"/>
      <c r="U272" s="5"/>
      <c r="V272" s="11"/>
      <c r="W272" s="5"/>
      <c r="X272" s="5"/>
      <c r="Y272" s="5"/>
      <c r="Z272" s="5"/>
    </row>
    <row r="273" spans="1:26" ht="14.25" customHeight="1" x14ac:dyDescent="0.4">
      <c r="A273" s="5"/>
      <c r="B273" s="5"/>
      <c r="C273" s="5"/>
      <c r="D273" s="5"/>
      <c r="E273" s="118" t="s">
        <v>222</v>
      </c>
      <c r="F273" s="118"/>
      <c r="G273" s="39"/>
      <c r="H273" s="39"/>
      <c r="I273" s="39"/>
      <c r="J273" s="39"/>
      <c r="K273" s="39"/>
      <c r="L273" s="39"/>
      <c r="M273" s="125"/>
      <c r="N273" s="143">
        <f>N267+N271</f>
        <v>313984.289895272</v>
      </c>
      <c r="O273" s="115"/>
      <c r="P273" s="133"/>
      <c r="Q273" s="5"/>
      <c r="R273" s="5"/>
      <c r="S273" s="5"/>
      <c r="T273" s="5"/>
      <c r="U273" s="5"/>
      <c r="V273" s="11"/>
      <c r="W273" s="5"/>
      <c r="X273" s="5"/>
      <c r="Y273" s="5"/>
      <c r="Z273" s="5"/>
    </row>
    <row r="274" spans="1:26" ht="12" customHeight="1" x14ac:dyDescent="0.4">
      <c r="A274" s="5"/>
      <c r="B274" s="5"/>
      <c r="C274" s="5"/>
      <c r="D274" s="5"/>
      <c r="E274" s="39"/>
      <c r="F274" s="39"/>
      <c r="G274" s="39"/>
      <c r="H274" s="39"/>
      <c r="I274" s="39"/>
      <c r="J274" s="39"/>
      <c r="K274" s="39"/>
      <c r="L274" s="39"/>
      <c r="M274" s="144"/>
      <c r="N274" s="144"/>
      <c r="O274" s="5"/>
      <c r="P274" s="5"/>
      <c r="Q274" s="5"/>
      <c r="R274" s="5"/>
      <c r="S274" s="5"/>
      <c r="T274" s="5"/>
      <c r="U274" s="5"/>
      <c r="V274" s="11"/>
      <c r="W274" s="5"/>
      <c r="X274" s="5"/>
      <c r="Y274" s="5"/>
      <c r="Z274" s="5"/>
    </row>
    <row r="275" spans="1:26" ht="12" customHeight="1" x14ac:dyDescent="0.4">
      <c r="A275" s="5"/>
      <c r="B275" s="5"/>
      <c r="C275" s="5"/>
      <c r="D275" s="5"/>
      <c r="E275" s="147" t="s">
        <v>223</v>
      </c>
      <c r="F275" s="148"/>
      <c r="G275" s="148"/>
      <c r="H275" s="148"/>
      <c r="I275" s="148"/>
      <c r="J275" s="148"/>
      <c r="K275" s="148"/>
      <c r="L275" s="148"/>
      <c r="M275" s="148"/>
      <c r="N275" s="149"/>
      <c r="O275" s="5"/>
      <c r="P275" s="5"/>
      <c r="Q275" s="5"/>
      <c r="R275" s="5"/>
      <c r="S275" s="5"/>
      <c r="T275" s="5"/>
      <c r="U275" s="5"/>
      <c r="V275" s="11"/>
      <c r="W275" s="5"/>
      <c r="X275" s="5"/>
      <c r="Y275" s="5"/>
      <c r="Z275" s="5"/>
    </row>
    <row r="276" spans="1:26" ht="12" customHeight="1" x14ac:dyDescent="0.4">
      <c r="A276" s="5"/>
      <c r="B276" s="5"/>
      <c r="C276" s="5"/>
      <c r="D276" s="5"/>
      <c r="E276" s="118" t="s">
        <v>224</v>
      </c>
      <c r="F276" s="39"/>
      <c r="G276" s="39"/>
      <c r="H276" s="39"/>
      <c r="I276" s="39"/>
      <c r="J276" s="39"/>
      <c r="K276" s="39"/>
      <c r="L276" s="39"/>
      <c r="M276" s="39"/>
      <c r="N276" s="39"/>
      <c r="O276" s="5"/>
      <c r="P276" s="5"/>
      <c r="Q276" s="5"/>
      <c r="R276" s="5"/>
      <c r="S276" s="5"/>
      <c r="T276" s="5"/>
      <c r="U276" s="5"/>
      <c r="V276" s="11"/>
      <c r="W276" s="5"/>
      <c r="X276" s="5"/>
      <c r="Y276" s="5"/>
      <c r="Z276" s="5"/>
    </row>
    <row r="277" spans="1:26" ht="12" customHeight="1" x14ac:dyDescent="0.4">
      <c r="A277" s="5"/>
      <c r="B277" s="5"/>
      <c r="C277" s="5"/>
      <c r="D277" s="5"/>
      <c r="E277" s="39" t="s">
        <v>225</v>
      </c>
      <c r="F277" s="39"/>
      <c r="G277" s="39"/>
      <c r="H277" s="39"/>
      <c r="I277" s="39"/>
      <c r="J277" s="39"/>
      <c r="K277" s="39"/>
      <c r="L277" s="39"/>
      <c r="M277" s="120">
        <f>P136/2</f>
        <v>24000</v>
      </c>
      <c r="N277" s="128"/>
      <c r="O277" s="5"/>
      <c r="P277" s="5"/>
      <c r="Q277" s="5"/>
      <c r="R277" s="5"/>
      <c r="S277" s="5"/>
      <c r="T277" s="5"/>
      <c r="U277" s="5"/>
      <c r="V277" s="11"/>
      <c r="W277" s="5"/>
      <c r="X277" s="5"/>
      <c r="Y277" s="5"/>
      <c r="Z277" s="5"/>
    </row>
    <row r="278" spans="1:26" ht="12" customHeight="1" x14ac:dyDescent="0.4">
      <c r="A278" s="5"/>
      <c r="B278" s="5"/>
      <c r="C278" s="5"/>
      <c r="D278" s="5"/>
      <c r="E278" s="39" t="s">
        <v>226</v>
      </c>
      <c r="F278" s="39"/>
      <c r="G278" s="39"/>
      <c r="H278" s="39"/>
      <c r="I278" s="39"/>
      <c r="J278" s="39"/>
      <c r="K278" s="39"/>
      <c r="L278" s="39"/>
      <c r="M278" s="120">
        <f>Q198-Q200</f>
        <v>-2568.6058863564976</v>
      </c>
      <c r="N278" s="128"/>
      <c r="O278" s="5"/>
      <c r="P278" s="5"/>
      <c r="Q278" s="5"/>
      <c r="R278" s="5"/>
      <c r="S278" s="5"/>
      <c r="T278" s="5"/>
      <c r="U278" s="5"/>
      <c r="V278" s="11"/>
      <c r="W278" s="5"/>
      <c r="X278" s="5"/>
      <c r="Y278" s="5"/>
      <c r="Z278" s="5"/>
    </row>
    <row r="279" spans="1:26" ht="12" customHeight="1" x14ac:dyDescent="0.4">
      <c r="A279" s="5"/>
      <c r="B279" s="5"/>
      <c r="C279" s="5"/>
      <c r="D279" s="5"/>
      <c r="E279" s="39" t="s">
        <v>227</v>
      </c>
      <c r="F279" s="39"/>
      <c r="G279" s="39"/>
      <c r="H279" s="39"/>
      <c r="I279" s="39"/>
      <c r="J279" s="39"/>
      <c r="K279" s="39"/>
      <c r="L279" s="39"/>
      <c r="M279" s="145">
        <f>N251-Q190</f>
        <v>-7639.233238007173</v>
      </c>
      <c r="N279" s="120">
        <f>SUM(M277:M279)</f>
        <v>13792.160875636329</v>
      </c>
      <c r="O279" s="5"/>
      <c r="P279" s="5"/>
      <c r="Q279" s="5"/>
      <c r="R279" s="5"/>
      <c r="S279" s="5"/>
      <c r="T279" s="5"/>
      <c r="U279" s="5"/>
      <c r="V279" s="11"/>
      <c r="W279" s="5"/>
      <c r="X279" s="5"/>
      <c r="Y279" s="5"/>
      <c r="Z279" s="5"/>
    </row>
    <row r="280" spans="1:26" ht="12" customHeight="1" x14ac:dyDescent="0.4">
      <c r="A280" s="5"/>
      <c r="B280" s="5"/>
      <c r="C280" s="5"/>
      <c r="D280" s="5"/>
      <c r="E280" s="39"/>
      <c r="F280" s="39"/>
      <c r="G280" s="39"/>
      <c r="H280" s="39"/>
      <c r="I280" s="39"/>
      <c r="J280" s="39"/>
      <c r="K280" s="39"/>
      <c r="L280" s="39"/>
      <c r="M280" s="145"/>
      <c r="N280" s="120"/>
      <c r="O280" s="5"/>
      <c r="P280" s="5"/>
      <c r="Q280" s="5"/>
      <c r="R280" s="5"/>
      <c r="S280" s="5"/>
      <c r="T280" s="5"/>
      <c r="U280" s="5"/>
      <c r="V280" s="11"/>
      <c r="W280" s="5"/>
      <c r="X280" s="5"/>
      <c r="Y280" s="5"/>
      <c r="Z280" s="5"/>
    </row>
    <row r="281" spans="1:26" ht="12" customHeight="1" x14ac:dyDescent="0.4">
      <c r="A281" s="5"/>
      <c r="B281" s="5"/>
      <c r="C281" s="5"/>
      <c r="D281" s="5"/>
      <c r="E281" s="118" t="s">
        <v>228</v>
      </c>
      <c r="F281" s="39"/>
      <c r="G281" s="39"/>
      <c r="H281" s="39"/>
      <c r="I281" s="39"/>
      <c r="J281" s="39"/>
      <c r="K281" s="39"/>
      <c r="L281" s="39"/>
      <c r="M281" s="128"/>
      <c r="N281" s="128"/>
      <c r="O281" s="5"/>
      <c r="P281" s="5"/>
      <c r="Q281" s="5"/>
      <c r="R281" s="5"/>
      <c r="S281" s="5"/>
      <c r="T281" s="5"/>
      <c r="U281" s="5"/>
      <c r="V281" s="11"/>
      <c r="W281" s="5"/>
      <c r="X281" s="5"/>
      <c r="Y281" s="5"/>
      <c r="Z281" s="5"/>
    </row>
    <row r="282" spans="1:26" ht="12" customHeight="1" x14ac:dyDescent="0.4">
      <c r="A282" s="5"/>
      <c r="B282" s="5"/>
      <c r="C282" s="5"/>
      <c r="D282" s="5"/>
      <c r="E282" s="39" t="s">
        <v>229</v>
      </c>
      <c r="F282" s="39"/>
      <c r="G282" s="39"/>
      <c r="H282" s="39"/>
      <c r="I282" s="39"/>
      <c r="J282" s="39"/>
      <c r="K282" s="39"/>
      <c r="L282" s="39"/>
      <c r="M282" s="120">
        <f>C83</f>
        <v>75000</v>
      </c>
      <c r="N282" s="128"/>
      <c r="O282" s="5"/>
      <c r="P282" s="5"/>
      <c r="Q282" s="5"/>
      <c r="R282" s="5"/>
      <c r="S282" s="5"/>
      <c r="T282" s="5"/>
      <c r="U282" s="5"/>
      <c r="V282" s="11"/>
      <c r="W282" s="5"/>
      <c r="X282" s="5"/>
      <c r="Y282" s="5"/>
      <c r="Z282" s="5"/>
    </row>
    <row r="283" spans="1:26" ht="12" customHeight="1" x14ac:dyDescent="0.4">
      <c r="A283" s="5"/>
      <c r="B283" s="5"/>
      <c r="C283" s="5"/>
      <c r="D283" s="5"/>
      <c r="E283" s="39" t="s">
        <v>230</v>
      </c>
      <c r="F283" s="39"/>
      <c r="G283" s="39"/>
      <c r="H283" s="39"/>
      <c r="I283" s="39"/>
      <c r="J283" s="39"/>
      <c r="K283" s="39"/>
      <c r="L283" s="39"/>
      <c r="M283" s="145">
        <f>N253</f>
        <v>46500.027342734924</v>
      </c>
      <c r="N283" s="120">
        <f>SUM(M282:M283)</f>
        <v>121500.02734273492</v>
      </c>
      <c r="O283" s="5"/>
      <c r="P283" s="5"/>
      <c r="Q283" s="5"/>
      <c r="R283" s="5"/>
      <c r="S283" s="5"/>
      <c r="T283" s="5"/>
      <c r="U283" s="5"/>
      <c r="V283" s="11"/>
      <c r="W283" s="5"/>
      <c r="X283" s="5"/>
      <c r="Y283" s="5"/>
      <c r="Z283" s="5"/>
    </row>
    <row r="284" spans="1:26" ht="12" customHeight="1" x14ac:dyDescent="0.4">
      <c r="A284" s="5"/>
      <c r="B284" s="5"/>
      <c r="C284" s="5"/>
      <c r="D284" s="5"/>
      <c r="E284" s="39"/>
      <c r="F284" s="39"/>
      <c r="G284" s="39"/>
      <c r="H284" s="39"/>
      <c r="I284" s="39"/>
      <c r="J284" s="39"/>
      <c r="K284" s="39"/>
      <c r="L284" s="39"/>
      <c r="M284" s="145"/>
      <c r="N284" s="145"/>
      <c r="O284" s="5"/>
      <c r="P284" s="5"/>
      <c r="Q284" s="5"/>
      <c r="R284" s="5"/>
      <c r="S284" s="5"/>
      <c r="T284" s="5"/>
      <c r="U284" s="5"/>
      <c r="V284" s="11"/>
      <c r="W284" s="5"/>
      <c r="X284" s="5"/>
      <c r="Y284" s="5"/>
      <c r="Z284" s="5"/>
    </row>
    <row r="285" spans="1:26" ht="12" customHeight="1" x14ac:dyDescent="0.4">
      <c r="A285" s="5"/>
      <c r="B285" s="5"/>
      <c r="C285" s="5"/>
      <c r="D285" s="5"/>
      <c r="E285" s="118" t="s">
        <v>231</v>
      </c>
      <c r="F285" s="118"/>
      <c r="G285" s="39"/>
      <c r="H285" s="39"/>
      <c r="I285" s="39"/>
      <c r="J285" s="39"/>
      <c r="K285" s="39"/>
      <c r="L285" s="39"/>
      <c r="M285" s="128"/>
      <c r="N285" s="146">
        <f>N279+N283</f>
        <v>135292.18821837124</v>
      </c>
      <c r="O285" s="133"/>
      <c r="P285" s="5"/>
      <c r="Q285" s="5"/>
      <c r="R285" s="5"/>
      <c r="S285" s="5"/>
      <c r="T285" s="5"/>
      <c r="U285" s="5"/>
      <c r="V285" s="11"/>
      <c r="W285" s="5"/>
      <c r="X285" s="5"/>
      <c r="Y285" s="5"/>
      <c r="Z285" s="5"/>
    </row>
    <row r="286" spans="1:26" ht="12" customHeight="1" x14ac:dyDescent="0.4">
      <c r="A286" s="5"/>
      <c r="B286" s="5"/>
      <c r="C286" s="5"/>
      <c r="D286" s="5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5"/>
      <c r="P286" s="5"/>
      <c r="Q286" s="5"/>
      <c r="R286" s="5"/>
      <c r="S286" s="5"/>
      <c r="T286" s="5"/>
      <c r="U286" s="5"/>
      <c r="V286" s="11"/>
      <c r="W286" s="5"/>
      <c r="X286" s="5"/>
      <c r="Y286" s="5"/>
      <c r="Z286" s="5"/>
    </row>
    <row r="287" spans="1:26" ht="12" customHeight="1" x14ac:dyDescent="0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11"/>
      <c r="W287" s="5"/>
      <c r="X287" s="5"/>
      <c r="Y287" s="5"/>
      <c r="Z287" s="5"/>
    </row>
    <row r="288" spans="1:26" ht="12" customHeight="1" x14ac:dyDescent="0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11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11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11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11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11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11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11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11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11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11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11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11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11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11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11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11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11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11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11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11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11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11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11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11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11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11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11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11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11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11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11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11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11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11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11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11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11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11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11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11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11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11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11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11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11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11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11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11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11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11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11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11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11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11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11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11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11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11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11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11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11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11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11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11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11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11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11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11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11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11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11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11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11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11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11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11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11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11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11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11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11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11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11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11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11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11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11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11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11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11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11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11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11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11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11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11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11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11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11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11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11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11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11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11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11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11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11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11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11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11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11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11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11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11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11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11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11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11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11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11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11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11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11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11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11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11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11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11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11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11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11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11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11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11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11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11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11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11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11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11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11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11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11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11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11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11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11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11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11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11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11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11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11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11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11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11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11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11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11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11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11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11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11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11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11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11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11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11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11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11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11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11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11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11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11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11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11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11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11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11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11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11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11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11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11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11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11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11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11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11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11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11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11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11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11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11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11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11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11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11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11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11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11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11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11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11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11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11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11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11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11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11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11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11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11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11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11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11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11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11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11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11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11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11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11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11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11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11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11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11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11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11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11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11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11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11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11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11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11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11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11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11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11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11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11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11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11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11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11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11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11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11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11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11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11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11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11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11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11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11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11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11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11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11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11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11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11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11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11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11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11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11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11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11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11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11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11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11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11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11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11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11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11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11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11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11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11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11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11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11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11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11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11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11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11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11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11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11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11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11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11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11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11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11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11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11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11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11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11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11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11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11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11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11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11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11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11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11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11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11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11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11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11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11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11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11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11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11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11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11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11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11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11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11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11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11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11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11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11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11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11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11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11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11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11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11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11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11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11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11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11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11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11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11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11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11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11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11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11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11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11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11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11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11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11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11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11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11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11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11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11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11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11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11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11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11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11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11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11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11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11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11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11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11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11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11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11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11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11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11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11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11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11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11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11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11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11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11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11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11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11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11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11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11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11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11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11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11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11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11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11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11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11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11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11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11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11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11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11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11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11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11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11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11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11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11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11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11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11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11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11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11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11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11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11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11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11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11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11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11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11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11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11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11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11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11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11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11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11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11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11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11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11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11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11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11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11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11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11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11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11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11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11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11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11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11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11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11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11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11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11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11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11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11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11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11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11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11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11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11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11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11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11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11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11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11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11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11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11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11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11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11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11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11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11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11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11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11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11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11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11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11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11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11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11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11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11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11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11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11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11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11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11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11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11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11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11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11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11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11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11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11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11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11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11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11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11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11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11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11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11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11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11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11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11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11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11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11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11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11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11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11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11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11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11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11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11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11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11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11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11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11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11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11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11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11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11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11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11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11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11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11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11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11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11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11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11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11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11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11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11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11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11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11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11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11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11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11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11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11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11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11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11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11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11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11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11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11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11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11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11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11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11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11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11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11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11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11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11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11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11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11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11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11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11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11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11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11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11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11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11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11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11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11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11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11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11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11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11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11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11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11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11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11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11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11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11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11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11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11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11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11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11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11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11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11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11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11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11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11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11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11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11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11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11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11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11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11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11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11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11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11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11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11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11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11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11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11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11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11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11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11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11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11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11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11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11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11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11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11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11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11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11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11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11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11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11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11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11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11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11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11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11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11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11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11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11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11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11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11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11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11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11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11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11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11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11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11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11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11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11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11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11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11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11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11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11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11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11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11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11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11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11"/>
      <c r="S1000" s="5"/>
      <c r="T1000" s="5"/>
      <c r="U1000" s="5"/>
      <c r="V1000" s="5"/>
      <c r="W1000" s="5"/>
      <c r="X1000" s="5"/>
      <c r="Y1000" s="5"/>
      <c r="Z1000" s="5"/>
    </row>
    <row r="1001" spans="1:26" ht="12" customHeight="1" x14ac:dyDescent="0.4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11"/>
      <c r="S1001" s="5"/>
      <c r="T1001" s="5"/>
      <c r="U1001" s="5"/>
      <c r="V1001" s="5"/>
      <c r="W1001" s="5"/>
      <c r="X1001" s="5"/>
      <c r="Y1001" s="5"/>
      <c r="Z1001" s="5"/>
    </row>
    <row r="1002" spans="1:26" ht="12" customHeight="1" x14ac:dyDescent="0.4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11"/>
      <c r="S1002" s="5"/>
      <c r="T1002" s="5"/>
      <c r="U1002" s="5"/>
      <c r="V1002" s="5"/>
      <c r="W1002" s="5"/>
      <c r="X1002" s="5"/>
      <c r="Y1002" s="5"/>
      <c r="Z1002" s="5"/>
    </row>
    <row r="1003" spans="1:26" ht="12" customHeight="1" x14ac:dyDescent="0.4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11"/>
      <c r="S1003" s="5"/>
      <c r="T1003" s="5"/>
      <c r="U1003" s="5"/>
      <c r="V1003" s="5"/>
      <c r="W1003" s="5"/>
      <c r="X1003" s="5"/>
      <c r="Y1003" s="5"/>
      <c r="Z1003" s="5"/>
    </row>
    <row r="1004" spans="1:26" ht="12" customHeight="1" x14ac:dyDescent="0.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11"/>
      <c r="S1004" s="5"/>
      <c r="T1004" s="5"/>
      <c r="U1004" s="5"/>
      <c r="V1004" s="5"/>
      <c r="W1004" s="5"/>
      <c r="X1004" s="5"/>
      <c r="Y1004" s="5"/>
      <c r="Z1004" s="5"/>
    </row>
    <row r="1005" spans="1:26" ht="12" customHeight="1" x14ac:dyDescent="0.4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11"/>
      <c r="S1005" s="5"/>
      <c r="T1005" s="5"/>
      <c r="U1005" s="5"/>
      <c r="V1005" s="5"/>
      <c r="W1005" s="5"/>
      <c r="X1005" s="5"/>
      <c r="Y1005" s="5"/>
      <c r="Z1005" s="5"/>
    </row>
    <row r="1006" spans="1:26" ht="12" customHeight="1" x14ac:dyDescent="0.4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11"/>
      <c r="S1006" s="5"/>
      <c r="T1006" s="5"/>
      <c r="U1006" s="5"/>
      <c r="V1006" s="5"/>
      <c r="W1006" s="5"/>
      <c r="X1006" s="5"/>
      <c r="Y1006" s="5"/>
      <c r="Z1006" s="5"/>
    </row>
    <row r="1007" spans="1:26" ht="12" customHeight="1" x14ac:dyDescent="0.4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11"/>
      <c r="S1007" s="5"/>
      <c r="T1007" s="5"/>
      <c r="U1007" s="5"/>
      <c r="V1007" s="5"/>
      <c r="W1007" s="5"/>
      <c r="X1007" s="5"/>
      <c r="Y1007" s="5"/>
      <c r="Z1007" s="5"/>
    </row>
  </sheetData>
  <mergeCells count="12">
    <mergeCell ref="E258:N258"/>
    <mergeCell ref="E259:N259"/>
    <mergeCell ref="E260:N260"/>
    <mergeCell ref="E262:N262"/>
    <mergeCell ref="E275:N275"/>
    <mergeCell ref="E232:N232"/>
    <mergeCell ref="E233:N233"/>
    <mergeCell ref="A172:Q172"/>
    <mergeCell ref="A173:Q173"/>
    <mergeCell ref="A174:Q174"/>
    <mergeCell ref="E211:N211"/>
    <mergeCell ref="E231:N231"/>
  </mergeCells>
  <conditionalFormatting sqref="D1:D7 E20:E27 F22:P22 F25:P25 D27:D119 D121:D157 D159:D171 D175:D201 D203:D210 H212:H230 H234:H257 H261 H263:H274 H276:H287 D288:D1007">
    <cfRule type="cellIs" dxfId="7" priority="1" operator="equal">
      <formula>"( lbs )"</formula>
    </cfRule>
    <cfRule type="cellIs" dxfId="6" priority="2" operator="equal">
      <formula>"($)"</formula>
    </cfRule>
  </conditionalFormatting>
  <conditionalFormatting sqref="D9:D19">
    <cfRule type="cellIs" dxfId="5" priority="3" operator="equal">
      <formula>"( lbs )"</formula>
    </cfRule>
    <cfRule type="cellIs" dxfId="4" priority="4" operator="equal">
      <formula>"($)"</formula>
    </cfRule>
  </conditionalFormatting>
  <conditionalFormatting sqref="D21:D25">
    <cfRule type="cellIs" dxfId="3" priority="5" operator="equal">
      <formula>"( lbs )"</formula>
    </cfRule>
    <cfRule type="cellIs" dxfId="2" priority="6" operator="equal">
      <formula>"($)"</formula>
    </cfRule>
  </conditionalFormatting>
  <conditionalFormatting sqref="E201:Q201">
    <cfRule type="cellIs" dxfId="1" priority="7" operator="greaterThan">
      <formula>$C$94</formula>
    </cfRule>
  </conditionalFormatting>
  <conditionalFormatting sqref="N253">
    <cfRule type="cellIs" dxfId="0" priority="8" operator="lessThan">
      <formula>0</formula>
    </cfRule>
  </conditionalFormatting>
  <pageMargins left="0.43" right="0.53" top="0.47" bottom="1" header="0" footer="0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Operational Budget &amp; Sch.</vt:lpstr>
      <vt:lpstr>AR_Input</vt:lpstr>
      <vt:lpstr>Capital_Expenditures_Input</vt:lpstr>
      <vt:lpstr>Cash_Balance_Input</vt:lpstr>
      <vt:lpstr>Direct_Materials_Input</vt:lpstr>
      <vt:lpstr>DirectMaterials_Input</vt:lpstr>
      <vt:lpstr>Inventory_Input</vt:lpstr>
      <vt:lpstr>Overhead_Input</vt:lpstr>
      <vt:lpstr>Owners_Equity_Input</vt:lpstr>
      <vt:lpstr>Purchases_Input</vt:lpstr>
      <vt:lpstr>Sales_Input</vt:lpstr>
      <vt:lpstr>Taxes_Input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Cisneros</dc:creator>
  <cp:lastModifiedBy>Fernando Cisneros</cp:lastModifiedBy>
  <dcterms:created xsi:type="dcterms:W3CDTF">2024-04-19T12:11:38Z</dcterms:created>
  <dcterms:modified xsi:type="dcterms:W3CDTF">2024-08-28T19:32:53Z</dcterms:modified>
</cp:coreProperties>
</file>