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40" tabRatio="500" activeTab="1"/>
  </bookViews>
  <sheets>
    <sheet name="nTuples" sheetId="1" r:id="rId1"/>
    <sheet name="TTrees" sheetId="2" r:id="rId2"/>
    <sheet name="DetailsMuons" sheetId="3" r:id="rId3"/>
    <sheet name="DetailsElectrons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" i="4"/>
  <c r="H14"/>
  <c r="H15"/>
  <c r="H16"/>
  <c r="P4"/>
  <c r="H18"/>
  <c r="H19"/>
  <c r="H20"/>
  <c r="H21"/>
  <c r="P5"/>
  <c r="H23"/>
  <c r="H24"/>
  <c r="H26"/>
  <c r="H25"/>
  <c r="P6"/>
  <c r="H28"/>
  <c r="H29"/>
  <c r="H30"/>
  <c r="H31"/>
  <c r="P7"/>
  <c r="H33"/>
  <c r="H34"/>
  <c r="H35"/>
  <c r="H36"/>
  <c r="H37"/>
  <c r="H38"/>
  <c r="P8"/>
  <c r="P9"/>
  <c r="H3"/>
  <c r="H4"/>
  <c r="H5"/>
  <c r="H6"/>
  <c r="P2"/>
  <c r="H8"/>
  <c r="H9"/>
  <c r="H10"/>
  <c r="H11"/>
  <c r="P3"/>
  <c r="P10"/>
  <c r="P34"/>
  <c r="I13"/>
  <c r="I14"/>
  <c r="I15"/>
  <c r="I16"/>
  <c r="Q4"/>
  <c r="I18"/>
  <c r="I19"/>
  <c r="I20"/>
  <c r="I21"/>
  <c r="Q5"/>
  <c r="I23"/>
  <c r="I24"/>
  <c r="I25"/>
  <c r="I26"/>
  <c r="Q6"/>
  <c r="I28"/>
  <c r="I29"/>
  <c r="I30"/>
  <c r="I31"/>
  <c r="Q7"/>
  <c r="I33"/>
  <c r="I34"/>
  <c r="I35"/>
  <c r="I36"/>
  <c r="I37"/>
  <c r="I38"/>
  <c r="Q8"/>
  <c r="Q9"/>
  <c r="I3"/>
  <c r="I4"/>
  <c r="I5"/>
  <c r="I6"/>
  <c r="Q2"/>
  <c r="I8"/>
  <c r="I9"/>
  <c r="I10"/>
  <c r="I11"/>
  <c r="Q3"/>
  <c r="Q10"/>
  <c r="Q34"/>
  <c r="F13"/>
  <c r="F14"/>
  <c r="F15"/>
  <c r="F16"/>
  <c r="L4"/>
  <c r="F18"/>
  <c r="F19"/>
  <c r="F20"/>
  <c r="F21"/>
  <c r="L5"/>
  <c r="F23"/>
  <c r="F24"/>
  <c r="F26"/>
  <c r="F25"/>
  <c r="L6"/>
  <c r="F28"/>
  <c r="F29"/>
  <c r="F30"/>
  <c r="F31"/>
  <c r="L7"/>
  <c r="F33"/>
  <c r="F34"/>
  <c r="F35"/>
  <c r="F36"/>
  <c r="F37"/>
  <c r="F38"/>
  <c r="L8"/>
  <c r="L9"/>
  <c r="F3"/>
  <c r="F4"/>
  <c r="F5"/>
  <c r="F6"/>
  <c r="L2"/>
  <c r="F8"/>
  <c r="F9"/>
  <c r="F10"/>
  <c r="F11"/>
  <c r="L3"/>
  <c r="L10"/>
  <c r="L34"/>
  <c r="G13"/>
  <c r="G14"/>
  <c r="G15"/>
  <c r="G16"/>
  <c r="M4"/>
  <c r="G18"/>
  <c r="G19"/>
  <c r="G20"/>
  <c r="G21"/>
  <c r="M5"/>
  <c r="G23"/>
  <c r="G24"/>
  <c r="G25"/>
  <c r="G26"/>
  <c r="M6"/>
  <c r="G28"/>
  <c r="G29"/>
  <c r="G30"/>
  <c r="G31"/>
  <c r="M7"/>
  <c r="G33"/>
  <c r="G34"/>
  <c r="G35"/>
  <c r="G36"/>
  <c r="G37"/>
  <c r="G38"/>
  <c r="M8"/>
  <c r="M9"/>
  <c r="G3"/>
  <c r="G4"/>
  <c r="G5"/>
  <c r="G6"/>
  <c r="M2"/>
  <c r="G8"/>
  <c r="G9"/>
  <c r="G10"/>
  <c r="G11"/>
  <c r="M3"/>
  <c r="M10"/>
  <c r="M34"/>
  <c r="Q31"/>
  <c r="P31"/>
  <c r="P33"/>
  <c r="Q33"/>
  <c r="M31"/>
  <c r="L31"/>
  <c r="L33"/>
  <c r="M33"/>
  <c r="P32"/>
  <c r="Q32"/>
  <c r="L32"/>
  <c r="M32"/>
  <c r="Q29"/>
  <c r="P29"/>
  <c r="R29"/>
  <c r="S29"/>
  <c r="M29"/>
  <c r="L29"/>
  <c r="N29"/>
  <c r="O29"/>
  <c r="Q28"/>
  <c r="P28"/>
  <c r="R28"/>
  <c r="S28"/>
  <c r="L28"/>
  <c r="N28"/>
  <c r="M28"/>
  <c r="Q27"/>
  <c r="P27"/>
  <c r="R27"/>
  <c r="S27"/>
  <c r="L27"/>
  <c r="N27"/>
  <c r="M27"/>
  <c r="Q26"/>
  <c r="P26"/>
  <c r="R26"/>
  <c r="S26"/>
  <c r="M26"/>
  <c r="L26"/>
  <c r="N26"/>
  <c r="O26"/>
  <c r="Q25"/>
  <c r="P25"/>
  <c r="R25"/>
  <c r="S25"/>
  <c r="M25"/>
  <c r="L25"/>
  <c r="N25"/>
  <c r="O25"/>
  <c r="Q24"/>
  <c r="P24"/>
  <c r="R24"/>
  <c r="S24"/>
  <c r="M24"/>
  <c r="L24"/>
  <c r="N24"/>
  <c r="O24"/>
  <c r="Q23"/>
  <c r="P23"/>
  <c r="R23"/>
  <c r="S23"/>
  <c r="M23"/>
  <c r="L23"/>
  <c r="N23"/>
  <c r="O23"/>
  <c r="Q22"/>
  <c r="P22"/>
  <c r="R22"/>
  <c r="S22"/>
  <c r="L22"/>
  <c r="N22"/>
  <c r="M22"/>
  <c r="P21"/>
  <c r="R21"/>
  <c r="Q21"/>
  <c r="L21"/>
  <c r="N21"/>
  <c r="M21"/>
  <c r="P20"/>
  <c r="R20"/>
  <c r="Q20"/>
  <c r="L20"/>
  <c r="N20"/>
  <c r="M20"/>
  <c r="Q19"/>
  <c r="P19"/>
  <c r="R19"/>
  <c r="S19"/>
  <c r="M19"/>
  <c r="L19"/>
  <c r="N19"/>
  <c r="O19"/>
  <c r="Q18"/>
  <c r="P18"/>
  <c r="R18"/>
  <c r="S18"/>
  <c r="L18"/>
  <c r="N18"/>
  <c r="M18"/>
  <c r="Q17"/>
  <c r="P17"/>
  <c r="R17"/>
  <c r="S17"/>
  <c r="L17"/>
  <c r="N17"/>
  <c r="M17"/>
  <c r="Q16"/>
  <c r="P16"/>
  <c r="R16"/>
  <c r="S16"/>
  <c r="L16"/>
  <c r="N16"/>
  <c r="M16"/>
  <c r="Q15"/>
  <c r="P15"/>
  <c r="R15"/>
  <c r="S15"/>
  <c r="M15"/>
  <c r="L15"/>
  <c r="N15"/>
  <c r="O15"/>
  <c r="Q14"/>
  <c r="P14"/>
  <c r="R14"/>
  <c r="S14"/>
  <c r="M14"/>
  <c r="L14"/>
  <c r="N14"/>
  <c r="O14"/>
  <c r="Q13"/>
  <c r="P13"/>
  <c r="R13"/>
  <c r="S13"/>
  <c r="M13"/>
  <c r="L13"/>
  <c r="N13"/>
  <c r="O13"/>
  <c r="Q12"/>
  <c r="P12"/>
  <c r="R12"/>
  <c r="S12"/>
  <c r="M12"/>
  <c r="L12"/>
  <c r="N12"/>
  <c r="O12"/>
  <c r="R10"/>
  <c r="S10"/>
  <c r="N10"/>
  <c r="O10"/>
  <c r="R9"/>
  <c r="S9"/>
  <c r="N9"/>
  <c r="O9"/>
  <c r="R8"/>
  <c r="S8"/>
  <c r="N8"/>
  <c r="O8"/>
  <c r="R7"/>
  <c r="S7"/>
  <c r="N7"/>
  <c r="O7"/>
  <c r="R6"/>
  <c r="S6"/>
  <c r="N6"/>
  <c r="O6"/>
  <c r="R5"/>
  <c r="S5"/>
  <c r="N5"/>
  <c r="O5"/>
  <c r="R4"/>
  <c r="S4"/>
  <c r="N4"/>
  <c r="O4"/>
  <c r="R3"/>
  <c r="S3"/>
  <c r="N3"/>
  <c r="O3"/>
  <c r="R2"/>
  <c r="S2"/>
  <c r="N2"/>
  <c r="O2"/>
  <c r="H13" i="3"/>
  <c r="H14"/>
  <c r="H15"/>
  <c r="H16"/>
  <c r="P4"/>
  <c r="H18"/>
  <c r="H19"/>
  <c r="H20"/>
  <c r="H21"/>
  <c r="P5"/>
  <c r="H23"/>
  <c r="H24"/>
  <c r="H26"/>
  <c r="H25"/>
  <c r="P6"/>
  <c r="H28"/>
  <c r="H29"/>
  <c r="H30"/>
  <c r="H31"/>
  <c r="P7"/>
  <c r="H33"/>
  <c r="H34"/>
  <c r="H35"/>
  <c r="H36"/>
  <c r="H37"/>
  <c r="H38"/>
  <c r="P8"/>
  <c r="P9"/>
  <c r="H3"/>
  <c r="H4"/>
  <c r="H5"/>
  <c r="H6"/>
  <c r="P2"/>
  <c r="H8"/>
  <c r="H9"/>
  <c r="H10"/>
  <c r="H11"/>
  <c r="P3"/>
  <c r="P10"/>
  <c r="P34"/>
  <c r="I13"/>
  <c r="I14"/>
  <c r="I15"/>
  <c r="I16"/>
  <c r="Q4"/>
  <c r="I18"/>
  <c r="I19"/>
  <c r="I20"/>
  <c r="I21"/>
  <c r="Q5"/>
  <c r="I23"/>
  <c r="I24"/>
  <c r="I25"/>
  <c r="I26"/>
  <c r="Q6"/>
  <c r="I28"/>
  <c r="I29"/>
  <c r="I30"/>
  <c r="I31"/>
  <c r="Q7"/>
  <c r="I33"/>
  <c r="I34"/>
  <c r="I35"/>
  <c r="I36"/>
  <c r="I37"/>
  <c r="I38"/>
  <c r="Q8"/>
  <c r="Q9"/>
  <c r="I3"/>
  <c r="I4"/>
  <c r="I5"/>
  <c r="I6"/>
  <c r="Q2"/>
  <c r="I8"/>
  <c r="I9"/>
  <c r="I10"/>
  <c r="I11"/>
  <c r="Q3"/>
  <c r="Q10"/>
  <c r="Q34"/>
  <c r="Q31"/>
  <c r="P31"/>
  <c r="P33"/>
  <c r="Q33"/>
  <c r="P32"/>
  <c r="Q32"/>
  <c r="G3"/>
  <c r="G4"/>
  <c r="G5"/>
  <c r="G6"/>
  <c r="M2"/>
  <c r="F3"/>
  <c r="F4"/>
  <c r="F5"/>
  <c r="F6"/>
  <c r="L2"/>
  <c r="G8"/>
  <c r="G9"/>
  <c r="G10"/>
  <c r="G11"/>
  <c r="M3"/>
  <c r="M31"/>
  <c r="F8"/>
  <c r="F9"/>
  <c r="F10"/>
  <c r="F11"/>
  <c r="L3"/>
  <c r="L31"/>
  <c r="L32"/>
  <c r="M32"/>
  <c r="L33"/>
  <c r="M33"/>
  <c r="Q12"/>
  <c r="P12"/>
  <c r="R12"/>
  <c r="S12"/>
  <c r="Q13"/>
  <c r="P13"/>
  <c r="R13"/>
  <c r="S13"/>
  <c r="Q14"/>
  <c r="P14"/>
  <c r="R14"/>
  <c r="S14"/>
  <c r="Q15"/>
  <c r="P15"/>
  <c r="R15"/>
  <c r="S15"/>
  <c r="Q16"/>
  <c r="P16"/>
  <c r="R16"/>
  <c r="S16"/>
  <c r="Q17"/>
  <c r="P17"/>
  <c r="R17"/>
  <c r="S17"/>
  <c r="Q18"/>
  <c r="P18"/>
  <c r="R18"/>
  <c r="S18"/>
  <c r="Q19"/>
  <c r="P19"/>
  <c r="R19"/>
  <c r="S19"/>
  <c r="Q22"/>
  <c r="P22"/>
  <c r="R22"/>
  <c r="S22"/>
  <c r="Q23"/>
  <c r="P23"/>
  <c r="R23"/>
  <c r="S23"/>
  <c r="Q24"/>
  <c r="P24"/>
  <c r="R24"/>
  <c r="S24"/>
  <c r="Q25"/>
  <c r="P25"/>
  <c r="R25"/>
  <c r="S25"/>
  <c r="Q26"/>
  <c r="P26"/>
  <c r="R26"/>
  <c r="S26"/>
  <c r="Q27"/>
  <c r="P27"/>
  <c r="R27"/>
  <c r="S27"/>
  <c r="Q28"/>
  <c r="P28"/>
  <c r="R28"/>
  <c r="S28"/>
  <c r="Q29"/>
  <c r="P29"/>
  <c r="R29"/>
  <c r="S29"/>
  <c r="G14"/>
  <c r="G19"/>
  <c r="M13"/>
  <c r="F14"/>
  <c r="F19"/>
  <c r="L13"/>
  <c r="G13"/>
  <c r="G15"/>
  <c r="G16"/>
  <c r="M4"/>
  <c r="G18"/>
  <c r="G20"/>
  <c r="G21"/>
  <c r="M5"/>
  <c r="G23"/>
  <c r="G24"/>
  <c r="G25"/>
  <c r="G26"/>
  <c r="M6"/>
  <c r="G28"/>
  <c r="G29"/>
  <c r="G30"/>
  <c r="G31"/>
  <c r="M7"/>
  <c r="G33"/>
  <c r="G34"/>
  <c r="G35"/>
  <c r="G36"/>
  <c r="G37"/>
  <c r="G38"/>
  <c r="M8"/>
  <c r="M9"/>
  <c r="M10"/>
  <c r="F13"/>
  <c r="F15"/>
  <c r="F16"/>
  <c r="L4"/>
  <c r="F18"/>
  <c r="F20"/>
  <c r="F21"/>
  <c r="L5"/>
  <c r="F23"/>
  <c r="F24"/>
  <c r="F26"/>
  <c r="F25"/>
  <c r="L6"/>
  <c r="F28"/>
  <c r="F29"/>
  <c r="F30"/>
  <c r="F31"/>
  <c r="L7"/>
  <c r="F33"/>
  <c r="F34"/>
  <c r="F35"/>
  <c r="F36"/>
  <c r="F37"/>
  <c r="F38"/>
  <c r="L8"/>
  <c r="L9"/>
  <c r="L10"/>
  <c r="N13"/>
  <c r="O13"/>
  <c r="M14"/>
  <c r="L14"/>
  <c r="N14"/>
  <c r="O14"/>
  <c r="M15"/>
  <c r="L15"/>
  <c r="N15"/>
  <c r="O15"/>
  <c r="M19"/>
  <c r="L19"/>
  <c r="N19"/>
  <c r="O19"/>
  <c r="M23"/>
  <c r="L23"/>
  <c r="N23"/>
  <c r="O23"/>
  <c r="M24"/>
  <c r="L24"/>
  <c r="N24"/>
  <c r="O24"/>
  <c r="M25"/>
  <c r="L25"/>
  <c r="N25"/>
  <c r="O25"/>
  <c r="M26"/>
  <c r="L26"/>
  <c r="N26"/>
  <c r="O26"/>
  <c r="M29"/>
  <c r="L29"/>
  <c r="N29"/>
  <c r="O29"/>
  <c r="M12"/>
  <c r="L12"/>
  <c r="N12"/>
  <c r="O12"/>
  <c r="R3"/>
  <c r="S3"/>
  <c r="R4"/>
  <c r="S4"/>
  <c r="R5"/>
  <c r="S5"/>
  <c r="R6"/>
  <c r="S6"/>
  <c r="R7"/>
  <c r="S7"/>
  <c r="R8"/>
  <c r="S8"/>
  <c r="R9"/>
  <c r="S9"/>
  <c r="R10"/>
  <c r="S10"/>
  <c r="R2"/>
  <c r="S2"/>
  <c r="N3"/>
  <c r="O3"/>
  <c r="N4"/>
  <c r="O4"/>
  <c r="N5"/>
  <c r="O5"/>
  <c r="N6"/>
  <c r="O6"/>
  <c r="N7"/>
  <c r="O7"/>
  <c r="N8"/>
  <c r="O8"/>
  <c r="N9"/>
  <c r="O9"/>
  <c r="N10"/>
  <c r="O10"/>
  <c r="N2"/>
  <c r="O2"/>
  <c r="L34"/>
  <c r="M34"/>
  <c r="P20"/>
  <c r="R20"/>
  <c r="P21"/>
  <c r="R21"/>
  <c r="Q20"/>
  <c r="Q21"/>
  <c r="L16"/>
  <c r="N16"/>
  <c r="L17"/>
  <c r="N17"/>
  <c r="L18"/>
  <c r="N18"/>
  <c r="L20"/>
  <c r="N20"/>
  <c r="L21"/>
  <c r="N21"/>
  <c r="L22"/>
  <c r="N22"/>
  <c r="L27"/>
  <c r="N27"/>
  <c r="L28"/>
  <c r="N28"/>
  <c r="M16"/>
  <c r="M17"/>
  <c r="M18"/>
  <c r="M20"/>
  <c r="M21"/>
  <c r="M22"/>
  <c r="M27"/>
  <c r="M28"/>
</calcChain>
</file>

<file path=xl/sharedStrings.xml><?xml version="1.0" encoding="utf-8"?>
<sst xmlns="http://schemas.openxmlformats.org/spreadsheetml/2006/main" count="493" uniqueCount="252">
  <si>
    <t>python ../make_list_of_jobs.py --event_type dilep --n_jobs 15 --name Powheg_dilep_TT_Mtt_1000_to_Inf --generator powheg --cross_section 3.441 --n_events 1233739</t>
    <phoneticPr fontId="5" type="noConversion"/>
  </si>
  <si>
    <t>python ../make_list_of_jobs.py --event_type had --n_jobs 10 --name Powheg_had_TT_SC --generator powheg --cross_section 245.8 --n_events 3963486</t>
    <phoneticPr fontId="5" type="noConversion"/>
  </si>
  <si>
    <t>python ../make_list_of_jobs.py --event_type had --n_jobs 10 --name Powheg_had_TT_Mtt_700_to_1000 --generator powheg --cross_section 18.19 --n_events 3058076</t>
    <phoneticPr fontId="5" type="noConversion"/>
  </si>
  <si>
    <t>python ../make_list_of_jobs.py --event_type qq_semilep --n_jobs 5 --name Powheg_qq_semilep_TT_Mtt_1000_to_Inf --generator powheg --cross_section 3.441 --n_events 1233739</t>
    <phoneticPr fontId="5" type="noConversion"/>
  </si>
  <si>
    <t>Single Electron Run 2012 C part 1</t>
    <phoneticPr fontId="5" type="noConversion"/>
  </si>
  <si>
    <t>/SingleMu/StoreResults-V2-Run2012C-22Jan2013-v1_TLBSM_53x_v3-db7dd8e58134469d4e102fe8d5e205b6/USER</t>
    <phoneticPr fontId="5" type="noConversion"/>
  </si>
  <si>
    <t>/SingleMu/StoreResults-Run2012D-22Jan2013-v1_TLBSM_53x_v3-db7dd8e58134469d4e102fe8d5e205b6/USER</t>
    <phoneticPr fontId="5" type="noConversion"/>
  </si>
  <si>
    <t>Powheg TT</t>
    <phoneticPr fontId="5" type="noConversion"/>
  </si>
  <si>
    <t>Powheg TT SC</t>
    <phoneticPr fontId="5" type="noConversion"/>
  </si>
  <si>
    <t>Powheg TT 700-1000</t>
    <phoneticPr fontId="5" type="noConversion"/>
  </si>
  <si>
    <t>Powheg TT 1000-</t>
    <phoneticPr fontId="5" type="noConversion"/>
  </si>
  <si>
    <t>W1Jets</t>
    <phoneticPr fontId="5" type="noConversion"/>
  </si>
  <si>
    <t>W2Jets</t>
    <phoneticPr fontId="5" type="noConversion"/>
  </si>
  <si>
    <t>W3Jets</t>
    <phoneticPr fontId="5" type="noConversion"/>
  </si>
  <si>
    <t>W4Jets</t>
    <phoneticPr fontId="5" type="noConversion"/>
  </si>
  <si>
    <t>python ../make_list_of_jobs.py --n_jobs 10 --name Tbar_tW --generator powheg --cross_section 11.1 --n_events 491463</t>
    <phoneticPr fontId="5" type="noConversion"/>
  </si>
  <si>
    <t>python ../make_list_of_jobs.py --n_jobs 10 --name T_s --generator powheg --cross_section 3.79 --n_events 259176</t>
    <phoneticPr fontId="5" type="noConversion"/>
  </si>
  <si>
    <t>Powheg_qq_semilep_TT</t>
    <phoneticPr fontId="5" type="noConversion"/>
  </si>
  <si>
    <t>Powheg_qq_semilep_TT_SC</t>
    <phoneticPr fontId="5" type="noConversion"/>
  </si>
  <si>
    <t>Single Electron Run 2012 C part 2</t>
    <phoneticPr fontId="5" type="noConversion"/>
  </si>
  <si>
    <t>checked</t>
    <phoneticPr fontId="5" type="noConversion"/>
  </si>
  <si>
    <t>python ../make_list_of_jobs.py --n_jobs 20 --name Tbar_t --generator powheg --cross_section 30.7 --n_events 1930185</t>
    <phoneticPr fontId="5" type="noConversion"/>
  </si>
  <si>
    <t>python ../make_list_of_jobs.py --event_type qq_semilep --n_jobs 5 --name Powheg_qq_semilep_TT_Mtt_700_to_1000 --generator powheg --cross_section 18.19 --n_events 3058076</t>
    <phoneticPr fontId="5" type="noConversion"/>
  </si>
  <si>
    <t>crab_Tbar_s_v1</t>
    <phoneticPr fontId="5" type="noConversion"/>
  </si>
  <si>
    <t>python ../make_ttree_input_file.py --directory /eos/uscms/store/user/eminizer/TT_CT10_TuneZ2star_8TeV-powheg-tauola/TTBar_Powheg_v1/150216_165224/0000/</t>
  </si>
  <si>
    <t>Single Electron Run 2012 D</t>
    <phoneticPr fontId="5" type="noConversion"/>
  </si>
  <si>
    <t>SINGLE MUON DATA</t>
  </si>
  <si>
    <t>python ../make_list_of_jobs.py --event_type had --n_jobs 20 --name Powheg_had_TT --generator powheg --cross_section 245.8 --n_events 21560109</t>
    <phoneticPr fontId="5" type="noConversion"/>
  </si>
  <si>
    <t>/DY2JetsToLL_M-50_TuneZ2Star_8TeV-madgraph/StoreResults-Summer12_DR53X-PU_S10_START53_V7A-v1_TLBSM_53x_v3-99bd99199697666ff01397dad5652e9e/USER</t>
    <phoneticPr fontId="5" type="noConversion"/>
  </si>
  <si>
    <t>python ../make_list_of_jobs.py --event_type dilep --n_jobs 15 --name Powheg_dilep_TT_Mtt_700_to_1000 --generator powheg --cross_section 18.19 --n_events 3058076</t>
    <phoneticPr fontId="5" type="noConversion"/>
  </si>
  <si>
    <t>checked</t>
    <phoneticPr fontId="5" type="noConversion"/>
  </si>
  <si>
    <t>/DY3JetsToLL_M-50_TuneZ2Star_8TeV-madgraph/StoreResults-Summer12_DR53X-PU_S10_START53_V7A-v1_TLBSM_53x_v3-99bd99199697666ff01397dad5652e9e/USER</t>
    <phoneticPr fontId="5" type="noConversion"/>
  </si>
  <si>
    <t>multiple directories kinda hard</t>
    <phoneticPr fontId="5" type="noConversion"/>
  </si>
  <si>
    <t>/SingleElectron/StoreResults-V2-Run2012A-22Jan2013-v1_TLBSM_53x_v3-db7dd8e58134469d4e102fe8d5e205b6/USER</t>
    <phoneticPr fontId="5" type="noConversion"/>
  </si>
  <si>
    <t>/SingleElectron/StoreResults-Run2012B-22Jan2013-v1_TLBSM_53x_v3-db7dd8e58134469d4e102fe8d5e205b6/USER</t>
    <phoneticPr fontId="5" type="noConversion"/>
  </si>
  <si>
    <t>crab_DY4Jets_v1</t>
    <phoneticPr fontId="5" type="noConversion"/>
  </si>
  <si>
    <t>crab_W1Jets_v1</t>
    <phoneticPr fontId="5" type="noConversion"/>
  </si>
  <si>
    <t>SingleMu Run 2012A</t>
    <phoneticPr fontId="5" type="noConversion"/>
  </si>
  <si>
    <t>python ../make_list_of_jobs.py --event_type dilep --n_jobs 30 --name Powheg_dilep_TT --generator powheg --cross_section 245.8 --n_events 21560109</t>
    <phoneticPr fontId="5" type="noConversion"/>
  </si>
  <si>
    <t>python ../make_list_of_jobs.py --event_type gg_semilep --n_jobs 50 --name Powheg_gg_semilep_TT --generator powheg --cross_section 245.8 --n_events 21560109</t>
    <phoneticPr fontId="5" type="noConversion"/>
  </si>
  <si>
    <t>status</t>
    <phoneticPr fontId="5" type="noConversion"/>
  </si>
  <si>
    <t>checked</t>
    <phoneticPr fontId="5" type="noConversion"/>
  </si>
  <si>
    <t>checked</t>
    <phoneticPr fontId="5" type="noConversion"/>
  </si>
  <si>
    <t>python ../make_list_of_jobs.py --n_jobs 10 --name T_tW --generator powheg --cross_section 11.1 --n_events 495559</t>
    <phoneticPr fontId="5" type="noConversion"/>
  </si>
  <si>
    <t>crab_Tbar_t_v1</t>
    <phoneticPr fontId="5" type="noConversion"/>
  </si>
  <si>
    <t>Powheg_had_TT_SC</t>
    <phoneticPr fontId="5" type="noConversion"/>
  </si>
  <si>
    <t>Powheg_had_TT_Mtt_700_to_1000</t>
    <phoneticPr fontId="5" type="noConversion"/>
  </si>
  <si>
    <t>Powheg_had_TT_Mtt_1000_to_Inf</t>
    <phoneticPr fontId="5" type="noConversion"/>
  </si>
  <si>
    <t>W+Jets</t>
    <phoneticPr fontId="5" type="noConversion"/>
  </si>
  <si>
    <t>DY+Jets</t>
    <phoneticPr fontId="5" type="noConversion"/>
  </si>
  <si>
    <t>Single Top</t>
    <phoneticPr fontId="5" type="noConversion"/>
  </si>
  <si>
    <t>T_s</t>
    <phoneticPr fontId="5" type="noConversion"/>
  </si>
  <si>
    <t>qqbar-&gt;semilep ttbar</t>
    <phoneticPr fontId="5" type="noConversion"/>
  </si>
  <si>
    <t>W4Jets</t>
    <phoneticPr fontId="5" type="noConversion"/>
  </si>
  <si>
    <t>T s-channel</t>
    <phoneticPr fontId="5" type="noConversion"/>
  </si>
  <si>
    <t>/SingleElectron/knash-Run2012C-22Jan2013-MissingLumi_take2-v1_TLBSM_53x_v3-b11da83ff7a298b6297fefd09b0b7f27/USER</t>
    <phoneticPr fontId="5" type="noConversion"/>
  </si>
  <si>
    <t>/SingleElectron/StoreResults-Run2012D-22Jan2013-v1_TLBSM_53x_v3-db7dd8e58134469d4e102fe8d5e205b6/USER</t>
    <phoneticPr fontId="5" type="noConversion"/>
  </si>
  <si>
    <t>checked</t>
    <phoneticPr fontId="5" type="noConversion"/>
  </si>
  <si>
    <t>Powheg SC</t>
    <phoneticPr fontId="5" type="noConversion"/>
  </si>
  <si>
    <t>python ../make_list_of_jobs.py --event_type qq_semilep --n_jobs 5 --name Powheg_qq_semilep_TT_SC --generator powheg --cross_section 245.8 --n_events 3963486</t>
    <phoneticPr fontId="5" type="noConversion"/>
  </si>
  <si>
    <t>/T_tW-channel-DR_TuneZ2star_8TeV-powheg-tauola/StoreResults-Summer12_DR53X-PU_S10_START53_V7A-v1_TLBSM_53x_v3-99bd99199697666ff01397dad5652e9e/USER</t>
    <phoneticPr fontId="5" type="noConversion"/>
  </si>
  <si>
    <t>/Tbar_s-channel_TuneZ2star_8TeV-powheg-tauola/StoreResults-Summer12_DR53X-PU_S10_START53_V7A-v1_TLBSM_53x_v3-99bd99199697666ff01397dad5652e9e/USER</t>
    <phoneticPr fontId="5" type="noConversion"/>
  </si>
  <si>
    <t>/Tbar_t-channel_TuneZ2star_8TeV-powheg-tauola/StoreResults-Summer12_DR53X-PU_S10_START53_V7A-v1_TLBSM_53x_v3-99bd99199697666ff01397dad5652e9e/USER</t>
    <phoneticPr fontId="5" type="noConversion"/>
  </si>
  <si>
    <t>crab_W2Jets_v1</t>
    <phoneticPr fontId="5" type="noConversion"/>
  </si>
  <si>
    <t>crab_W4Jets_v1</t>
    <phoneticPr fontId="5" type="noConversion"/>
  </si>
  <si>
    <t>crab_T_s_v1</t>
    <phoneticPr fontId="5" type="noConversion"/>
  </si>
  <si>
    <t>crab_T_t_v1</t>
    <phoneticPr fontId="5" type="noConversion"/>
  </si>
  <si>
    <t>crab_T_tW_v1</t>
    <phoneticPr fontId="5" type="noConversion"/>
  </si>
  <si>
    <t>SINGLE ELECTRON DATA</t>
    <phoneticPr fontId="5" type="noConversion"/>
  </si>
  <si>
    <t>python ../make_list_of_jobs.py --n_jobs 40 --name W2Jets --generator madgraph --cross_section 2159.2 --n_events 33993463</t>
    <phoneticPr fontId="5" type="noConversion"/>
  </si>
  <si>
    <t>python ../make_list_of_jobs.py --n_jobs 40 --name W3Jets --generator madgraph --cross_section 640.4 --n_events 15507852</t>
    <phoneticPr fontId="5" type="noConversion"/>
  </si>
  <si>
    <t>python ../make_list_of_jobs.py --n_jobs 20 --name T_t --generator powheg --cross_section 56.4 --n_events 3748155</t>
    <phoneticPr fontId="5" type="noConversion"/>
  </si>
  <si>
    <t>python ../make_list_of_jobs.py --event_type qq_semilep --n_jobs 10 --name Powheg_qq_semilep_TT --generator powheg --cross_section 245.8 --n_events 21560109</t>
    <phoneticPr fontId="5" type="noConversion"/>
  </si>
  <si>
    <t>python ../make_list_of_jobs.py --event_type dilep --n_jobs 15 --name Powheg_dilep_TT_SC --generator powheg --cross_section 245.8 --n_events 3963486</t>
    <phoneticPr fontId="5" type="noConversion"/>
  </si>
  <si>
    <t>/DY1JetsToLL_M-50_TuneZ2Star_8TeV-madgraph/StoreResults-Summer12_DR53X-PU_S10_START53_V7A-v1_TLBSM_53x_v3-99bd99199697666ff01397dad5652e9e/USER</t>
    <phoneticPr fontId="5" type="noConversion"/>
  </si>
  <si>
    <t>/TT_Mtt-700to1000_CT10_TuneZ2star_8TeV-powheg-tauola/StoreResults-Summer12_DR53X-PU_S10_START53_V7A-v1_TLBSM_53x_v3-99bd99199697666ff01397dad5652e9e/USER</t>
    <phoneticPr fontId="5" type="noConversion"/>
  </si>
  <si>
    <t>SINGLE ELECTRON DATA</t>
    <phoneticPr fontId="5" type="noConversion"/>
  </si>
  <si>
    <t>Rqq</t>
    <phoneticPr fontId="5" type="noConversion"/>
  </si>
  <si>
    <t>Rgg</t>
    <phoneticPr fontId="5" type="noConversion"/>
  </si>
  <si>
    <t>Rbk</t>
    <phoneticPr fontId="5" type="noConversion"/>
  </si>
  <si>
    <t>/TT_SC_CT10_TuneZ2star_8TeV-powheg-tauola/lfeng-TT_SC_CT10_TuneZ2star_8TeV-powheg-tauola-75399751a8057e7a7c06fe82568440b6/USER</t>
    <phoneticPr fontId="5" type="noConversion"/>
  </si>
  <si>
    <t>DYJets</t>
    <phoneticPr fontId="5" type="noConversion"/>
  </si>
  <si>
    <t>python ../make_list_of_jobs.py --n_jobs 20 --name DY2Jets --generator madgraph --cross_section 215.1 --n_events 2345857</t>
    <phoneticPr fontId="5" type="noConversion"/>
  </si>
  <si>
    <t>make_list_of_jobs command</t>
    <phoneticPr fontId="5" type="noConversion"/>
  </si>
  <si>
    <t>Powheg_qq_semilep_TT_Mtt_700_to_1000</t>
    <phoneticPr fontId="5" type="noConversion"/>
  </si>
  <si>
    <t>python ../make_ttree_input_file.py --directory /eos/uscms/store/user/osherson/SingleMu/SingleMu_Run2012B_v1/150212_202044/0000/</t>
  </si>
  <si>
    <t>/W2JetsToLNu_TuneZ2Star_8TeV-madgraph/StoreResults-Summer12_DR53X_PU_S10_START53_V7A_v1_TLBSM_53x_v3_rev1_99bd99199697666ff01397dad5652e9e-v1/USER</t>
    <phoneticPr fontId="5" type="noConversion"/>
  </si>
  <si>
    <t>/T_t-channel_TuneZ2star_8TeV-powheg-tauola/StoreResults-Summer12_DR53X-PU_S10_START53_V7A-v1_TLBSM_53x_v3-99bd99199697666ff01397dad5652e9e/USER</t>
    <phoneticPr fontId="5" type="noConversion"/>
  </si>
  <si>
    <t>All Background</t>
    <phoneticPr fontId="5" type="noConversion"/>
  </si>
  <si>
    <t>t 1 events</t>
    <phoneticPr fontId="5" type="noConversion"/>
  </si>
  <si>
    <t>t 1 frac</t>
    <phoneticPr fontId="5" type="noConversion"/>
  </si>
  <si>
    <t>python ../make_list_of_jobs.py --event_type gg_semilep --n_jobs 25 --name Powheg_gg_semilep_TT_SC --generator powheg --cross_section 245.8 --n_events 3963486</t>
    <phoneticPr fontId="5" type="noConversion"/>
  </si>
  <si>
    <t>python ../make_list_of_jobs.py --event_type had --n_jobs 10 --name Powheg_had_TT_Mtt_1000_to_Inf --generator powheg --cross_section 3.441 --n_events 1233739</t>
    <phoneticPr fontId="5" type="noConversion"/>
  </si>
  <si>
    <t>python ../make_list_of_jobs.py --n_jobs 40 --name W4Jets --generator madgraph --cross_section 264.0 --n_events 13326400</t>
    <phoneticPr fontId="5" type="noConversion"/>
  </si>
  <si>
    <t>python ../make_list_of_jobs.py --n_jobs 20 --name DY1Jets --generator madgraph --cross_section 660.6 --n_events 23994669</t>
    <phoneticPr fontId="5" type="noConversion"/>
  </si>
  <si>
    <t>python ../make_list_of_jobs.py --event_type gg_semilep --n_jobs 25 --name Powheg_gg_semilep_TT_Mtt_1000_to_Inf --generator powheg --cross_section 3.441 --n_events 1233739</t>
    <phoneticPr fontId="5" type="noConversion"/>
  </si>
  <si>
    <t>W2Jets</t>
    <phoneticPr fontId="5" type="noConversion"/>
  </si>
  <si>
    <t>W3Jets</t>
    <phoneticPr fontId="5" type="noConversion"/>
  </si>
  <si>
    <t>python ../make_ttree_input_file.py --directory /eos/uscms/store/user/eminizer/TT_Mtt-700to1000_CT10_TuneZ2star_8TeV-powheg-tauola/TTBar_Powheg7_v1/150209_155007/0000/</t>
  </si>
  <si>
    <t>crab_SingleEl_Run2012D_v1</t>
    <phoneticPr fontId="5" type="noConversion"/>
  </si>
  <si>
    <t>crab_Hadronic_TTBar_Madgraph_v1</t>
    <phoneticPr fontId="5" type="noConversion"/>
  </si>
  <si>
    <t>crab_SingleEl_Run2012A_v1</t>
    <phoneticPr fontId="5" type="noConversion"/>
  </si>
  <si>
    <t>crab_DY3Jets_v1</t>
  </si>
  <si>
    <t>WJETS</t>
  </si>
  <si>
    <t>python ../make_ttree_input_file.py --directory /eos/uscms/store/user/osherson/SingleMu/SingleMu_Run2012C_v1/150212_202114/0000 and /00001 (Two Directories)</t>
    <phoneticPr fontId="5" type="noConversion"/>
  </si>
  <si>
    <t>qq-&gt;ttbar (semilep)</t>
    <phoneticPr fontId="5" type="noConversion"/>
  </si>
  <si>
    <t>gg-&gt;ttbar (semilep)</t>
    <phoneticPr fontId="5" type="noConversion"/>
  </si>
  <si>
    <t>python ../make_ttree_input_file.py --directory /eos/uscms/store/user/eminizer/TT_Mtt-1000toInf_CT10_TuneZ2star_8TeV-powheg-tauola/TTBar_Powheg10_v1/150209_155416/0000/</t>
  </si>
  <si>
    <t>MCatNLO</t>
    <phoneticPr fontId="5" type="noConversion"/>
  </si>
  <si>
    <t>DY1Jets</t>
    <phoneticPr fontId="5" type="noConversion"/>
  </si>
  <si>
    <t>DY2Jets</t>
    <phoneticPr fontId="5" type="noConversion"/>
  </si>
  <si>
    <t>DY3Jets</t>
    <phoneticPr fontId="5" type="noConversion"/>
  </si>
  <si>
    <t>2 jobs fail with 8006 productnotfound</t>
    <phoneticPr fontId="5" type="noConversion"/>
  </si>
  <si>
    <t>/SingleMu/StoreResults-Run2012A-22Jan2013-v1_TLBSM_53x_v3-db7dd8e58134469d4e102fe8d5e205b6/USER</t>
    <phoneticPr fontId="5" type="noConversion"/>
  </si>
  <si>
    <t>python ../make_ttree_input_file.py --directory /eos/uscms/store/user/osherson/SingleMu/SingleMu_Run2012D_v1/150212_202137/0000/</t>
  </si>
  <si>
    <t>-</t>
    <phoneticPr fontId="5" type="noConversion"/>
  </si>
  <si>
    <t>Powheg_had_TT</t>
    <phoneticPr fontId="5" type="noConversion"/>
  </si>
  <si>
    <t>t 2 events</t>
    <phoneticPr fontId="5" type="noConversion"/>
  </si>
  <si>
    <t>t 2 frac</t>
    <phoneticPr fontId="5" type="noConversion"/>
  </si>
  <si>
    <t>type 1 events (reweighted)</t>
    <phoneticPr fontId="5" type="noConversion"/>
  </si>
  <si>
    <t>type2 events (reweighted)</t>
    <phoneticPr fontId="5" type="noConversion"/>
  </si>
  <si>
    <t>Sample</t>
    <phoneticPr fontId="5" type="noConversion"/>
  </si>
  <si>
    <t>DY1Jets</t>
    <phoneticPr fontId="5" type="noConversion"/>
  </si>
  <si>
    <t>DY2Jets</t>
    <phoneticPr fontId="5" type="noConversion"/>
  </si>
  <si>
    <t>DY3Jets</t>
    <phoneticPr fontId="5" type="noConversion"/>
  </si>
  <si>
    <t>DY4Jets</t>
    <phoneticPr fontId="5" type="noConversion"/>
  </si>
  <si>
    <t>python ../make_list_of_jobs.py --n_jobs 20 --name DY3Jets --generator madgraph --cross_section 65.79 --n_events 10655325</t>
    <phoneticPr fontId="5" type="noConversion"/>
  </si>
  <si>
    <t>python ../make_list_of_jobs.py --n_jobs 20 --name DY4Jets --generator madgraph --cross_section 28.59 --n_events 5843425</t>
    <phoneticPr fontId="5" type="noConversion"/>
  </si>
  <si>
    <t>Tbar tW</t>
    <phoneticPr fontId="5" type="noConversion"/>
  </si>
  <si>
    <t>SAMPLE</t>
    <phoneticPr fontId="5" type="noConversion"/>
  </si>
  <si>
    <t>nEvents gen</t>
    <phoneticPr fontId="5" type="noConversion"/>
  </si>
  <si>
    <t>type 1 events</t>
    <phoneticPr fontId="5" type="noConversion"/>
  </si>
  <si>
    <t>type 2 events</t>
    <phoneticPr fontId="5" type="noConversion"/>
  </si>
  <si>
    <t>/W3JetsToLNu_TuneZ2Star_8TeV-madgraph/StoreResults-Summer12_DR53X_PU_S10_START53_V7A_v1_TLBSM_53x_v3_rev1_99bd99199697666ff01397dad5652e9e-v1/USER</t>
    <phoneticPr fontId="5" type="noConversion"/>
  </si>
  <si>
    <t>Powheg_gg_semilep_TT_SC</t>
    <phoneticPr fontId="5" type="noConversion"/>
  </si>
  <si>
    <t>/TTJets_HadronicMGDecays_8TeV-madgraph/StoreResults-Summer12_DR53X-PU_S10_START53_V7A-v1_TLBSM_53x_v3-99bd99199697666ff01397dad5652e9e/USER</t>
  </si>
  <si>
    <t>Tbar_tW</t>
    <phoneticPr fontId="5" type="noConversion"/>
  </si>
  <si>
    <t>crab_SingleMu_Run2012D_v1</t>
  </si>
  <si>
    <t>SINGLE ELECTRON DATA</t>
  </si>
  <si>
    <t>crab_SingleEl_Run2012B_v1</t>
  </si>
  <si>
    <t>/TTJets_FullLeptMGDecays_8TeV-madgraph/StoreResults-Summer12_DR53X-PU_S10_START53_V7A-v1_TLBSM_53x_v3-99bd99199697666ff01397dad5652e9e/USER</t>
  </si>
  <si>
    <t>Powheg Mtt 700 to 1000</t>
    <phoneticPr fontId="5" type="noConversion"/>
  </si>
  <si>
    <t>python ../make_ttree_input_file.py --directory /eos/uscms/store/user/osherson/SingleElectron/SingleEl_Run2012D_v1/150220_164735/0000/</t>
    <phoneticPr fontId="5" type="noConversion"/>
  </si>
  <si>
    <t>python ../make_list_of_jobs.py --n_jobs 40 --name W1Jets --generator madgraph --cross_section 6662.8 --n_events 23038253</t>
    <phoneticPr fontId="5" type="noConversion"/>
  </si>
  <si>
    <t>/TT_CT10_TuneZ2star_8TeV-powheg-tauola/StoreResults-Summer12_DR53X-PU_S10_START53_V7A-v2_TLBSM_53x_v3_bugfix_v1-99bd99199697666ff01397dad5652e9e/USER</t>
    <phoneticPr fontId="5" type="noConversion"/>
  </si>
  <si>
    <t>crab_SingleMu_Run2012A_v1</t>
  </si>
  <si>
    <t>crab_SingleMu_Run2012B_v1</t>
  </si>
  <si>
    <t>crab_SingleMu_Run2012C_v1</t>
  </si>
  <si>
    <t>/TT_Mtt-1000toInf_CT10_TuneZ2star_8TeV-powheg-tauola/StoreResults-Summer12_DR53X-PU_S10_START53_V7A-v1_TLBSM_53x_v3-99bd99199697666ff01397dad5652e9e/USER</t>
    <phoneticPr fontId="5" type="noConversion"/>
  </si>
  <si>
    <t>python ../make_ttree_input_file.py --directory /eos/uscms/store/user/osherson/SingleMu/SingleMu_Run2012A_v1/150212_201110/0000/</t>
  </si>
  <si>
    <t>crab_Semilep_TTBar_Madgraph_v1</t>
    <phoneticPr fontId="5" type="noConversion"/>
  </si>
  <si>
    <t>python ../make_list_of_jobs.py --event_type gg_semilep --n_jobs 25 --name Powheg_gg_semilep_TT_Mtt_700_to_1000 --generator powheg --cross_section 18.19 --n_events 3058076</t>
    <phoneticPr fontId="5" type="noConversion"/>
  </si>
  <si>
    <t>crab_Fulllep_TTBar_Madgraph_v1</t>
    <phoneticPr fontId="5" type="noConversion"/>
  </si>
  <si>
    <t>crab_TTBar_Powheg_v1</t>
    <phoneticPr fontId="5" type="noConversion"/>
  </si>
  <si>
    <t>crab_TTBar_Powheg7_v1</t>
    <phoneticPr fontId="5" type="noConversion"/>
  </si>
  <si>
    <t>crab_TTBar_Powheg10_v1</t>
    <phoneticPr fontId="5" type="noConversion"/>
  </si>
  <si>
    <t>T t-channel</t>
    <phoneticPr fontId="5" type="noConversion"/>
  </si>
  <si>
    <t>CRAB run directory</t>
    <phoneticPr fontId="5" type="noConversion"/>
  </si>
  <si>
    <t>#jobs</t>
    <phoneticPr fontId="5" type="noConversion"/>
  </si>
  <si>
    <t>notes</t>
    <phoneticPr fontId="5" type="noConversion"/>
  </si>
  <si>
    <t>/SingleElectron/StoreResults-V2-Run2012C-22Jan2013-v1_TLBSM_53x_v3-45cbb6c27540456f7aaf244304c73a89/USER</t>
    <phoneticPr fontId="5" type="noConversion"/>
  </si>
  <si>
    <t>/TTJets_SemiLeptMGDecays_8TeV-madgraph/StoreResults-Summer12_DR53X-PU_S10_START53_V7A_ext-v1_TLBSM_53x_v3-99bd99199697666ff01397dad5652e9e/USER</t>
  </si>
  <si>
    <t>crab_DY1Jets_v1</t>
    <phoneticPr fontId="5" type="noConversion"/>
  </si>
  <si>
    <t>crab_DY2Jets_v1</t>
    <phoneticPr fontId="5" type="noConversion"/>
  </si>
  <si>
    <t>Powheg_gg_semilep_TT_Mtt_700_to_1000</t>
    <phoneticPr fontId="5" type="noConversion"/>
  </si>
  <si>
    <t>Powheg_gg_semilep_TT_Mtt_1000_to_Inf</t>
    <phoneticPr fontId="5" type="noConversion"/>
  </si>
  <si>
    <t>nEvents</t>
    <phoneticPr fontId="5" type="noConversion"/>
  </si>
  <si>
    <t>make_ttree_input_file command</t>
    <phoneticPr fontId="5" type="noConversion"/>
  </si>
  <si>
    <t>hadronic ttbar</t>
    <phoneticPr fontId="5" type="noConversion"/>
  </si>
  <si>
    <t>crab_SingleEl_Run2012C_part2_v1</t>
    <phoneticPr fontId="5" type="noConversion"/>
  </si>
  <si>
    <t>checked</t>
    <phoneticPr fontId="5" type="noConversion"/>
  </si>
  <si>
    <t>checked</t>
    <phoneticPr fontId="5" type="noConversion"/>
  </si>
  <si>
    <t>Madgraph Hadronic</t>
    <phoneticPr fontId="5" type="noConversion"/>
  </si>
  <si>
    <t>Madgraph Semileptonic</t>
    <phoneticPr fontId="5" type="noConversion"/>
  </si>
  <si>
    <t>Madgraph Leptonic</t>
    <phoneticPr fontId="5" type="noConversion"/>
  </si>
  <si>
    <t>Powheg</t>
    <phoneticPr fontId="5" type="noConversion"/>
  </si>
  <si>
    <t>PAT</t>
    <phoneticPr fontId="5" type="noConversion"/>
  </si>
  <si>
    <t>python ../make_list_of_jobs.py --data yes --name SingleMu_Run2012A --n_jobs 50</t>
    <phoneticPr fontId="5" type="noConversion"/>
  </si>
  <si>
    <t>python ../make_list_of_jobs.py --data yes --name SingleMu_Run2012C --n_jobs 250</t>
    <phoneticPr fontId="5" type="noConversion"/>
  </si>
  <si>
    <t>python ../make_list_of_jobs.py --data yes --name SingleMu_Run2012D --n_jobs 300</t>
    <phoneticPr fontId="5" type="noConversion"/>
  </si>
  <si>
    <t>1 with 8028</t>
    <phoneticPr fontId="5" type="noConversion"/>
  </si>
  <si>
    <t>Powheg_dilep_TT</t>
    <phoneticPr fontId="5" type="noConversion"/>
  </si>
  <si>
    <t>Powheg_dilep_TT_SC</t>
    <phoneticPr fontId="5" type="noConversion"/>
  </si>
  <si>
    <t>Powheg_dilep_TT_Mtt_700_to_1000</t>
    <phoneticPr fontId="5" type="noConversion"/>
  </si>
  <si>
    <t>Powheg_dilep_TT_Mtt_1000_to_Inf</t>
    <phoneticPr fontId="5" type="noConversion"/>
  </si>
  <si>
    <t>dileptonic ttbar</t>
    <phoneticPr fontId="5" type="noConversion"/>
  </si>
  <si>
    <t>/DY4JetsToLL_M-50_TuneZ2Star_8TeV-madgraph/StoreResults-Summer12_DR53X-PU_S10_START53_V7A-v1_TLBSM_53x_v3-99bd99199697666ff01397dad5652e9e/USER</t>
    <phoneticPr fontId="5" type="noConversion"/>
  </si>
  <si>
    <t>T s</t>
    <phoneticPr fontId="5" type="noConversion"/>
  </si>
  <si>
    <t>T t</t>
    <phoneticPr fontId="5" type="noConversion"/>
  </si>
  <si>
    <t>T tW</t>
    <phoneticPr fontId="5" type="noConversion"/>
  </si>
  <si>
    <t>Tbar s</t>
    <phoneticPr fontId="5" type="noConversion"/>
  </si>
  <si>
    <t>Tbar t</t>
    <phoneticPr fontId="5" type="noConversion"/>
  </si>
  <si>
    <t>T_tW</t>
    <phoneticPr fontId="5" type="noConversion"/>
  </si>
  <si>
    <t>Tbar_s</t>
    <phoneticPr fontId="5" type="noConversion"/>
  </si>
  <si>
    <t>Tbar_t</t>
    <phoneticPr fontId="5" type="noConversion"/>
  </si>
  <si>
    <t>DY4Jets</t>
    <phoneticPr fontId="5" type="noConversion"/>
  </si>
  <si>
    <t>W1Jets</t>
    <phoneticPr fontId="5" type="noConversion"/>
  </si>
  <si>
    <t>T tW-channel</t>
    <phoneticPr fontId="5" type="noConversion"/>
  </si>
  <si>
    <t>Tbar s-channel</t>
    <phoneticPr fontId="5" type="noConversion"/>
  </si>
  <si>
    <t>Tbar t-channel</t>
    <phoneticPr fontId="5" type="noConversion"/>
  </si>
  <si>
    <t>Tbar tW-channel</t>
    <phoneticPr fontId="5" type="noConversion"/>
  </si>
  <si>
    <t>crab_SingleEl_Run2012C_part1_v1</t>
    <phoneticPr fontId="5" type="noConversion"/>
  </si>
  <si>
    <t>jobs done</t>
    <phoneticPr fontId="5" type="noConversion"/>
  </si>
  <si>
    <t>running/resub</t>
    <phoneticPr fontId="5" type="noConversion"/>
  </si>
  <si>
    <t>postproc</t>
    <phoneticPr fontId="5" type="noConversion"/>
  </si>
  <si>
    <t>python ../make_ttree_input_file.py --directory /eos/uscms/store/user/osherson/SingleElectron/SingleEl_Run2012B_v1/150220_164029/0000/</t>
    <phoneticPr fontId="5" type="noConversion"/>
  </si>
  <si>
    <t>Wjets</t>
    <phoneticPr fontId="5" type="noConversion"/>
  </si>
  <si>
    <t>/TT_8TeV-mcatnlo/StoreResults-V2-Summer12_DR53X-PU_S10_START53_V7A-v1_TLBSM_53x_v3-99bd99199697666ff01397dad5652e9e/USER</t>
  </si>
  <si>
    <t>crab_TTBar_Powheg_SC_v1</t>
    <phoneticPr fontId="5" type="noConversion"/>
  </si>
  <si>
    <t>Single Electron Run 2012 A</t>
    <phoneticPr fontId="5" type="noConversion"/>
  </si>
  <si>
    <t>Single Electron Run 2012 B</t>
    <phoneticPr fontId="5" type="noConversion"/>
  </si>
  <si>
    <t>SingleMu Run 2012B</t>
    <phoneticPr fontId="5" type="noConversion"/>
  </si>
  <si>
    <t>SingleMu Run 2012C</t>
    <phoneticPr fontId="5" type="noConversion"/>
  </si>
  <si>
    <t>SINGLE MUON DATA</t>
    <phoneticPr fontId="5" type="noConversion"/>
  </si>
  <si>
    <t>Run 2012A</t>
    <phoneticPr fontId="5" type="noConversion"/>
  </si>
  <si>
    <t>Run 2012B</t>
    <phoneticPr fontId="5" type="noConversion"/>
  </si>
  <si>
    <t>Run 2012C</t>
    <phoneticPr fontId="5" type="noConversion"/>
  </si>
  <si>
    <t>Run 2012D</t>
    <phoneticPr fontId="5" type="noConversion"/>
  </si>
  <si>
    <t>crab_W3Jets_v1</t>
  </si>
  <si>
    <t>SINGLE TOP</t>
  </si>
  <si>
    <t>cross section</t>
    <phoneticPr fontId="5" type="noConversion"/>
  </si>
  <si>
    <t>python ../make_ttree_input_file.py --directory /eos/uscms/store/user/osherson/SingleElectron/SingleEl_Run2012A_v1/150220_164011/0000/</t>
    <phoneticPr fontId="5" type="noConversion"/>
  </si>
  <si>
    <t>python ../make_ttree_input_file.py --directory /eos/uscms/store/user/eminizer/TT_SC_CT10_TuneZ2star_8TeV-powheg-tauola/TTBar_Powheg_SC_v1/150218_125921/0000/</t>
  </si>
  <si>
    <t>T_t</t>
    <phoneticPr fontId="5" type="noConversion"/>
  </si>
  <si>
    <t>python ../make_list_of_jobs.py --data yes --name SingleEl_Run2012C --n_jobs 250</t>
    <phoneticPr fontId="5" type="noConversion"/>
  </si>
  <si>
    <t>python ../make_list_of_jobs.py --data yes --name SingleEl_Run2012D --n_jobs 300</t>
    <phoneticPr fontId="5" type="noConversion"/>
  </si>
  <si>
    <t>/W4JetsToLNu_TuneZ2Star_8TeV-madgraph/StoreResults-Summer12_DR53X-PU_S10_START53_V7A-v1_TLBSM_53x_v3-99bd99199697666ff01397dad5652e9e/USER</t>
    <phoneticPr fontId="5" type="noConversion"/>
  </si>
  <si>
    <t>ttbar (dilep)</t>
    <phoneticPr fontId="5" type="noConversion"/>
  </si>
  <si>
    <t>ttbar (had)</t>
    <phoneticPr fontId="5" type="noConversion"/>
  </si>
  <si>
    <t>nJobs</t>
    <phoneticPr fontId="5" type="noConversion"/>
  </si>
  <si>
    <t>/T_s-channel_TuneZ2star_8TeV-powheg-tauola/StoreResults-Summer12_DR53X-PU_S10_START53_V7A-v1_TLBSM_53x_v3-99bd99199697666ff01397dad5652e9e/USER</t>
    <phoneticPr fontId="5" type="noConversion"/>
  </si>
  <si>
    <t>/W1JetsToLNu_TuneZ2Star_8TeV-madgraph/StoreResults-Summer12_DR53X-PU_S10_START53_V7A-v1_TLBSM_53x_v3-99bd99199697666ff01397dad5652e9e/USER</t>
    <phoneticPr fontId="5" type="noConversion"/>
  </si>
  <si>
    <t>Powheg Mtt 1000 to inf</t>
    <phoneticPr fontId="5" type="noConversion"/>
  </si>
  <si>
    <t>TTBAR</t>
  </si>
  <si>
    <t>DYJETS</t>
  </si>
  <si>
    <t>checked</t>
    <phoneticPr fontId="5" type="noConversion"/>
  </si>
  <si>
    <t>/Tbar_tW-channel-DR_TuneZ2star_8TeV-powheg-tauola/StoreResults-Summer12_DR53X-PU_S10_START53_V7A-v1_TLBSM_53x_v3-99bd99199697666ff01397dad5652e9e/USER</t>
    <phoneticPr fontId="5" type="noConversion"/>
  </si>
  <si>
    <t>crab_Tbar_tW_v1</t>
    <phoneticPr fontId="5" type="noConversion"/>
  </si>
  <si>
    <t>/SingleMu/StoreResults-V2-Run2012B-22Jan2013-v1_TLBSM_53x_v3-db7dd8e58134469d4e102fe8d5e205b6/USER</t>
    <phoneticPr fontId="5" type="noConversion"/>
  </si>
  <si>
    <t>All MC</t>
    <phoneticPr fontId="5" type="noConversion"/>
  </si>
  <si>
    <t>unc.</t>
    <phoneticPr fontId="5" type="noConversion"/>
  </si>
  <si>
    <t>unc.</t>
    <phoneticPr fontId="5" type="noConversion"/>
  </si>
  <si>
    <t>python ../make_list_of_jobs.py --data yes --name SingleMu_Run2012B --n_jobs 250</t>
    <phoneticPr fontId="5" type="noConversion"/>
  </si>
  <si>
    <t>python ../make_list_of_jobs.py --data yes --name SingleEl_Run2012B --n_jobs 250</t>
    <phoneticPr fontId="5" type="noConversion"/>
  </si>
  <si>
    <t>python ../make_list_of_jobs.py --n_jobs 10 --name Tbar_s --generator powheg --cross_section 1.76 --n_events 139604</t>
    <phoneticPr fontId="5" type="noConversion"/>
  </si>
  <si>
    <t>SingleMu Run 2012D</t>
    <phoneticPr fontId="5" type="noConversion"/>
  </si>
  <si>
    <t>Powheg_qq_semilep_TT_Mtt_1000_to_Inf</t>
    <phoneticPr fontId="5" type="noConversion"/>
  </si>
  <si>
    <t>gg-&gt;semilep ttbar</t>
    <phoneticPr fontId="5" type="noConversion"/>
  </si>
  <si>
    <t>Powheg_gg_semilep_TT</t>
    <phoneticPr fontId="5" type="noConversion"/>
  </si>
  <si>
    <t>crab_TTBar_MCatNLO_v1</t>
    <phoneticPr fontId="5" type="noConversion"/>
  </si>
  <si>
    <t>checked</t>
    <phoneticPr fontId="5" type="noConversion"/>
  </si>
  <si>
    <t>python ../make_list_of_jobs.py --data yes --name SingleEl_Run2012A --n_jobs 50</t>
    <phoneticPr fontId="5" type="noConversion"/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</si>
</sst>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"/>
    <numFmt numFmtId="166" formatCode="0.00000000000"/>
  </numFmts>
  <fonts count="9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8"/>
      <color indexed="8"/>
      <name val="Verdana"/>
    </font>
    <font>
      <sz val="7"/>
      <name val="Verdana"/>
    </font>
    <font>
      <b/>
      <sz val="7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/>
    <xf numFmtId="0" fontId="3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48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7"/>
  <sheetViews>
    <sheetView zoomScale="125" workbookViewId="0">
      <pane xSplit="1" topLeftCell="B1" activePane="topRight" state="frozenSplit"/>
      <selection activeCell="A17" sqref="A17"/>
      <selection pane="topRight" activeCell="B12" sqref="B12"/>
    </sheetView>
  </sheetViews>
  <sheetFormatPr baseColWidth="10" defaultRowHeight="13"/>
  <cols>
    <col min="1" max="1" width="26" customWidth="1"/>
    <col min="2" max="2" width="105.7109375" customWidth="1"/>
    <col min="3" max="3" width="33.5703125" customWidth="1"/>
    <col min="4" max="4" width="37.140625" customWidth="1"/>
    <col min="5" max="5" width="6.28515625" customWidth="1"/>
    <col min="6" max="6" width="8.85546875" customWidth="1"/>
    <col min="7" max="7" width="12.85546875" customWidth="1"/>
  </cols>
  <sheetData>
    <row r="1" spans="1:8">
      <c r="A1" s="1" t="s">
        <v>26</v>
      </c>
      <c r="B1" s="1" t="s">
        <v>176</v>
      </c>
      <c r="C1" s="1" t="s">
        <v>157</v>
      </c>
      <c r="D1" s="1" t="s">
        <v>159</v>
      </c>
      <c r="E1" s="1" t="s">
        <v>158</v>
      </c>
      <c r="F1" s="1" t="s">
        <v>202</v>
      </c>
      <c r="G1" s="1" t="s">
        <v>203</v>
      </c>
      <c r="H1" s="1" t="s">
        <v>204</v>
      </c>
    </row>
    <row r="2" spans="1:8">
      <c r="A2" t="s">
        <v>37</v>
      </c>
      <c r="B2" s="2" t="s">
        <v>113</v>
      </c>
      <c r="C2" t="s">
        <v>145</v>
      </c>
      <c r="E2">
        <v>205</v>
      </c>
      <c r="F2">
        <v>0</v>
      </c>
      <c r="G2">
        <v>0</v>
      </c>
      <c r="H2">
        <v>0</v>
      </c>
    </row>
    <row r="3" spans="1:8">
      <c r="A3" t="s">
        <v>211</v>
      </c>
      <c r="B3" s="2" t="s">
        <v>238</v>
      </c>
      <c r="C3" t="s">
        <v>146</v>
      </c>
      <c r="E3">
        <v>636</v>
      </c>
      <c r="F3">
        <v>0</v>
      </c>
      <c r="G3">
        <v>0</v>
      </c>
      <c r="H3">
        <v>0</v>
      </c>
    </row>
    <row r="4" spans="1:8">
      <c r="A4" t="s">
        <v>212</v>
      </c>
      <c r="B4" s="2" t="s">
        <v>5</v>
      </c>
      <c r="C4" t="s">
        <v>147</v>
      </c>
      <c r="E4">
        <v>1007</v>
      </c>
      <c r="F4">
        <v>0</v>
      </c>
      <c r="G4">
        <v>0</v>
      </c>
      <c r="H4">
        <v>0</v>
      </c>
    </row>
    <row r="5" spans="1:8">
      <c r="A5" t="s">
        <v>245</v>
      </c>
      <c r="B5" s="2" t="s">
        <v>6</v>
      </c>
      <c r="C5" t="s">
        <v>137</v>
      </c>
      <c r="E5">
        <v>930</v>
      </c>
      <c r="F5">
        <v>0</v>
      </c>
      <c r="G5">
        <v>0</v>
      </c>
      <c r="H5">
        <v>0</v>
      </c>
    </row>
    <row r="6" spans="1:8">
      <c r="A6" s="1" t="s">
        <v>138</v>
      </c>
      <c r="B6" s="3"/>
    </row>
    <row r="7" spans="1:8">
      <c r="A7" t="s">
        <v>209</v>
      </c>
      <c r="B7" s="2" t="s">
        <v>33</v>
      </c>
      <c r="C7" t="s">
        <v>101</v>
      </c>
      <c r="E7">
        <v>205</v>
      </c>
      <c r="F7">
        <v>0</v>
      </c>
      <c r="G7">
        <v>0</v>
      </c>
      <c r="H7">
        <v>0</v>
      </c>
    </row>
    <row r="8" spans="1:8">
      <c r="A8" t="s">
        <v>210</v>
      </c>
      <c r="B8" s="2" t="s">
        <v>34</v>
      </c>
      <c r="C8" t="s">
        <v>139</v>
      </c>
      <c r="E8">
        <v>636</v>
      </c>
      <c r="F8">
        <v>0</v>
      </c>
      <c r="G8">
        <v>0</v>
      </c>
      <c r="H8">
        <v>0</v>
      </c>
    </row>
    <row r="9" spans="1:8">
      <c r="A9" t="s">
        <v>4</v>
      </c>
      <c r="B9" s="3" t="s">
        <v>160</v>
      </c>
      <c r="C9" t="s">
        <v>201</v>
      </c>
      <c r="E9">
        <v>1004</v>
      </c>
      <c r="F9">
        <v>0</v>
      </c>
      <c r="G9">
        <v>0</v>
      </c>
      <c r="H9">
        <v>0</v>
      </c>
    </row>
    <row r="10" spans="1:8">
      <c r="A10" t="s">
        <v>19</v>
      </c>
      <c r="B10" s="3" t="s">
        <v>55</v>
      </c>
      <c r="C10" t="s">
        <v>169</v>
      </c>
      <c r="E10">
        <v>2</v>
      </c>
      <c r="F10">
        <v>0</v>
      </c>
      <c r="G10">
        <v>0</v>
      </c>
      <c r="H10">
        <v>0</v>
      </c>
    </row>
    <row r="11" spans="1:8">
      <c r="A11" t="s">
        <v>25</v>
      </c>
      <c r="B11" s="2" t="s">
        <v>56</v>
      </c>
      <c r="C11" t="s">
        <v>99</v>
      </c>
      <c r="E11">
        <v>931</v>
      </c>
      <c r="F11">
        <v>0</v>
      </c>
      <c r="G11">
        <v>0</v>
      </c>
      <c r="H11">
        <v>0</v>
      </c>
    </row>
    <row r="12" spans="1:8">
      <c r="A12" s="1" t="s">
        <v>233</v>
      </c>
      <c r="B12" s="3"/>
    </row>
    <row r="13" spans="1:8">
      <c r="A13" t="s">
        <v>172</v>
      </c>
      <c r="B13" s="2" t="s">
        <v>135</v>
      </c>
      <c r="C13" t="s">
        <v>100</v>
      </c>
      <c r="D13" t="s">
        <v>170</v>
      </c>
      <c r="E13">
        <v>92</v>
      </c>
      <c r="F13">
        <v>92</v>
      </c>
      <c r="G13">
        <v>0</v>
      </c>
      <c r="H13">
        <v>0</v>
      </c>
    </row>
    <row r="14" spans="1:8">
      <c r="A14" t="s">
        <v>173</v>
      </c>
      <c r="B14" s="2" t="s">
        <v>161</v>
      </c>
      <c r="C14" t="s">
        <v>150</v>
      </c>
      <c r="D14" t="s">
        <v>20</v>
      </c>
      <c r="E14">
        <v>221</v>
      </c>
      <c r="F14">
        <v>221</v>
      </c>
      <c r="G14">
        <v>0</v>
      </c>
      <c r="H14">
        <v>0</v>
      </c>
    </row>
    <row r="15" spans="1:8">
      <c r="A15" t="s">
        <v>174</v>
      </c>
      <c r="B15" s="2" t="s">
        <v>140</v>
      </c>
      <c r="C15" t="s">
        <v>152</v>
      </c>
      <c r="D15" t="s">
        <v>57</v>
      </c>
      <c r="E15">
        <v>79</v>
      </c>
      <c r="F15">
        <v>79</v>
      </c>
      <c r="G15">
        <v>0</v>
      </c>
      <c r="H15">
        <v>0</v>
      </c>
    </row>
    <row r="16" spans="1:8">
      <c r="A16" t="s">
        <v>175</v>
      </c>
      <c r="B16" s="2" t="s">
        <v>144</v>
      </c>
      <c r="C16" t="s">
        <v>153</v>
      </c>
      <c r="D16" t="s">
        <v>57</v>
      </c>
      <c r="E16">
        <v>188</v>
      </c>
      <c r="F16">
        <v>188</v>
      </c>
      <c r="G16">
        <v>0</v>
      </c>
      <c r="H16">
        <v>0</v>
      </c>
    </row>
    <row r="17" spans="1:8">
      <c r="A17" t="s">
        <v>141</v>
      </c>
      <c r="B17" s="2" t="s">
        <v>75</v>
      </c>
      <c r="C17" t="s">
        <v>154</v>
      </c>
      <c r="D17" t="s">
        <v>170</v>
      </c>
      <c r="E17">
        <v>27</v>
      </c>
      <c r="F17">
        <v>27</v>
      </c>
      <c r="G17">
        <v>0</v>
      </c>
      <c r="H17">
        <v>0</v>
      </c>
    </row>
    <row r="18" spans="1:8">
      <c r="A18" t="s">
        <v>232</v>
      </c>
      <c r="B18" s="2" t="s">
        <v>148</v>
      </c>
      <c r="C18" t="s">
        <v>155</v>
      </c>
      <c r="D18" t="s">
        <v>170</v>
      </c>
      <c r="E18">
        <v>11</v>
      </c>
      <c r="F18">
        <v>11</v>
      </c>
      <c r="G18">
        <v>0</v>
      </c>
      <c r="H18">
        <v>0</v>
      </c>
    </row>
    <row r="19" spans="1:8">
      <c r="A19" t="s">
        <v>108</v>
      </c>
      <c r="B19" s="2" t="s">
        <v>207</v>
      </c>
      <c r="C19" t="s">
        <v>249</v>
      </c>
      <c r="D19" t="s">
        <v>112</v>
      </c>
      <c r="E19">
        <v>284</v>
      </c>
      <c r="F19">
        <v>232</v>
      </c>
      <c r="G19">
        <v>52</v>
      </c>
      <c r="H19">
        <v>0</v>
      </c>
    </row>
    <row r="20" spans="1:8">
      <c r="A20" t="s">
        <v>58</v>
      </c>
      <c r="B20" s="3" t="s">
        <v>80</v>
      </c>
      <c r="C20" t="s">
        <v>208</v>
      </c>
      <c r="D20" t="s">
        <v>57</v>
      </c>
      <c r="E20">
        <v>100</v>
      </c>
      <c r="F20">
        <v>6</v>
      </c>
      <c r="G20">
        <v>12</v>
      </c>
      <c r="H20">
        <v>82</v>
      </c>
    </row>
    <row r="21" spans="1:8">
      <c r="A21" s="1" t="s">
        <v>234</v>
      </c>
    </row>
    <row r="22" spans="1:8">
      <c r="A22" t="s">
        <v>109</v>
      </c>
      <c r="B22" s="3" t="s">
        <v>74</v>
      </c>
      <c r="C22" t="s">
        <v>162</v>
      </c>
      <c r="D22" t="s">
        <v>180</v>
      </c>
      <c r="E22">
        <v>126</v>
      </c>
      <c r="F22">
        <v>124</v>
      </c>
      <c r="G22">
        <v>2</v>
      </c>
      <c r="H22">
        <v>0</v>
      </c>
    </row>
    <row r="23" spans="1:8">
      <c r="A23" t="s">
        <v>110</v>
      </c>
      <c r="B23" s="3" t="s">
        <v>28</v>
      </c>
      <c r="C23" t="s">
        <v>163</v>
      </c>
      <c r="D23" t="s">
        <v>170</v>
      </c>
      <c r="E23">
        <v>16</v>
      </c>
      <c r="F23">
        <v>16</v>
      </c>
      <c r="G23">
        <v>0</v>
      </c>
      <c r="H23">
        <v>0</v>
      </c>
    </row>
    <row r="24" spans="1:8">
      <c r="A24" t="s">
        <v>111</v>
      </c>
      <c r="B24" s="3" t="s">
        <v>31</v>
      </c>
      <c r="C24" t="s">
        <v>102</v>
      </c>
      <c r="D24" t="s">
        <v>57</v>
      </c>
      <c r="E24">
        <v>70</v>
      </c>
      <c r="F24">
        <v>0</v>
      </c>
      <c r="G24">
        <v>0</v>
      </c>
      <c r="H24">
        <v>0</v>
      </c>
    </row>
    <row r="25" spans="1:8">
      <c r="A25" t="s">
        <v>195</v>
      </c>
      <c r="B25" s="3" t="s">
        <v>186</v>
      </c>
      <c r="C25" t="s">
        <v>35</v>
      </c>
      <c r="D25" t="s">
        <v>57</v>
      </c>
      <c r="E25">
        <v>39</v>
      </c>
      <c r="F25">
        <v>0</v>
      </c>
      <c r="G25">
        <v>0</v>
      </c>
      <c r="H25">
        <v>0</v>
      </c>
    </row>
    <row r="26" spans="1:8">
      <c r="A26" s="1" t="s">
        <v>103</v>
      </c>
      <c r="B26" s="2"/>
    </row>
    <row r="27" spans="1:8">
      <c r="A27" t="s">
        <v>196</v>
      </c>
      <c r="B27" s="3" t="s">
        <v>231</v>
      </c>
      <c r="C27" t="s">
        <v>36</v>
      </c>
      <c r="D27" t="s">
        <v>235</v>
      </c>
      <c r="E27">
        <v>119</v>
      </c>
      <c r="F27">
        <v>119</v>
      </c>
      <c r="G27">
        <v>0</v>
      </c>
      <c r="H27">
        <v>0</v>
      </c>
    </row>
    <row r="28" spans="1:8">
      <c r="A28" t="s">
        <v>96</v>
      </c>
      <c r="B28" s="3" t="s">
        <v>86</v>
      </c>
      <c r="C28" t="s">
        <v>63</v>
      </c>
      <c r="D28" t="s">
        <v>235</v>
      </c>
      <c r="E28">
        <v>149</v>
      </c>
      <c r="F28">
        <v>149</v>
      </c>
      <c r="G28">
        <v>0</v>
      </c>
      <c r="H28">
        <v>0</v>
      </c>
    </row>
    <row r="29" spans="1:8">
      <c r="A29" t="s">
        <v>97</v>
      </c>
      <c r="B29" s="3" t="s">
        <v>133</v>
      </c>
      <c r="C29" t="s">
        <v>218</v>
      </c>
      <c r="D29" t="s">
        <v>30</v>
      </c>
      <c r="E29">
        <v>68</v>
      </c>
      <c r="F29">
        <v>0</v>
      </c>
      <c r="G29">
        <v>68</v>
      </c>
      <c r="H29">
        <v>0</v>
      </c>
    </row>
    <row r="30" spans="1:8">
      <c r="A30" t="s">
        <v>53</v>
      </c>
      <c r="B30" s="3" t="s">
        <v>226</v>
      </c>
      <c r="C30" t="s">
        <v>64</v>
      </c>
      <c r="D30" t="s">
        <v>170</v>
      </c>
      <c r="E30">
        <v>87</v>
      </c>
      <c r="F30">
        <v>87</v>
      </c>
      <c r="G30">
        <v>0</v>
      </c>
      <c r="H30">
        <v>0</v>
      </c>
    </row>
    <row r="31" spans="1:8">
      <c r="A31" s="1" t="s">
        <v>219</v>
      </c>
      <c r="B31" s="3"/>
    </row>
    <row r="32" spans="1:8">
      <c r="A32" t="s">
        <v>54</v>
      </c>
      <c r="B32" s="3" t="s">
        <v>230</v>
      </c>
      <c r="C32" t="s">
        <v>65</v>
      </c>
      <c r="D32" t="s">
        <v>170</v>
      </c>
      <c r="E32">
        <v>2</v>
      </c>
      <c r="F32">
        <v>2</v>
      </c>
      <c r="G32">
        <v>0</v>
      </c>
      <c r="H32">
        <v>0</v>
      </c>
    </row>
    <row r="33" spans="1:8">
      <c r="A33" t="s">
        <v>156</v>
      </c>
      <c r="B33" s="3" t="s">
        <v>87</v>
      </c>
      <c r="C33" t="s">
        <v>66</v>
      </c>
      <c r="D33" t="s">
        <v>170</v>
      </c>
      <c r="E33">
        <v>25</v>
      </c>
      <c r="F33">
        <v>25</v>
      </c>
      <c r="G33">
        <v>0</v>
      </c>
      <c r="H33">
        <v>0</v>
      </c>
    </row>
    <row r="34" spans="1:8">
      <c r="A34" t="s">
        <v>197</v>
      </c>
      <c r="B34" s="3" t="s">
        <v>60</v>
      </c>
      <c r="C34" t="s">
        <v>67</v>
      </c>
      <c r="D34" t="s">
        <v>170</v>
      </c>
      <c r="E34">
        <v>4</v>
      </c>
      <c r="F34">
        <v>4</v>
      </c>
      <c r="G34">
        <v>0</v>
      </c>
      <c r="H34">
        <v>0</v>
      </c>
    </row>
    <row r="35" spans="1:8">
      <c r="A35" t="s">
        <v>198</v>
      </c>
      <c r="B35" s="3" t="s">
        <v>61</v>
      </c>
      <c r="C35" t="s">
        <v>23</v>
      </c>
      <c r="D35" t="s">
        <v>170</v>
      </c>
      <c r="E35">
        <v>1</v>
      </c>
      <c r="F35">
        <v>1</v>
      </c>
      <c r="G35">
        <v>0</v>
      </c>
      <c r="H35">
        <v>0</v>
      </c>
    </row>
    <row r="36" spans="1:8">
      <c r="A36" t="s">
        <v>199</v>
      </c>
      <c r="B36" s="3" t="s">
        <v>62</v>
      </c>
      <c r="C36" t="s">
        <v>44</v>
      </c>
      <c r="D36" t="s">
        <v>170</v>
      </c>
      <c r="E36">
        <v>13</v>
      </c>
      <c r="F36">
        <v>13</v>
      </c>
      <c r="G36">
        <v>0</v>
      </c>
      <c r="H36">
        <v>0</v>
      </c>
    </row>
    <row r="37" spans="1:8">
      <c r="A37" t="s">
        <v>200</v>
      </c>
      <c r="B37" s="3" t="s">
        <v>236</v>
      </c>
      <c r="C37" t="s">
        <v>237</v>
      </c>
      <c r="D37" t="s">
        <v>171</v>
      </c>
      <c r="E37">
        <v>4</v>
      </c>
      <c r="F37">
        <v>4</v>
      </c>
      <c r="G37">
        <v>0</v>
      </c>
      <c r="H37">
        <v>0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8"/>
  <sheetViews>
    <sheetView tabSelected="1" topLeftCell="A13" zoomScale="125" workbookViewId="0">
      <pane xSplit="1" topLeftCell="B1" activePane="topRight" state="frozenSplit"/>
      <selection pane="topRight" activeCell="B42" sqref="B42"/>
    </sheetView>
  </sheetViews>
  <sheetFormatPr baseColWidth="10" defaultRowHeight="13"/>
  <cols>
    <col min="1" max="1" width="32.85546875" customWidth="1"/>
    <col min="2" max="2" width="93.42578125" customWidth="1"/>
    <col min="3" max="3" width="70.7109375" customWidth="1"/>
    <col min="4" max="4" width="11.42578125" customWidth="1"/>
    <col min="5" max="5" width="9.28515625" customWidth="1"/>
    <col min="6" max="6" width="7.42578125" customWidth="1"/>
    <col min="7" max="7" width="16.42578125" customWidth="1"/>
  </cols>
  <sheetData>
    <row r="1" spans="1:7">
      <c r="B1" s="4" t="s">
        <v>167</v>
      </c>
      <c r="C1" s="4" t="s">
        <v>83</v>
      </c>
      <c r="D1" s="4" t="s">
        <v>220</v>
      </c>
      <c r="E1" s="4" t="s">
        <v>166</v>
      </c>
      <c r="F1" s="4" t="s">
        <v>229</v>
      </c>
      <c r="G1" s="4" t="s">
        <v>40</v>
      </c>
    </row>
    <row r="2" spans="1:7">
      <c r="A2" s="4" t="s">
        <v>52</v>
      </c>
      <c r="B2" s="4"/>
    </row>
    <row r="3" spans="1:7">
      <c r="A3" t="s">
        <v>17</v>
      </c>
      <c r="B3" s="6" t="s">
        <v>24</v>
      </c>
      <c r="C3" s="6" t="s">
        <v>72</v>
      </c>
      <c r="D3">
        <v>245.8</v>
      </c>
      <c r="E3">
        <v>21560109</v>
      </c>
      <c r="F3">
        <v>10</v>
      </c>
      <c r="G3" t="s">
        <v>41</v>
      </c>
    </row>
    <row r="4" spans="1:7">
      <c r="A4" t="s">
        <v>18</v>
      </c>
      <c r="B4" s="6" t="s">
        <v>222</v>
      </c>
      <c r="C4" s="6" t="s">
        <v>59</v>
      </c>
      <c r="D4">
        <v>245.8</v>
      </c>
      <c r="E4">
        <v>3963486</v>
      </c>
      <c r="F4">
        <v>5</v>
      </c>
      <c r="G4" t="s">
        <v>41</v>
      </c>
    </row>
    <row r="5" spans="1:7">
      <c r="A5" t="s">
        <v>84</v>
      </c>
      <c r="B5" s="6" t="s">
        <v>98</v>
      </c>
      <c r="C5" s="6" t="s">
        <v>22</v>
      </c>
      <c r="D5">
        <v>18.190000000000001</v>
      </c>
      <c r="E5">
        <v>3058076</v>
      </c>
      <c r="F5">
        <v>5</v>
      </c>
      <c r="G5" t="s">
        <v>41</v>
      </c>
    </row>
    <row r="6" spans="1:7">
      <c r="A6" t="s">
        <v>246</v>
      </c>
      <c r="B6" s="6" t="s">
        <v>107</v>
      </c>
      <c r="C6" s="6" t="s">
        <v>3</v>
      </c>
      <c r="D6">
        <v>3.4409999999999998</v>
      </c>
      <c r="E6">
        <v>1233739</v>
      </c>
      <c r="F6">
        <v>5</v>
      </c>
      <c r="G6" t="s">
        <v>41</v>
      </c>
    </row>
    <row r="7" spans="1:7">
      <c r="A7" s="4" t="s">
        <v>247</v>
      </c>
      <c r="B7" s="7"/>
      <c r="C7" s="6"/>
    </row>
    <row r="8" spans="1:7">
      <c r="A8" t="s">
        <v>248</v>
      </c>
      <c r="B8" s="6" t="s">
        <v>24</v>
      </c>
      <c r="C8" s="6" t="s">
        <v>39</v>
      </c>
      <c r="D8">
        <v>245.8</v>
      </c>
      <c r="E8">
        <v>21560109</v>
      </c>
      <c r="F8">
        <v>50</v>
      </c>
      <c r="G8" t="s">
        <v>41</v>
      </c>
    </row>
    <row r="9" spans="1:7">
      <c r="A9" t="s">
        <v>134</v>
      </c>
      <c r="B9" s="6" t="s">
        <v>222</v>
      </c>
      <c r="C9" s="6" t="s">
        <v>91</v>
      </c>
      <c r="D9">
        <v>245.8</v>
      </c>
      <c r="E9">
        <v>3963486</v>
      </c>
      <c r="F9">
        <v>25</v>
      </c>
      <c r="G9" t="s">
        <v>41</v>
      </c>
    </row>
    <row r="10" spans="1:7">
      <c r="A10" t="s">
        <v>164</v>
      </c>
      <c r="B10" s="6" t="s">
        <v>98</v>
      </c>
      <c r="C10" s="6" t="s">
        <v>151</v>
      </c>
      <c r="D10">
        <v>18.190000000000001</v>
      </c>
      <c r="E10">
        <v>3058076</v>
      </c>
      <c r="F10">
        <v>25</v>
      </c>
      <c r="G10" t="s">
        <v>41</v>
      </c>
    </row>
    <row r="11" spans="1:7">
      <c r="A11" t="s">
        <v>165</v>
      </c>
      <c r="B11" s="6" t="s">
        <v>107</v>
      </c>
      <c r="C11" s="6" t="s">
        <v>95</v>
      </c>
      <c r="D11">
        <v>3.4409999999999998</v>
      </c>
      <c r="E11">
        <v>1233739</v>
      </c>
      <c r="F11">
        <v>25</v>
      </c>
      <c r="G11" t="s">
        <v>41</v>
      </c>
    </row>
    <row r="12" spans="1:7">
      <c r="A12" s="4" t="s">
        <v>185</v>
      </c>
      <c r="B12" s="7"/>
      <c r="C12" s="6"/>
    </row>
    <row r="13" spans="1:7">
      <c r="A13" t="s">
        <v>181</v>
      </c>
      <c r="B13" s="6" t="s">
        <v>24</v>
      </c>
      <c r="C13" s="6" t="s">
        <v>38</v>
      </c>
      <c r="D13">
        <v>245.8</v>
      </c>
      <c r="E13">
        <v>21560109</v>
      </c>
      <c r="F13">
        <v>30</v>
      </c>
      <c r="G13" t="s">
        <v>41</v>
      </c>
    </row>
    <row r="14" spans="1:7">
      <c r="A14" t="s">
        <v>182</v>
      </c>
      <c r="B14" s="6" t="s">
        <v>222</v>
      </c>
      <c r="C14" s="6" t="s">
        <v>73</v>
      </c>
      <c r="D14">
        <v>245.8</v>
      </c>
      <c r="E14">
        <v>3963486</v>
      </c>
      <c r="F14">
        <v>15</v>
      </c>
      <c r="G14" t="s">
        <v>41</v>
      </c>
    </row>
    <row r="15" spans="1:7">
      <c r="A15" t="s">
        <v>183</v>
      </c>
      <c r="B15" s="6" t="s">
        <v>98</v>
      </c>
      <c r="C15" s="6" t="s">
        <v>29</v>
      </c>
      <c r="D15">
        <v>18.190000000000001</v>
      </c>
      <c r="E15">
        <v>3058076</v>
      </c>
      <c r="F15">
        <v>15</v>
      </c>
      <c r="G15" t="s">
        <v>41</v>
      </c>
    </row>
    <row r="16" spans="1:7">
      <c r="A16" t="s">
        <v>184</v>
      </c>
      <c r="B16" s="6" t="s">
        <v>107</v>
      </c>
      <c r="C16" s="6" t="s">
        <v>0</v>
      </c>
      <c r="D16">
        <v>3.4409999999999998</v>
      </c>
      <c r="E16">
        <v>1233739</v>
      </c>
      <c r="F16">
        <v>15</v>
      </c>
      <c r="G16" t="s">
        <v>41</v>
      </c>
    </row>
    <row r="17" spans="1:7">
      <c r="A17" s="4" t="s">
        <v>168</v>
      </c>
      <c r="B17" s="7"/>
      <c r="C17" s="6"/>
    </row>
    <row r="18" spans="1:7">
      <c r="A18" t="s">
        <v>116</v>
      </c>
      <c r="B18" s="6" t="s">
        <v>24</v>
      </c>
      <c r="C18" s="6" t="s">
        <v>27</v>
      </c>
      <c r="D18">
        <v>245.8</v>
      </c>
      <c r="E18">
        <v>21560109</v>
      </c>
      <c r="F18">
        <v>20</v>
      </c>
      <c r="G18" t="s">
        <v>41</v>
      </c>
    </row>
    <row r="19" spans="1:7">
      <c r="A19" t="s">
        <v>45</v>
      </c>
      <c r="B19" s="6" t="s">
        <v>222</v>
      </c>
      <c r="C19" s="6" t="s">
        <v>1</v>
      </c>
      <c r="D19">
        <v>245.8</v>
      </c>
      <c r="E19">
        <v>3963486</v>
      </c>
      <c r="F19">
        <v>10</v>
      </c>
      <c r="G19" t="s">
        <v>42</v>
      </c>
    </row>
    <row r="20" spans="1:7">
      <c r="A20" t="s">
        <v>46</v>
      </c>
      <c r="B20" s="6" t="s">
        <v>98</v>
      </c>
      <c r="C20" s="6" t="s">
        <v>2</v>
      </c>
      <c r="D20">
        <v>18.190000000000001</v>
      </c>
      <c r="E20">
        <v>3058076</v>
      </c>
      <c r="F20">
        <v>10</v>
      </c>
      <c r="G20" t="s">
        <v>41</v>
      </c>
    </row>
    <row r="21" spans="1:7">
      <c r="A21" t="s">
        <v>47</v>
      </c>
      <c r="B21" s="6" t="s">
        <v>107</v>
      </c>
      <c r="C21" s="6" t="s">
        <v>92</v>
      </c>
      <c r="D21">
        <v>3.4409999999999998</v>
      </c>
      <c r="E21">
        <v>1233739</v>
      </c>
      <c r="F21">
        <v>10</v>
      </c>
      <c r="G21" t="s">
        <v>41</v>
      </c>
    </row>
    <row r="22" spans="1:7">
      <c r="A22" s="4" t="s">
        <v>48</v>
      </c>
      <c r="B22" s="7"/>
      <c r="C22" s="6"/>
    </row>
    <row r="23" spans="1:7">
      <c r="A23" t="s">
        <v>196</v>
      </c>
      <c r="B23" s="6"/>
      <c r="C23" s="6" t="s">
        <v>143</v>
      </c>
      <c r="D23">
        <v>6662.8</v>
      </c>
      <c r="E23">
        <v>23038253</v>
      </c>
      <c r="F23">
        <v>40</v>
      </c>
      <c r="G23" t="s">
        <v>41</v>
      </c>
    </row>
    <row r="24" spans="1:7">
      <c r="A24" t="s">
        <v>96</v>
      </c>
      <c r="B24" s="6"/>
      <c r="C24" s="6" t="s">
        <v>69</v>
      </c>
      <c r="D24">
        <v>2159.1999999999998</v>
      </c>
      <c r="E24">
        <v>33993463</v>
      </c>
      <c r="F24">
        <v>40</v>
      </c>
      <c r="G24" t="s">
        <v>41</v>
      </c>
    </row>
    <row r="25" spans="1:7">
      <c r="A25" t="s">
        <v>97</v>
      </c>
      <c r="B25" s="6"/>
      <c r="C25" s="6" t="s">
        <v>70</v>
      </c>
      <c r="D25">
        <v>640.4</v>
      </c>
      <c r="E25">
        <v>15507852</v>
      </c>
      <c r="F25">
        <v>40</v>
      </c>
      <c r="G25" t="s">
        <v>41</v>
      </c>
    </row>
    <row r="26" spans="1:7">
      <c r="A26" t="s">
        <v>53</v>
      </c>
      <c r="B26" s="6"/>
      <c r="C26" s="6" t="s">
        <v>93</v>
      </c>
      <c r="D26" s="5">
        <v>264</v>
      </c>
      <c r="E26">
        <v>13326400</v>
      </c>
      <c r="F26">
        <v>40</v>
      </c>
      <c r="G26" t="s">
        <v>41</v>
      </c>
    </row>
    <row r="27" spans="1:7">
      <c r="A27" s="4" t="s">
        <v>49</v>
      </c>
      <c r="B27" s="7"/>
      <c r="C27" s="6"/>
    </row>
    <row r="28" spans="1:7">
      <c r="A28" t="s">
        <v>109</v>
      </c>
      <c r="B28" s="6"/>
      <c r="C28" s="6" t="s">
        <v>94</v>
      </c>
      <c r="D28">
        <v>660.6</v>
      </c>
      <c r="E28">
        <v>23994669</v>
      </c>
      <c r="F28">
        <v>20</v>
      </c>
      <c r="G28" t="s">
        <v>41</v>
      </c>
    </row>
    <row r="29" spans="1:7">
      <c r="A29" t="s">
        <v>110</v>
      </c>
      <c r="B29" s="6"/>
      <c r="C29" s="6" t="s">
        <v>82</v>
      </c>
      <c r="D29">
        <v>215.1</v>
      </c>
      <c r="E29">
        <v>2345857</v>
      </c>
      <c r="F29">
        <v>20</v>
      </c>
      <c r="G29" t="s">
        <v>41</v>
      </c>
    </row>
    <row r="30" spans="1:7">
      <c r="A30" t="s">
        <v>111</v>
      </c>
      <c r="B30" s="6"/>
      <c r="C30" s="6" t="s">
        <v>126</v>
      </c>
      <c r="D30">
        <v>65.790000000000006</v>
      </c>
      <c r="E30">
        <v>10655325</v>
      </c>
      <c r="F30">
        <v>20</v>
      </c>
      <c r="G30" t="s">
        <v>41</v>
      </c>
    </row>
    <row r="31" spans="1:7">
      <c r="A31" t="s">
        <v>195</v>
      </c>
      <c r="B31" s="6"/>
      <c r="C31" s="6" t="s">
        <v>127</v>
      </c>
      <c r="D31">
        <v>28.59</v>
      </c>
      <c r="E31">
        <v>5843425</v>
      </c>
      <c r="F31">
        <v>20</v>
      </c>
      <c r="G31" t="s">
        <v>41</v>
      </c>
    </row>
    <row r="32" spans="1:7">
      <c r="A32" s="4" t="s">
        <v>50</v>
      </c>
      <c r="B32" s="7"/>
      <c r="C32" s="6"/>
    </row>
    <row r="33" spans="1:7">
      <c r="A33" t="s">
        <v>51</v>
      </c>
      <c r="B33" s="6"/>
      <c r="C33" s="6" t="s">
        <v>16</v>
      </c>
      <c r="D33">
        <v>3.79</v>
      </c>
      <c r="E33">
        <v>259176</v>
      </c>
      <c r="F33">
        <v>10</v>
      </c>
      <c r="G33" t="s">
        <v>41</v>
      </c>
    </row>
    <row r="34" spans="1:7">
      <c r="A34" t="s">
        <v>223</v>
      </c>
      <c r="B34" s="6"/>
      <c r="C34" s="6" t="s">
        <v>71</v>
      </c>
      <c r="D34">
        <v>56.4</v>
      </c>
      <c r="E34">
        <v>3748155</v>
      </c>
      <c r="F34">
        <v>20</v>
      </c>
      <c r="G34" t="s">
        <v>41</v>
      </c>
    </row>
    <row r="35" spans="1:7">
      <c r="A35" t="s">
        <v>192</v>
      </c>
      <c r="B35" s="6"/>
      <c r="C35" s="6" t="s">
        <v>43</v>
      </c>
      <c r="D35">
        <v>11.1</v>
      </c>
      <c r="E35">
        <v>495559</v>
      </c>
      <c r="F35">
        <v>10</v>
      </c>
      <c r="G35" t="s">
        <v>41</v>
      </c>
    </row>
    <row r="36" spans="1:7">
      <c r="A36" t="s">
        <v>193</v>
      </c>
      <c r="B36" s="6"/>
      <c r="C36" s="6" t="s">
        <v>244</v>
      </c>
      <c r="D36">
        <v>1.76</v>
      </c>
      <c r="E36">
        <v>139604</v>
      </c>
      <c r="F36">
        <v>10</v>
      </c>
      <c r="G36" t="s">
        <v>41</v>
      </c>
    </row>
    <row r="37" spans="1:7">
      <c r="A37" t="s">
        <v>194</v>
      </c>
      <c r="B37" s="6"/>
      <c r="C37" s="6" t="s">
        <v>21</v>
      </c>
      <c r="D37">
        <v>30.7</v>
      </c>
      <c r="E37">
        <v>1930185</v>
      </c>
      <c r="F37">
        <v>20</v>
      </c>
      <c r="G37" t="s">
        <v>41</v>
      </c>
    </row>
    <row r="38" spans="1:7">
      <c r="A38" t="s">
        <v>136</v>
      </c>
      <c r="B38" s="6"/>
      <c r="C38" s="6" t="s">
        <v>15</v>
      </c>
      <c r="D38">
        <v>11.1</v>
      </c>
      <c r="E38">
        <v>491463</v>
      </c>
      <c r="F38">
        <v>10</v>
      </c>
      <c r="G38" t="s">
        <v>41</v>
      </c>
    </row>
    <row r="39" spans="1:7">
      <c r="A39" s="8" t="s">
        <v>213</v>
      </c>
    </row>
    <row r="40" spans="1:7">
      <c r="A40" t="s">
        <v>214</v>
      </c>
      <c r="B40" s="6" t="s">
        <v>149</v>
      </c>
      <c r="C40" s="6" t="s">
        <v>177</v>
      </c>
      <c r="D40" t="s">
        <v>115</v>
      </c>
      <c r="E40" t="s">
        <v>115</v>
      </c>
      <c r="F40">
        <v>50</v>
      </c>
      <c r="G40" t="s">
        <v>41</v>
      </c>
    </row>
    <row r="41" spans="1:7">
      <c r="A41" t="s">
        <v>215</v>
      </c>
      <c r="B41" s="6" t="s">
        <v>85</v>
      </c>
      <c r="C41" s="6" t="s">
        <v>242</v>
      </c>
      <c r="D41" t="s">
        <v>115</v>
      </c>
      <c r="E41" t="s">
        <v>115</v>
      </c>
      <c r="F41">
        <v>250</v>
      </c>
      <c r="G41" t="s">
        <v>41</v>
      </c>
    </row>
    <row r="42" spans="1:7">
      <c r="A42" t="s">
        <v>216</v>
      </c>
      <c r="B42" s="6" t="s">
        <v>104</v>
      </c>
      <c r="C42" s="6" t="s">
        <v>178</v>
      </c>
      <c r="D42" t="s">
        <v>115</v>
      </c>
      <c r="E42" t="s">
        <v>115</v>
      </c>
      <c r="F42">
        <v>250</v>
      </c>
      <c r="G42" t="s">
        <v>250</v>
      </c>
    </row>
    <row r="43" spans="1:7">
      <c r="A43" t="s">
        <v>217</v>
      </c>
      <c r="B43" s="6" t="s">
        <v>114</v>
      </c>
      <c r="C43" s="6" t="s">
        <v>179</v>
      </c>
      <c r="D43" t="s">
        <v>115</v>
      </c>
      <c r="E43" t="s">
        <v>115</v>
      </c>
      <c r="F43">
        <v>300</v>
      </c>
      <c r="G43" t="s">
        <v>41</v>
      </c>
    </row>
    <row r="44" spans="1:7">
      <c r="A44" s="8" t="s">
        <v>68</v>
      </c>
    </row>
    <row r="45" spans="1:7">
      <c r="A45" t="s">
        <v>214</v>
      </c>
      <c r="B45" s="6" t="s">
        <v>221</v>
      </c>
      <c r="C45" s="6" t="s">
        <v>251</v>
      </c>
      <c r="D45" t="s">
        <v>115</v>
      </c>
      <c r="E45" t="s">
        <v>115</v>
      </c>
      <c r="F45">
        <v>50</v>
      </c>
      <c r="G45" t="s">
        <v>41</v>
      </c>
    </row>
    <row r="46" spans="1:7">
      <c r="A46" t="s">
        <v>215</v>
      </c>
      <c r="B46" s="6" t="s">
        <v>205</v>
      </c>
      <c r="C46" s="6" t="s">
        <v>243</v>
      </c>
      <c r="D46" t="s">
        <v>115</v>
      </c>
      <c r="E46" t="s">
        <v>115</v>
      </c>
      <c r="F46">
        <v>250</v>
      </c>
      <c r="G46" t="s">
        <v>41</v>
      </c>
    </row>
    <row r="47" spans="1:7">
      <c r="A47" t="s">
        <v>216</v>
      </c>
      <c r="B47" s="6" t="s">
        <v>32</v>
      </c>
      <c r="C47" s="6" t="s">
        <v>224</v>
      </c>
      <c r="D47" t="s">
        <v>115</v>
      </c>
      <c r="E47" t="s">
        <v>115</v>
      </c>
      <c r="F47">
        <v>250</v>
      </c>
      <c r="G47" t="s">
        <v>250</v>
      </c>
    </row>
    <row r="48" spans="1:7">
      <c r="A48" t="s">
        <v>217</v>
      </c>
      <c r="B48" s="6" t="s">
        <v>142</v>
      </c>
      <c r="C48" s="6" t="s">
        <v>225</v>
      </c>
      <c r="D48" t="s">
        <v>115</v>
      </c>
      <c r="E48" t="s">
        <v>115</v>
      </c>
      <c r="F48">
        <v>300</v>
      </c>
      <c r="G48" t="s">
        <v>41</v>
      </c>
    </row>
  </sheetData>
  <sheetCalcPr fullCalcOnLoad="1"/>
  <phoneticPr fontId="5" type="noConversion"/>
  <conditionalFormatting sqref="H45:H48 H40:H43 I46 G3:G48">
    <cfRule type="cellIs" dxfId="2" priority="0" stopIfTrue="1" operator="equal">
      <formula>"running"</formula>
    </cfRule>
    <cfRule type="cellIs" dxfId="1" priority="0" stopIfTrue="1" operator="equal">
      <formula>"checked"</formula>
    </cfRule>
    <cfRule type="cellIs" dxfId="0" priority="0" stopIfTrue="1" operator="equal">
      <formula>"nearly"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43"/>
  <sheetViews>
    <sheetView workbookViewId="0">
      <pane xSplit="1" ySplit="43" topLeftCell="B44" activePane="bottomRight" state="frozenSplit"/>
      <selection pane="topRight" activeCell="B1" sqref="B1"/>
      <selection pane="bottomLeft" activeCell="A44" sqref="A44"/>
      <selection pane="bottomRight" activeCell="E12" sqref="E12"/>
    </sheetView>
  </sheetViews>
  <sheetFormatPr baseColWidth="10" defaultRowHeight="13"/>
  <cols>
    <col min="1" max="1" width="32" customWidth="1"/>
    <col min="2" max="2" width="11.7109375" customWidth="1"/>
    <col min="4" max="4" width="11.85546875" customWidth="1"/>
    <col min="5" max="5" width="11.7109375" customWidth="1"/>
    <col min="6" max="6" width="22.7109375" customWidth="1"/>
    <col min="7" max="7" width="5.140625" customWidth="1"/>
    <col min="8" max="8" width="22.42578125" customWidth="1"/>
    <col min="9" max="9" width="4.5703125" customWidth="1"/>
    <col min="11" max="11" width="18.7109375" customWidth="1"/>
    <col min="12" max="12" width="16.5703125" customWidth="1"/>
    <col min="13" max="13" width="5.85546875" customWidth="1"/>
    <col min="14" max="15" width="8.5703125" customWidth="1"/>
    <col min="16" max="16" width="16.7109375" customWidth="1"/>
    <col min="17" max="17" width="7" customWidth="1"/>
    <col min="18" max="18" width="9.140625" customWidth="1"/>
    <col min="19" max="19" width="7.7109375" customWidth="1"/>
  </cols>
  <sheetData>
    <row r="1" spans="1:19">
      <c r="A1" s="9" t="s">
        <v>129</v>
      </c>
      <c r="B1" s="4" t="s">
        <v>220</v>
      </c>
      <c r="C1" s="4" t="s">
        <v>130</v>
      </c>
      <c r="D1" s="9" t="s">
        <v>131</v>
      </c>
      <c r="E1" s="9" t="s">
        <v>132</v>
      </c>
      <c r="F1" s="9" t="s">
        <v>119</v>
      </c>
      <c r="G1" s="9" t="s">
        <v>240</v>
      </c>
      <c r="H1" s="9" t="s">
        <v>120</v>
      </c>
      <c r="I1" s="9" t="s">
        <v>240</v>
      </c>
      <c r="K1" s="9" t="s">
        <v>121</v>
      </c>
      <c r="L1" s="9" t="s">
        <v>89</v>
      </c>
      <c r="M1" s="9" t="s">
        <v>240</v>
      </c>
      <c r="N1" s="9" t="s">
        <v>90</v>
      </c>
      <c r="O1" s="9" t="s">
        <v>240</v>
      </c>
      <c r="P1" s="9" t="s">
        <v>117</v>
      </c>
      <c r="Q1" s="9" t="s">
        <v>240</v>
      </c>
      <c r="R1" s="9" t="s">
        <v>118</v>
      </c>
      <c r="S1" s="9" t="s">
        <v>241</v>
      </c>
    </row>
    <row r="2" spans="1:19">
      <c r="A2" s="4" t="s">
        <v>52</v>
      </c>
      <c r="K2" t="s">
        <v>105</v>
      </c>
      <c r="L2" s="10">
        <f>F3+F4+F5+F6</f>
        <v>3112.8575928484684</v>
      </c>
      <c r="M2" s="10">
        <f>SQRT(G3*G3+G4*G4+G5*G5+G6*G6)</f>
        <v>86.418400651059358</v>
      </c>
      <c r="N2" s="12">
        <f>L2/$L$10</f>
        <v>0.1095425979125464</v>
      </c>
      <c r="O2" s="11">
        <f>SQRT((M2/L2)*(M2/L2)+($M$10/$L$10)*($M$10/$L$10))*N2</f>
        <v>3.1984163253404342E-3</v>
      </c>
      <c r="P2" s="10">
        <f>H3+H4+H5+H6</f>
        <v>5160.1324484714214</v>
      </c>
      <c r="Q2" s="10">
        <f>SQRT(I3*I3+I4*I4+I5*I5+I6*I6)</f>
        <v>113.68367813142255</v>
      </c>
      <c r="R2" s="12">
        <f>P2/$P$10</f>
        <v>0.10091267245741833</v>
      </c>
      <c r="S2" s="11">
        <f>SQRT((Q2/P2)*(Q2/P2)+($Q$10/$P$10)*($Q$10/$P$10))*R2</f>
        <v>2.3356180273329842E-3</v>
      </c>
    </row>
    <row r="3" spans="1:19">
      <c r="A3" t="s">
        <v>17</v>
      </c>
      <c r="B3">
        <v>245.8</v>
      </c>
      <c r="C3">
        <v>21560109</v>
      </c>
      <c r="D3">
        <v>1064</v>
      </c>
      <c r="E3">
        <v>1989</v>
      </c>
      <c r="F3">
        <f>D3*($C$3/$B$3)*(B3/C3)</f>
        <v>1064</v>
      </c>
      <c r="G3">
        <f>SQRT(D3)*($C$3/$B$3)*(B3/C3)</f>
        <v>32.619012860600179</v>
      </c>
      <c r="H3">
        <f>E3*($C$3/$B$3)*(B3/C3)</f>
        <v>1989</v>
      </c>
      <c r="I3">
        <f>SQRT(E3)*($C$3/$B$3)*(B3/C3)</f>
        <v>44.598206241955516</v>
      </c>
      <c r="K3" t="s">
        <v>106</v>
      </c>
      <c r="L3" s="10">
        <f>F8+F9+F10+F11</f>
        <v>18444.558308745949</v>
      </c>
      <c r="M3" s="10">
        <f>SQRT(G8*G8+G9*G9+G10*G10+G11*G11)</f>
        <v>209.91539378099355</v>
      </c>
      <c r="N3" s="12">
        <f t="shared" ref="N3:N10" si="0">L3/$L$10</f>
        <v>0.649070757085491</v>
      </c>
      <c r="O3" s="11">
        <f t="shared" ref="O3:O10" si="1">SQRT((M3/L3)*(M3/L3)+($M$10/$L$10)*($M$10/$L$10))*N3</f>
        <v>9.4356227940119754E-3</v>
      </c>
      <c r="P3" s="10">
        <f>H8+H9+H10+H11</f>
        <v>40837.74766514494</v>
      </c>
      <c r="Q3" s="10">
        <f>SQRT(I8*I8+I9*I9+I10*I10+I11*I11)</f>
        <v>328.97157982481252</v>
      </c>
      <c r="R3" s="12">
        <f t="shared" ref="R3:R10" si="2">P3/$P$10</f>
        <v>0.79863187528301582</v>
      </c>
      <c r="S3" s="11">
        <f t="shared" ref="S3:S29" si="3">SQRT((Q3/P3)*(Q3/P3)+($Q$10/$P$10)*($Q$10/$P$10))*R3</f>
        <v>8.5721473768185525E-3</v>
      </c>
    </row>
    <row r="4" spans="1:19">
      <c r="A4" t="s">
        <v>18</v>
      </c>
      <c r="B4">
        <v>245.8</v>
      </c>
      <c r="C4">
        <v>3963486</v>
      </c>
      <c r="D4">
        <v>205</v>
      </c>
      <c r="E4">
        <v>349</v>
      </c>
      <c r="F4">
        <f t="shared" ref="F4:F38" si="4">D4*($C$3/$B$3)*(B4/C4)</f>
        <v>1115.1350969828079</v>
      </c>
      <c r="G4">
        <f t="shared" ref="G4:G38" si="5">SQRT(D4)*($C$3/$B$3)*(B4/C4)</f>
        <v>77.884413560873966</v>
      </c>
      <c r="H4">
        <f t="shared" ref="H4:H38" si="6">E4*($C$3/$B$3)*(B4/C4)</f>
        <v>1898.4495065707313</v>
      </c>
      <c r="I4">
        <f t="shared" ref="I4:I38" si="7">SQRT(E4)*($C$3/$B$3)*(B4/C4)</f>
        <v>101.62167222827907</v>
      </c>
      <c r="K4" t="s">
        <v>227</v>
      </c>
      <c r="L4" s="10">
        <f>F13+F14+F15+F16</f>
        <v>1465.7531183343024</v>
      </c>
      <c r="M4" s="10">
        <f>SQRT(G13*G13+G14*G14+G15*G15+G16*G16)</f>
        <v>64.355151386823607</v>
      </c>
      <c r="N4" s="12">
        <f t="shared" si="0"/>
        <v>5.1580388659485839E-2</v>
      </c>
      <c r="O4" s="11">
        <f t="shared" si="1"/>
        <v>2.312233256581215E-3</v>
      </c>
      <c r="P4" s="10">
        <f>H13+H14+H15+H16</f>
        <v>1009.8060033669792</v>
      </c>
      <c r="Q4" s="10">
        <f>SQRT(I13*I13+I14*I14+I15*I15+I16*I16)</f>
        <v>49.694342212169268</v>
      </c>
      <c r="R4" s="12">
        <f t="shared" si="2"/>
        <v>1.9747985828056213E-2</v>
      </c>
      <c r="S4" s="11">
        <f t="shared" si="3"/>
        <v>9.8187712927711238E-4</v>
      </c>
    </row>
    <row r="5" spans="1:19">
      <c r="A5" t="s">
        <v>84</v>
      </c>
      <c r="B5">
        <v>18.190000000000001</v>
      </c>
      <c r="C5">
        <v>3058076</v>
      </c>
      <c r="D5">
        <v>759</v>
      </c>
      <c r="E5">
        <v>2052</v>
      </c>
      <c r="F5">
        <f t="shared" si="4"/>
        <v>396.00008046041637</v>
      </c>
      <c r="G5">
        <f t="shared" si="5"/>
        <v>14.37389229161252</v>
      </c>
      <c r="H5">
        <f t="shared" si="6"/>
        <v>1070.6089131815211</v>
      </c>
      <c r="I5">
        <f t="shared" si="7"/>
        <v>23.634269121186083</v>
      </c>
      <c r="K5" t="s">
        <v>228</v>
      </c>
      <c r="L5" s="10">
        <f>F18+F19+F20+F21</f>
        <v>218.33376269082618</v>
      </c>
      <c r="M5" s="10">
        <f>SQRT(G18*G18+G19*G19+G20*G20+G21*G21)</f>
        <v>23.342011329852784</v>
      </c>
      <c r="N5" s="12">
        <f t="shared" si="0"/>
        <v>7.6832450132384685E-3</v>
      </c>
      <c r="O5" s="11">
        <f t="shared" si="1"/>
        <v>8.2434815036661817E-4</v>
      </c>
      <c r="P5" s="10">
        <f>H18+H19+H20+H21</f>
        <v>100.05788225639732</v>
      </c>
      <c r="Q5" s="10">
        <f>SQRT(I18*I18+I19*I19+I20*I20+I21*I21)</f>
        <v>15.267147389576127</v>
      </c>
      <c r="R5" s="12">
        <f t="shared" si="2"/>
        <v>1.9567537073421058E-3</v>
      </c>
      <c r="S5" s="11">
        <f t="shared" si="3"/>
        <v>2.9889011514952973E-4</v>
      </c>
    </row>
    <row r="6" spans="1:19">
      <c r="A6" t="s">
        <v>246</v>
      </c>
      <c r="B6">
        <v>3.4409999999999998</v>
      </c>
      <c r="C6">
        <v>1233739</v>
      </c>
      <c r="D6">
        <v>2198</v>
      </c>
      <c r="E6">
        <v>826</v>
      </c>
      <c r="F6">
        <f t="shared" si="4"/>
        <v>537.72241540524385</v>
      </c>
      <c r="G6">
        <f t="shared" si="5"/>
        <v>11.469495008712922</v>
      </c>
      <c r="H6">
        <f t="shared" si="6"/>
        <v>202.07402871916807</v>
      </c>
      <c r="I6">
        <f t="shared" si="7"/>
        <v>7.0310546950261559</v>
      </c>
      <c r="K6" t="s">
        <v>206</v>
      </c>
      <c r="L6" s="10">
        <f>F23+F24+F26+F25</f>
        <v>4234.2130953790911</v>
      </c>
      <c r="M6" s="10">
        <f>SQRT(G23*G23+G24*G24+G25*G25+G26*G26)</f>
        <v>93.859099992990309</v>
      </c>
      <c r="N6" s="12">
        <f t="shared" si="0"/>
        <v>0.14900350843185167</v>
      </c>
      <c r="O6" s="11">
        <f t="shared" si="1"/>
        <v>3.5672946376286703E-3</v>
      </c>
      <c r="P6" s="10">
        <f>H23+H24+H26+H25</f>
        <v>2988.7959951220628</v>
      </c>
      <c r="Q6" s="10">
        <f>SQRT(I23*I23+I24*I24+I25*I25+I26*I26)</f>
        <v>79.656377987633178</v>
      </c>
      <c r="R6" s="12">
        <f t="shared" si="2"/>
        <v>5.8449544524218779E-2</v>
      </c>
      <c r="S6" s="11">
        <f t="shared" si="3"/>
        <v>1.6120079429747412E-3</v>
      </c>
    </row>
    <row r="7" spans="1:19">
      <c r="A7" s="4" t="s">
        <v>247</v>
      </c>
      <c r="K7" t="s">
        <v>81</v>
      </c>
      <c r="L7" s="10">
        <f>F28+F29+F30+F31</f>
        <v>537.71702501457958</v>
      </c>
      <c r="M7" s="10">
        <f>SQRT(G28*G28+G29*G29+G30*G30+G31*G31)</f>
        <v>17.305749746617469</v>
      </c>
      <c r="N7" s="12">
        <f t="shared" si="0"/>
        <v>1.8922458899895488E-2</v>
      </c>
      <c r="O7" s="11">
        <f t="shared" si="1"/>
        <v>6.3258693221523641E-4</v>
      </c>
      <c r="P7" s="10">
        <f>H28+H29+H30+H31</f>
        <v>414.63867555080549</v>
      </c>
      <c r="Q7" s="10">
        <f>SQRT(I28*I28+I29*I29+I30*I30+I31*I31)</f>
        <v>13.514182509899562</v>
      </c>
      <c r="R7" s="12">
        <f t="shared" si="2"/>
        <v>8.1087641202758406E-3</v>
      </c>
      <c r="S7" s="11">
        <f t="shared" si="3"/>
        <v>2.7047303567402517E-4</v>
      </c>
    </row>
    <row r="8" spans="1:19">
      <c r="A8" t="s">
        <v>248</v>
      </c>
      <c r="B8">
        <v>245.8</v>
      </c>
      <c r="C8">
        <v>21560109</v>
      </c>
      <c r="D8">
        <v>7164</v>
      </c>
      <c r="E8">
        <v>16210</v>
      </c>
      <c r="F8">
        <f t="shared" si="4"/>
        <v>7164</v>
      </c>
      <c r="G8">
        <f t="shared" si="5"/>
        <v>84.640415877995309</v>
      </c>
      <c r="H8">
        <f t="shared" si="6"/>
        <v>16210</v>
      </c>
      <c r="I8">
        <f t="shared" si="7"/>
        <v>127.31849826321391</v>
      </c>
      <c r="K8" t="s">
        <v>50</v>
      </c>
      <c r="L8" s="10">
        <f>F33+F34+F35+F36+F37+F38</f>
        <v>403.43553143477504</v>
      </c>
      <c r="M8" s="10">
        <f>SQRT(G33*G33+G34*G34+G35*G35+G36*G36+G37*G37+G38*G38)</f>
        <v>27.013670035717556</v>
      </c>
      <c r="N8" s="12">
        <f t="shared" si="0"/>
        <v>1.4197043997491131E-2</v>
      </c>
      <c r="O8" s="11">
        <f t="shared" si="1"/>
        <v>9.5925395282864582E-4</v>
      </c>
      <c r="P8" s="10">
        <f>H33+H34+H35+H36+H37+H38</f>
        <v>623.45410526059436</v>
      </c>
      <c r="Q8" s="10">
        <f>SQRT(I33*I33+I34*I34+I35*I35+I36*I36+I37*I37+I38*I38)</f>
        <v>34.476823471651812</v>
      </c>
      <c r="R8" s="12">
        <f t="shared" si="2"/>
        <v>1.2192404079672842E-2</v>
      </c>
      <c r="S8" s="11">
        <f t="shared" si="3"/>
        <v>6.797604940089678E-4</v>
      </c>
    </row>
    <row r="9" spans="1:19">
      <c r="A9" t="s">
        <v>134</v>
      </c>
      <c r="B9">
        <v>245.8</v>
      </c>
      <c r="C9">
        <v>3963486</v>
      </c>
      <c r="D9">
        <v>1182</v>
      </c>
      <c r="E9">
        <v>2974</v>
      </c>
      <c r="F9">
        <f t="shared" si="4"/>
        <v>6429.7057787008725</v>
      </c>
      <c r="G9">
        <f t="shared" si="5"/>
        <v>187.01754941914936</v>
      </c>
      <c r="H9">
        <f t="shared" si="6"/>
        <v>16177.618431350586</v>
      </c>
      <c r="I9">
        <f t="shared" si="7"/>
        <v>296.64983133518734</v>
      </c>
      <c r="K9" t="s">
        <v>88</v>
      </c>
      <c r="L9" s="10">
        <f>L4+L5+L6+L7+L8</f>
        <v>6859.4525328535738</v>
      </c>
      <c r="M9" s="10">
        <f>SQRT(M4*M4+M5*M5+M6*M6+M7*M7+M8*M8)</f>
        <v>120.5205086179497</v>
      </c>
      <c r="N9" s="12">
        <f t="shared" si="0"/>
        <v>0.24138664500196258</v>
      </c>
      <c r="O9" s="11">
        <f t="shared" si="1"/>
        <v>4.7701079115977044E-3</v>
      </c>
      <c r="P9" s="10">
        <f>P4+P5+P6+P7+P8</f>
        <v>5136.7526615568395</v>
      </c>
      <c r="Q9" s="10">
        <f>SQRT(Q4*Q4+Q5*Q5+Q6*Q6+Q7*Q7+Q8*Q8)</f>
        <v>102.07368160809249</v>
      </c>
      <c r="R9" s="12">
        <f t="shared" si="2"/>
        <v>0.10045545225956579</v>
      </c>
      <c r="S9" s="11">
        <f t="shared" si="3"/>
        <v>2.1195458747678281E-3</v>
      </c>
    </row>
    <row r="10" spans="1:19">
      <c r="A10" t="s">
        <v>164</v>
      </c>
      <c r="B10">
        <v>18.190000000000001</v>
      </c>
      <c r="C10">
        <v>3058076</v>
      </c>
      <c r="D10">
        <v>5106</v>
      </c>
      <c r="E10">
        <v>13446</v>
      </c>
      <c r="F10">
        <f t="shared" si="4"/>
        <v>2664.0005412791652</v>
      </c>
      <c r="G10">
        <f t="shared" si="5"/>
        <v>37.28154514356077</v>
      </c>
      <c r="H10">
        <f t="shared" si="6"/>
        <v>7015.3057732157558</v>
      </c>
      <c r="I10">
        <f t="shared" si="7"/>
        <v>60.499258487467571</v>
      </c>
      <c r="K10" t="s">
        <v>239</v>
      </c>
      <c r="L10" s="10">
        <f>L2+L3+L9</f>
        <v>28416.868434447992</v>
      </c>
      <c r="M10" s="10">
        <f>SQRT(M2*M2+M3*M3+M9*M9)</f>
        <v>257.01713078089932</v>
      </c>
      <c r="N10" s="12">
        <f t="shared" si="0"/>
        <v>1</v>
      </c>
      <c r="O10" s="11">
        <f t="shared" si="1"/>
        <v>1.279089259786088E-2</v>
      </c>
      <c r="P10" s="10">
        <f>P2+P3+P9</f>
        <v>51134.632775173202</v>
      </c>
      <c r="Q10" s="10">
        <f>SQRT(Q2*Q2+Q3*Q3+Q9*Q9)</f>
        <v>362.71933431091333</v>
      </c>
      <c r="R10" s="12">
        <f t="shared" si="2"/>
        <v>1</v>
      </c>
      <c r="S10" s="11">
        <f t="shared" si="3"/>
        <v>1.003160820911355E-2</v>
      </c>
    </row>
    <row r="11" spans="1:19">
      <c r="A11" t="s">
        <v>165</v>
      </c>
      <c r="B11">
        <v>3.4409999999999998</v>
      </c>
      <c r="C11">
        <v>1233739</v>
      </c>
      <c r="D11">
        <v>8939</v>
      </c>
      <c r="E11">
        <v>5865</v>
      </c>
      <c r="F11">
        <f t="shared" si="4"/>
        <v>2186.8519887659118</v>
      </c>
      <c r="G11">
        <f t="shared" si="5"/>
        <v>23.12996210965882</v>
      </c>
      <c r="H11">
        <f t="shared" si="6"/>
        <v>1434.8234605785965</v>
      </c>
      <c r="I11">
        <f t="shared" si="7"/>
        <v>18.735464331168146</v>
      </c>
      <c r="S11" s="11"/>
    </row>
    <row r="12" spans="1:19">
      <c r="A12" s="4" t="s">
        <v>185</v>
      </c>
      <c r="K12" t="s">
        <v>7</v>
      </c>
      <c r="L12">
        <f>F3+F8+F13+F18</f>
        <v>8976</v>
      </c>
      <c r="M12">
        <f>SQRT(G3*G3+G8*G8+G13*G13+G18*G18)</f>
        <v>94.741754258616083</v>
      </c>
      <c r="N12" s="12">
        <f>L12/$L$10</f>
        <v>0.31586872496896795</v>
      </c>
      <c r="O12" s="12">
        <f>SQRT((M12/L12)*(M12/L12)+($M$10/$L$10)*($M$10/$L$10))*N12</f>
        <v>4.3905942106139233E-3</v>
      </c>
      <c r="P12">
        <f>H3+H8+H13+H18</f>
        <v>18797</v>
      </c>
      <c r="Q12">
        <f>SQRT(I3*I3+I8*I8+I13*I13+I18*I18)</f>
        <v>137.10215169719257</v>
      </c>
      <c r="R12" s="12">
        <f>P12/$P$10</f>
        <v>0.36759822022475319</v>
      </c>
      <c r="S12" s="11">
        <f t="shared" si="3"/>
        <v>3.740057821219504E-3</v>
      </c>
    </row>
    <row r="13" spans="1:19">
      <c r="A13" t="s">
        <v>181</v>
      </c>
      <c r="B13">
        <v>245.8</v>
      </c>
      <c r="C13">
        <v>21560109</v>
      </c>
      <c r="D13">
        <v>667</v>
      </c>
      <c r="E13">
        <v>553</v>
      </c>
      <c r="F13">
        <f t="shared" si="4"/>
        <v>667</v>
      </c>
      <c r="G13">
        <f t="shared" si="5"/>
        <v>25.826343140289918</v>
      </c>
      <c r="H13">
        <f t="shared" si="6"/>
        <v>553</v>
      </c>
      <c r="I13">
        <f t="shared" si="7"/>
        <v>23.515952032609693</v>
      </c>
      <c r="K13" t="s">
        <v>8</v>
      </c>
      <c r="L13">
        <f>F4+F9+F14+F19</f>
        <v>8251.9997176727793</v>
      </c>
      <c r="M13">
        <f>SQRT(G4*G4+G9*G9+G14*G14+G19*G19)</f>
        <v>211.8685108276764</v>
      </c>
      <c r="N13" s="12">
        <f t="shared" ref="N13:N29" si="8">L13/$L$10</f>
        <v>0.29039089006969526</v>
      </c>
      <c r="O13" s="12">
        <f t="shared" ref="O13:O29" si="9">SQRT((M13/L13)*(M13/L13)+($M$10/$L$10)*($M$10/$L$10))*N13</f>
        <v>7.9048179315329165E-3</v>
      </c>
      <c r="P13">
        <f>H4+H9+H14+H19</f>
        <v>18451.406092515532</v>
      </c>
      <c r="Q13">
        <f>SQRT(I4*I4+I9*I9+I14*I14+I19*I19)</f>
        <v>316.81194331427622</v>
      </c>
      <c r="R13" s="12">
        <f t="shared" ref="R13:R29" si="10">P13/$P$10</f>
        <v>0.3608397106055688</v>
      </c>
      <c r="S13" s="11">
        <f t="shared" si="3"/>
        <v>6.7035424177632683E-3</v>
      </c>
    </row>
    <row r="14" spans="1:19">
      <c r="A14" t="s">
        <v>182</v>
      </c>
      <c r="B14">
        <v>245.8</v>
      </c>
      <c r="C14">
        <v>3963486</v>
      </c>
      <c r="D14">
        <v>115</v>
      </c>
      <c r="E14">
        <v>63</v>
      </c>
      <c r="F14">
        <f t="shared" si="4"/>
        <v>625.56359099035546</v>
      </c>
      <c r="G14">
        <f t="shared" si="5"/>
        <v>58.334105645858351</v>
      </c>
      <c r="H14">
        <f t="shared" si="6"/>
        <v>342.70005419471653</v>
      </c>
      <c r="I14">
        <f t="shared" si="7"/>
        <v>43.176148461313211</v>
      </c>
      <c r="K14" t="s">
        <v>9</v>
      </c>
      <c r="L14">
        <f>F5+F10+F15+F20</f>
        <v>3188.870213141061</v>
      </c>
      <c r="M14">
        <f>SQRT(G5*G5+G10*G10+G15*G15+G20*G20)</f>
        <v>40.789198449109016</v>
      </c>
      <c r="N14" s="12">
        <f t="shared" si="8"/>
        <v>0.1122175098391698</v>
      </c>
      <c r="O14" s="12">
        <f t="shared" si="9"/>
        <v>1.7579725618681755E-3</v>
      </c>
      <c r="P14">
        <f>H5+H10+H15+H20</f>
        <v>8192.3494906316955</v>
      </c>
      <c r="Q14">
        <f>SQRT(I5*I5+I10*I10+I15*I15+I20*I20)</f>
        <v>65.377902749463587</v>
      </c>
      <c r="R14" s="12">
        <f t="shared" si="10"/>
        <v>0.16021136842131056</v>
      </c>
      <c r="S14" s="11">
        <f t="shared" si="3"/>
        <v>1.710609846402855E-3</v>
      </c>
    </row>
    <row r="15" spans="1:19">
      <c r="A15" t="s">
        <v>183</v>
      </c>
      <c r="B15">
        <v>18.190000000000001</v>
      </c>
      <c r="C15">
        <v>3058076</v>
      </c>
      <c r="D15">
        <v>203</v>
      </c>
      <c r="E15">
        <v>169</v>
      </c>
      <c r="F15">
        <f t="shared" si="4"/>
        <v>105.91306499797697</v>
      </c>
      <c r="G15">
        <f t="shared" si="5"/>
        <v>7.4336398662705854</v>
      </c>
      <c r="H15">
        <f t="shared" si="6"/>
        <v>88.173930958906951</v>
      </c>
      <c r="I15">
        <f t="shared" si="7"/>
        <v>6.7826100737620729</v>
      </c>
      <c r="K15" t="s">
        <v>10</v>
      </c>
      <c r="L15">
        <f>F6+F11+F16+F21</f>
        <v>2824.6328518057076</v>
      </c>
      <c r="M15">
        <f>SQRT(G6*G6+G11*G11+G16*G16+G21*G21)</f>
        <v>26.287314997970654</v>
      </c>
      <c r="N15" s="12">
        <f t="shared" si="8"/>
        <v>9.9399863792928783E-2</v>
      </c>
      <c r="O15" s="12">
        <f t="shared" si="9"/>
        <v>1.289954233371236E-3</v>
      </c>
      <c r="P15">
        <f>H6+H11+H16+H21</f>
        <v>1666.9884160925076</v>
      </c>
      <c r="Q15">
        <f>SQRT(I6*I6+I11*I11+I16*I16+I21*I21)</f>
        <v>20.194426180275652</v>
      </c>
      <c r="R15" s="12">
        <f t="shared" si="10"/>
        <v>3.259998802419993E-2</v>
      </c>
      <c r="S15" s="11">
        <f t="shared" si="3"/>
        <v>4.5764770612210837E-4</v>
      </c>
    </row>
    <row r="16" spans="1:19">
      <c r="A16" t="s">
        <v>184</v>
      </c>
      <c r="B16">
        <v>3.4409999999999998</v>
      </c>
      <c r="C16">
        <v>1233739</v>
      </c>
      <c r="D16">
        <v>275</v>
      </c>
      <c r="E16">
        <v>106</v>
      </c>
      <c r="F16">
        <f t="shared" si="4"/>
        <v>67.276462345970003</v>
      </c>
      <c r="G16">
        <f t="shared" si="5"/>
        <v>4.0569233240737406</v>
      </c>
      <c r="H16">
        <f t="shared" si="6"/>
        <v>25.932018213355704</v>
      </c>
      <c r="I16">
        <f t="shared" si="7"/>
        <v>2.518740267302348</v>
      </c>
      <c r="K16" t="s">
        <v>11</v>
      </c>
      <c r="L16">
        <f t="shared" ref="L16:M19" si="11">F23</f>
        <v>0</v>
      </c>
      <c r="M16">
        <f t="shared" si="11"/>
        <v>0</v>
      </c>
      <c r="N16" s="12">
        <f t="shared" si="8"/>
        <v>0</v>
      </c>
      <c r="O16" s="12">
        <v>0</v>
      </c>
      <c r="P16">
        <f t="shared" ref="P16:Q19" si="12">H23</f>
        <v>25.36742046505903</v>
      </c>
      <c r="Q16">
        <f t="shared" si="12"/>
        <v>25.36742046505903</v>
      </c>
      <c r="R16" s="12">
        <f t="shared" si="10"/>
        <v>4.9609079186299307E-4</v>
      </c>
      <c r="S16" s="11">
        <f t="shared" si="3"/>
        <v>4.9610327250241182E-4</v>
      </c>
    </row>
    <row r="17" spans="1:19">
      <c r="A17" s="4" t="s">
        <v>168</v>
      </c>
      <c r="K17" t="s">
        <v>12</v>
      </c>
      <c r="L17">
        <f t="shared" si="11"/>
        <v>116.99999154781734</v>
      </c>
      <c r="M17">
        <f t="shared" si="11"/>
        <v>25.531491313193641</v>
      </c>
      <c r="N17" s="12">
        <f t="shared" si="8"/>
        <v>4.1172725213445959E-3</v>
      </c>
      <c r="O17" s="12">
        <v>0</v>
      </c>
      <c r="P17">
        <f t="shared" si="12"/>
        <v>38.999997182605782</v>
      </c>
      <c r="Q17">
        <f t="shared" si="12"/>
        <v>14.740613382484941</v>
      </c>
      <c r="R17" s="12">
        <f t="shared" si="10"/>
        <v>7.6269242714775091E-4</v>
      </c>
      <c r="S17" s="11">
        <f t="shared" si="3"/>
        <v>2.8832140360198703E-4</v>
      </c>
    </row>
    <row r="18" spans="1:19">
      <c r="A18" t="s">
        <v>116</v>
      </c>
      <c r="B18">
        <v>245.8</v>
      </c>
      <c r="C18">
        <v>21560109</v>
      </c>
      <c r="D18">
        <v>81</v>
      </c>
      <c r="E18">
        <v>45</v>
      </c>
      <c r="F18">
        <f t="shared" si="4"/>
        <v>81</v>
      </c>
      <c r="G18">
        <f t="shared" si="5"/>
        <v>9</v>
      </c>
      <c r="H18">
        <f t="shared" si="6"/>
        <v>45</v>
      </c>
      <c r="I18">
        <f t="shared" si="7"/>
        <v>6.7082039324993694</v>
      </c>
      <c r="K18" t="s">
        <v>13</v>
      </c>
      <c r="L18">
        <f t="shared" si="11"/>
        <v>532.4588918257341</v>
      </c>
      <c r="M18">
        <f t="shared" si="11"/>
        <v>43.916469218285343</v>
      </c>
      <c r="N18" s="12">
        <f t="shared" si="8"/>
        <v>1.8737423268647982E-2</v>
      </c>
      <c r="O18" s="12">
        <v>0</v>
      </c>
      <c r="P18">
        <f t="shared" si="12"/>
        <v>213.70799059672322</v>
      </c>
      <c r="Q18">
        <f t="shared" si="12"/>
        <v>27.822410563687541</v>
      </c>
      <c r="R18" s="12">
        <f t="shared" si="10"/>
        <v>4.1793199442019336E-3</v>
      </c>
      <c r="S18" s="11">
        <f t="shared" si="3"/>
        <v>5.4490814425206828E-4</v>
      </c>
    </row>
    <row r="19" spans="1:19">
      <c r="A19" t="s">
        <v>45</v>
      </c>
      <c r="B19">
        <v>245.8</v>
      </c>
      <c r="C19">
        <v>3963486</v>
      </c>
      <c r="D19">
        <v>15</v>
      </c>
      <c r="E19">
        <v>6</v>
      </c>
      <c r="F19">
        <f t="shared" si="4"/>
        <v>81.595250998742031</v>
      </c>
      <c r="G19">
        <f t="shared" si="5"/>
        <v>21.067803216516129</v>
      </c>
      <c r="H19">
        <f t="shared" si="6"/>
        <v>32.638100399496807</v>
      </c>
      <c r="I19">
        <f t="shared" si="7"/>
        <v>13.324448692082496</v>
      </c>
      <c r="K19" t="s">
        <v>14</v>
      </c>
      <c r="L19">
        <f t="shared" si="11"/>
        <v>3584.7542120055396</v>
      </c>
      <c r="M19">
        <f t="shared" si="11"/>
        <v>78.924123905291893</v>
      </c>
      <c r="N19" s="12">
        <f t="shared" si="8"/>
        <v>0.12614881264185909</v>
      </c>
      <c r="O19" s="12">
        <f t="shared" si="9"/>
        <v>3.0025920166702976E-3</v>
      </c>
      <c r="P19">
        <f t="shared" si="12"/>
        <v>2710.7205868776746</v>
      </c>
      <c r="Q19">
        <f t="shared" si="12"/>
        <v>68.631336287379028</v>
      </c>
      <c r="R19" s="12">
        <f t="shared" si="10"/>
        <v>5.3011441361006092E-2</v>
      </c>
      <c r="S19" s="11">
        <f t="shared" si="3"/>
        <v>1.3938503660407013E-3</v>
      </c>
    </row>
    <row r="20" spans="1:19">
      <c r="A20" t="s">
        <v>46</v>
      </c>
      <c r="B20">
        <v>18.190000000000001</v>
      </c>
      <c r="C20">
        <v>3058076</v>
      </c>
      <c r="D20">
        <v>44</v>
      </c>
      <c r="E20">
        <v>35</v>
      </c>
      <c r="F20">
        <f t="shared" si="4"/>
        <v>22.956526403502401</v>
      </c>
      <c r="G20">
        <f t="shared" si="5"/>
        <v>3.4608265713774706</v>
      </c>
      <c r="H20">
        <f t="shared" si="6"/>
        <v>18.260873275513273</v>
      </c>
      <c r="I20">
        <f t="shared" si="7"/>
        <v>3.0866509487716614</v>
      </c>
      <c r="K20" t="s">
        <v>122</v>
      </c>
      <c r="L20">
        <f t="shared" ref="L20:M23" si="13">F28</f>
        <v>0</v>
      </c>
      <c r="M20">
        <f t="shared" si="13"/>
        <v>0</v>
      </c>
      <c r="N20" s="12">
        <f t="shared" si="8"/>
        <v>0</v>
      </c>
      <c r="O20" s="12">
        <v>0</v>
      </c>
      <c r="P20">
        <f t="shared" ref="P20:Q23" si="14">H28</f>
        <v>0</v>
      </c>
      <c r="Q20">
        <f t="shared" si="14"/>
        <v>0</v>
      </c>
      <c r="R20" s="12">
        <f t="shared" si="10"/>
        <v>0</v>
      </c>
      <c r="S20" s="11">
        <v>0</v>
      </c>
    </row>
    <row r="21" spans="1:19">
      <c r="A21" t="s">
        <v>47</v>
      </c>
      <c r="B21">
        <v>3.4409999999999998</v>
      </c>
      <c r="C21">
        <v>1233739</v>
      </c>
      <c r="D21">
        <v>134</v>
      </c>
      <c r="E21">
        <v>17</v>
      </c>
      <c r="F21">
        <f t="shared" si="4"/>
        <v>32.781985288581744</v>
      </c>
      <c r="G21">
        <f t="shared" si="5"/>
        <v>2.8319322018678421</v>
      </c>
      <c r="H21">
        <f t="shared" si="6"/>
        <v>4.1589085813872364</v>
      </c>
      <c r="I21">
        <f t="shared" si="7"/>
        <v>1.0086834922557222</v>
      </c>
      <c r="K21" t="s">
        <v>123</v>
      </c>
      <c r="L21">
        <f t="shared" si="13"/>
        <v>8.042812595053034</v>
      </c>
      <c r="M21">
        <f t="shared" si="13"/>
        <v>8.042812595053034</v>
      </c>
      <c r="N21" s="12">
        <f t="shared" si="8"/>
        <v>2.8302951866797664E-4</v>
      </c>
      <c r="O21" s="12">
        <v>0</v>
      </c>
      <c r="P21">
        <f t="shared" si="14"/>
        <v>0</v>
      </c>
      <c r="Q21">
        <f t="shared" si="14"/>
        <v>0</v>
      </c>
      <c r="R21" s="12">
        <f t="shared" si="10"/>
        <v>0</v>
      </c>
      <c r="S21" s="11">
        <v>0</v>
      </c>
    </row>
    <row r="22" spans="1:19">
      <c r="A22" s="4" t="s">
        <v>48</v>
      </c>
      <c r="K22" t="s">
        <v>124</v>
      </c>
      <c r="L22">
        <f t="shared" si="13"/>
        <v>66.614284986124048</v>
      </c>
      <c r="M22">
        <f t="shared" si="13"/>
        <v>6.0064078007070689</v>
      </c>
      <c r="N22" s="12">
        <f t="shared" si="8"/>
        <v>2.3441810676566922E-3</v>
      </c>
      <c r="O22" s="12">
        <v>0</v>
      </c>
      <c r="P22">
        <f t="shared" si="14"/>
        <v>41.701625560419117</v>
      </c>
      <c r="Q22">
        <f t="shared" si="14"/>
        <v>4.752341288169335</v>
      </c>
      <c r="R22" s="12">
        <f t="shared" si="10"/>
        <v>8.1552605929079863E-4</v>
      </c>
      <c r="S22" s="11">
        <f t="shared" si="3"/>
        <v>9.3117683853642791E-5</v>
      </c>
    </row>
    <row r="23" spans="1:19">
      <c r="A23" t="s">
        <v>196</v>
      </c>
      <c r="B23">
        <v>6662.8</v>
      </c>
      <c r="C23">
        <v>23038253</v>
      </c>
      <c r="D23">
        <v>0</v>
      </c>
      <c r="E23">
        <v>1</v>
      </c>
      <c r="F23">
        <f t="shared" si="4"/>
        <v>0</v>
      </c>
      <c r="G23">
        <f t="shared" si="5"/>
        <v>0</v>
      </c>
      <c r="H23">
        <f t="shared" si="6"/>
        <v>25.36742046505903</v>
      </c>
      <c r="I23">
        <f t="shared" si="7"/>
        <v>25.36742046505903</v>
      </c>
      <c r="K23" t="s">
        <v>125</v>
      </c>
      <c r="L23">
        <f t="shared" si="13"/>
        <v>463.05992743340255</v>
      </c>
      <c r="M23">
        <f t="shared" si="13"/>
        <v>14.096992770978217</v>
      </c>
      <c r="N23" s="12">
        <f t="shared" si="8"/>
        <v>1.629524831357082E-2</v>
      </c>
      <c r="O23" s="12">
        <f t="shared" si="9"/>
        <v>5.1750884759359337E-4</v>
      </c>
      <c r="P23">
        <f t="shared" si="14"/>
        <v>372.93704999038636</v>
      </c>
      <c r="Q23">
        <f t="shared" si="14"/>
        <v>12.651022930642259</v>
      </c>
      <c r="R23" s="12">
        <f t="shared" si="10"/>
        <v>7.2932380609850413E-3</v>
      </c>
      <c r="S23" s="11">
        <f t="shared" si="3"/>
        <v>2.5275721842552197E-4</v>
      </c>
    </row>
    <row r="24" spans="1:19">
      <c r="A24" t="s">
        <v>96</v>
      </c>
      <c r="B24">
        <v>2159.1999999999998</v>
      </c>
      <c r="C24">
        <v>33993463</v>
      </c>
      <c r="D24">
        <v>21</v>
      </c>
      <c r="E24">
        <v>7</v>
      </c>
      <c r="F24">
        <f t="shared" si="4"/>
        <v>116.99999154781734</v>
      </c>
      <c r="G24">
        <f t="shared" si="5"/>
        <v>25.531491313193641</v>
      </c>
      <c r="H24">
        <f t="shared" si="6"/>
        <v>38.999997182605782</v>
      </c>
      <c r="I24">
        <f t="shared" si="7"/>
        <v>14.740613382484941</v>
      </c>
      <c r="K24" t="s">
        <v>187</v>
      </c>
      <c r="L24">
        <f t="shared" ref="L24:M29" si="15">F33</f>
        <v>5.1306630284981791</v>
      </c>
      <c r="M24">
        <f t="shared" si="15"/>
        <v>2.5653315142490896</v>
      </c>
      <c r="N24" s="12">
        <f t="shared" si="8"/>
        <v>1.8054990965431635E-4</v>
      </c>
      <c r="O24" s="12">
        <f t="shared" si="9"/>
        <v>9.0289723227677225E-5</v>
      </c>
      <c r="P24">
        <f t="shared" ref="P24:Q29" si="16">H33</f>
        <v>6.4133287856227241</v>
      </c>
      <c r="Q24">
        <f t="shared" si="16"/>
        <v>2.8681278253417175</v>
      </c>
      <c r="R24" s="12">
        <f t="shared" si="10"/>
        <v>1.2542045258876901E-4</v>
      </c>
      <c r="S24" s="11">
        <f t="shared" si="3"/>
        <v>5.6096786716634173E-5</v>
      </c>
    </row>
    <row r="25" spans="1:19">
      <c r="A25" t="s">
        <v>97</v>
      </c>
      <c r="B25">
        <v>640.4</v>
      </c>
      <c r="C25">
        <v>15507852</v>
      </c>
      <c r="D25">
        <v>147</v>
      </c>
      <c r="E25">
        <v>59</v>
      </c>
      <c r="F25">
        <f t="shared" si="4"/>
        <v>532.4588918257341</v>
      </c>
      <c r="G25">
        <f t="shared" si="5"/>
        <v>43.916469218285343</v>
      </c>
      <c r="H25">
        <f t="shared" si="6"/>
        <v>213.70799059672322</v>
      </c>
      <c r="I25">
        <f t="shared" si="7"/>
        <v>27.822410563687541</v>
      </c>
      <c r="K25" t="s">
        <v>188</v>
      </c>
      <c r="L25">
        <f t="shared" si="15"/>
        <v>67.313289038776645</v>
      </c>
      <c r="M25">
        <f t="shared" si="15"/>
        <v>9.4257458031419876</v>
      </c>
      <c r="N25" s="12">
        <f t="shared" si="8"/>
        <v>2.3687792760857828E-3</v>
      </c>
      <c r="O25" s="12">
        <f t="shared" si="9"/>
        <v>3.3238663706628883E-4</v>
      </c>
      <c r="P25">
        <f t="shared" si="16"/>
        <v>40.915920788276004</v>
      </c>
      <c r="Q25">
        <f t="shared" si="16"/>
        <v>7.3487163108819082</v>
      </c>
      <c r="R25" s="12">
        <f t="shared" si="10"/>
        <v>8.001606458811107E-4</v>
      </c>
      <c r="S25" s="11">
        <f t="shared" si="3"/>
        <v>1.4382513365093625E-4</v>
      </c>
    </row>
    <row r="26" spans="1:19">
      <c r="A26" t="s">
        <v>53</v>
      </c>
      <c r="B26" s="5">
        <v>264</v>
      </c>
      <c r="C26">
        <v>13326400</v>
      </c>
      <c r="D26">
        <v>2063</v>
      </c>
      <c r="E26">
        <v>1560</v>
      </c>
      <c r="F26">
        <f t="shared" si="4"/>
        <v>3584.7542120055396</v>
      </c>
      <c r="G26">
        <f t="shared" si="5"/>
        <v>78.924123905291893</v>
      </c>
      <c r="H26">
        <f t="shared" si="6"/>
        <v>2710.7205868776746</v>
      </c>
      <c r="I26">
        <f t="shared" si="7"/>
        <v>68.631336287379028</v>
      </c>
      <c r="K26" t="s">
        <v>189</v>
      </c>
      <c r="L26">
        <f t="shared" si="15"/>
        <v>163.07026496485804</v>
      </c>
      <c r="M26">
        <f t="shared" si="15"/>
        <v>17.899286960190373</v>
      </c>
      <c r="N26" s="12">
        <f t="shared" si="8"/>
        <v>5.7385023033424106E-3</v>
      </c>
      <c r="O26" s="12">
        <f t="shared" si="9"/>
        <v>6.3201719396249701E-4</v>
      </c>
      <c r="P26">
        <f t="shared" si="16"/>
        <v>284.88178819161953</v>
      </c>
      <c r="Q26">
        <f t="shared" si="16"/>
        <v>23.658144801964557</v>
      </c>
      <c r="R26" s="12">
        <f t="shared" si="10"/>
        <v>5.5712102098039286E-3</v>
      </c>
      <c r="S26" s="11">
        <f t="shared" si="3"/>
        <v>4.6434853346063835E-4</v>
      </c>
    </row>
    <row r="27" spans="1:19">
      <c r="A27" s="4" t="s">
        <v>49</v>
      </c>
      <c r="K27" t="s">
        <v>190</v>
      </c>
      <c r="L27">
        <f t="shared" si="15"/>
        <v>5.5290928573065523</v>
      </c>
      <c r="M27">
        <f t="shared" si="15"/>
        <v>2.4726854965691993</v>
      </c>
      <c r="N27" s="12">
        <f t="shared" si="8"/>
        <v>1.94570801144435E-4</v>
      </c>
      <c r="O27" s="12">
        <v>0</v>
      </c>
      <c r="P27">
        <f t="shared" si="16"/>
        <v>3.3174557143839309</v>
      </c>
      <c r="Q27">
        <f t="shared" si="16"/>
        <v>1.9153339497242248</v>
      </c>
      <c r="R27" s="12">
        <f t="shared" si="10"/>
        <v>6.4876885475446621E-5</v>
      </c>
      <c r="S27" s="11">
        <f t="shared" si="3"/>
        <v>3.7459514225452206E-5</v>
      </c>
    </row>
    <row r="28" spans="1:19">
      <c r="A28" t="s">
        <v>109</v>
      </c>
      <c r="B28">
        <v>660.6</v>
      </c>
      <c r="C28">
        <v>23994669</v>
      </c>
      <c r="D28">
        <v>0</v>
      </c>
      <c r="E28"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K28" t="s">
        <v>191</v>
      </c>
      <c r="L28">
        <f t="shared" si="15"/>
        <v>23.716873336759647</v>
      </c>
      <c r="M28">
        <f t="shared" si="15"/>
        <v>5.7521866986385408</v>
      </c>
      <c r="N28" s="12">
        <f t="shared" si="8"/>
        <v>8.3460545244349183E-4</v>
      </c>
      <c r="O28" s="12">
        <v>0</v>
      </c>
      <c r="P28">
        <f t="shared" si="16"/>
        <v>12.555991766519814</v>
      </c>
      <c r="Q28">
        <f t="shared" si="16"/>
        <v>4.1853305888399372</v>
      </c>
      <c r="R28" s="12">
        <f t="shared" si="10"/>
        <v>2.4554770583227846E-4</v>
      </c>
      <c r="S28" s="11">
        <f t="shared" si="3"/>
        <v>8.1867765861550441E-5</v>
      </c>
    </row>
    <row r="29" spans="1:19">
      <c r="A29" t="s">
        <v>110</v>
      </c>
      <c r="B29">
        <v>215.1</v>
      </c>
      <c r="C29">
        <v>2345857</v>
      </c>
      <c r="D29">
        <v>1</v>
      </c>
      <c r="E29">
        <v>0</v>
      </c>
      <c r="F29">
        <f t="shared" si="4"/>
        <v>8.042812595053034</v>
      </c>
      <c r="G29">
        <f t="shared" si="5"/>
        <v>8.042812595053034</v>
      </c>
      <c r="H29">
        <f t="shared" si="6"/>
        <v>0</v>
      </c>
      <c r="I29">
        <f t="shared" si="7"/>
        <v>0</v>
      </c>
      <c r="K29" t="s">
        <v>128</v>
      </c>
      <c r="L29">
        <f t="shared" si="15"/>
        <v>138.67534820857603</v>
      </c>
      <c r="M29">
        <f t="shared" si="15"/>
        <v>16.574874358829913</v>
      </c>
      <c r="N29" s="12">
        <f t="shared" si="8"/>
        <v>4.8800362548206957E-3</v>
      </c>
      <c r="O29" s="12">
        <f t="shared" si="9"/>
        <v>5.8494350042234634E-4</v>
      </c>
      <c r="P29">
        <f t="shared" si="16"/>
        <v>275.36962001417237</v>
      </c>
      <c r="Q29">
        <f t="shared" si="16"/>
        <v>23.356546326620119</v>
      </c>
      <c r="R29" s="12">
        <f t="shared" si="10"/>
        <v>5.385188180091309E-3</v>
      </c>
      <c r="S29" s="11">
        <f t="shared" si="3"/>
        <v>4.5836022744348321E-4</v>
      </c>
    </row>
    <row r="30" spans="1:19">
      <c r="A30" t="s">
        <v>111</v>
      </c>
      <c r="B30">
        <v>65.790000000000006</v>
      </c>
      <c r="C30">
        <v>10655325</v>
      </c>
      <c r="D30">
        <v>123</v>
      </c>
      <c r="E30">
        <v>77</v>
      </c>
      <c r="F30">
        <f t="shared" si="4"/>
        <v>66.614284986124048</v>
      </c>
      <c r="G30">
        <f t="shared" si="5"/>
        <v>6.0064078007070689</v>
      </c>
      <c r="H30">
        <f t="shared" si="6"/>
        <v>41.701625560419117</v>
      </c>
      <c r="I30">
        <f t="shared" si="7"/>
        <v>4.752341288169335</v>
      </c>
    </row>
    <row r="31" spans="1:19">
      <c r="A31" t="s">
        <v>195</v>
      </c>
      <c r="B31">
        <v>28.59</v>
      </c>
      <c r="C31">
        <v>5843425</v>
      </c>
      <c r="D31">
        <v>1079</v>
      </c>
      <c r="E31">
        <v>869</v>
      </c>
      <c r="F31">
        <f t="shared" si="4"/>
        <v>463.05992743340255</v>
      </c>
      <c r="G31">
        <f t="shared" si="5"/>
        <v>14.096992770978217</v>
      </c>
      <c r="H31">
        <f t="shared" si="6"/>
        <v>372.93704999038636</v>
      </c>
      <c r="I31">
        <f t="shared" si="7"/>
        <v>12.651022930642259</v>
      </c>
      <c r="L31" s="13">
        <f>L2+L3</f>
        <v>21557.415901594417</v>
      </c>
      <c r="M31">
        <f>SQRT(M2*M2+M3*M3)</f>
        <v>227.00795694714449</v>
      </c>
      <c r="P31" s="13">
        <f>P2+P3</f>
        <v>45997.88011361636</v>
      </c>
      <c r="Q31">
        <f>SQRT(Q2*Q2+Q3*Q3)</f>
        <v>348.06074039730748</v>
      </c>
    </row>
    <row r="32" spans="1:19">
      <c r="A32" s="4" t="s">
        <v>50</v>
      </c>
      <c r="K32" t="s">
        <v>77</v>
      </c>
      <c r="L32">
        <f>L2/L31</f>
        <v>0.14439845698844808</v>
      </c>
      <c r="M32">
        <f>SQRT((M2/L2)*(M2/L2)+(M31/L31)*(M31/L31))*L32</f>
        <v>4.28745331692319E-3</v>
      </c>
      <c r="P32">
        <f>P2/P31</f>
        <v>0.11218196220620853</v>
      </c>
      <c r="Q32">
        <f>SQRT((Q2/P2)*(Q2/P2)+(Q31/P31)*(Q31/P31))*P32</f>
        <v>2.6132126905007219E-3</v>
      </c>
    </row>
    <row r="33" spans="1:17">
      <c r="A33" t="s">
        <v>51</v>
      </c>
      <c r="B33">
        <v>3.79</v>
      </c>
      <c r="C33">
        <v>259176</v>
      </c>
      <c r="D33">
        <v>4</v>
      </c>
      <c r="E33">
        <v>5</v>
      </c>
      <c r="F33">
        <f t="shared" si="4"/>
        <v>5.1306630284981791</v>
      </c>
      <c r="G33">
        <f t="shared" si="5"/>
        <v>2.5653315142490896</v>
      </c>
      <c r="H33">
        <f t="shared" si="6"/>
        <v>6.4133287856227241</v>
      </c>
      <c r="I33">
        <f t="shared" si="7"/>
        <v>2.8681278253417175</v>
      </c>
      <c r="K33" t="s">
        <v>78</v>
      </c>
      <c r="L33">
        <f>L3/L31</f>
        <v>0.85560154301155189</v>
      </c>
      <c r="M33">
        <f>SQRT((M3/L3)*(M3/L3)+(M31/L31)*(M31/L31))*L33</f>
        <v>1.3266338902886959E-2</v>
      </c>
      <c r="P33">
        <f>P3/P31</f>
        <v>0.88781803779379154</v>
      </c>
      <c r="Q33">
        <f>SQRT((Q3/P3)*(Q3/P3)+(Q31/P31)*(Q31/P31))*P33</f>
        <v>9.8123004189649577E-3</v>
      </c>
    </row>
    <row r="34" spans="1:17">
      <c r="A34" t="s">
        <v>223</v>
      </c>
      <c r="B34">
        <v>56.4</v>
      </c>
      <c r="C34">
        <v>3748155</v>
      </c>
      <c r="D34">
        <v>51</v>
      </c>
      <c r="E34">
        <v>31</v>
      </c>
      <c r="F34">
        <f t="shared" si="4"/>
        <v>67.313289038776645</v>
      </c>
      <c r="G34">
        <f t="shared" si="5"/>
        <v>9.4257458031419876</v>
      </c>
      <c r="H34">
        <f t="shared" si="6"/>
        <v>40.915920788276004</v>
      </c>
      <c r="I34">
        <f t="shared" si="7"/>
        <v>7.3487163108819082</v>
      </c>
      <c r="K34" t="s">
        <v>79</v>
      </c>
      <c r="L34">
        <f>L9/L10</f>
        <v>0.24138664500196258</v>
      </c>
      <c r="M34">
        <f>SQRT((M9/L9)*(M9/L9)+(M10/L10)*(M10/L10))*L34</f>
        <v>4.7701079115977044E-3</v>
      </c>
      <c r="P34">
        <f>P9/P10</f>
        <v>0.10045545225956579</v>
      </c>
      <c r="Q34">
        <f>SQRT((Q9/P9)*(Q9/P9)+(Q10/P10)*(Q10/P10))*P34</f>
        <v>2.1195458747678281E-3</v>
      </c>
    </row>
    <row r="35" spans="1:17">
      <c r="A35" t="s">
        <v>192</v>
      </c>
      <c r="B35">
        <v>11.1</v>
      </c>
      <c r="C35">
        <v>495559</v>
      </c>
      <c r="D35">
        <v>83</v>
      </c>
      <c r="E35">
        <v>145</v>
      </c>
      <c r="F35">
        <f t="shared" si="4"/>
        <v>163.07026496485804</v>
      </c>
      <c r="G35">
        <f t="shared" si="5"/>
        <v>17.899286960190373</v>
      </c>
      <c r="H35">
        <f t="shared" si="6"/>
        <v>284.88178819161953</v>
      </c>
      <c r="I35">
        <f t="shared" si="7"/>
        <v>23.658144801964557</v>
      </c>
    </row>
    <row r="36" spans="1:17">
      <c r="A36" t="s">
        <v>193</v>
      </c>
      <c r="B36">
        <v>1.76</v>
      </c>
      <c r="C36">
        <v>139604</v>
      </c>
      <c r="D36">
        <v>5</v>
      </c>
      <c r="E36">
        <v>3</v>
      </c>
      <c r="F36">
        <f t="shared" si="4"/>
        <v>5.5290928573065523</v>
      </c>
      <c r="G36">
        <f t="shared" si="5"/>
        <v>2.4726854965691993</v>
      </c>
      <c r="H36">
        <f t="shared" si="6"/>
        <v>3.3174557143839309</v>
      </c>
      <c r="I36">
        <f t="shared" si="7"/>
        <v>1.9153339497242248</v>
      </c>
    </row>
    <row r="37" spans="1:17">
      <c r="A37" t="s">
        <v>194</v>
      </c>
      <c r="B37">
        <v>30.7</v>
      </c>
      <c r="C37">
        <v>1930185</v>
      </c>
      <c r="D37">
        <v>17</v>
      </c>
      <c r="E37">
        <v>9</v>
      </c>
      <c r="F37">
        <f t="shared" si="4"/>
        <v>23.716873336759647</v>
      </c>
      <c r="G37">
        <f t="shared" si="5"/>
        <v>5.7521866986385408</v>
      </c>
      <c r="H37">
        <f t="shared" si="6"/>
        <v>12.555991766519814</v>
      </c>
      <c r="I37">
        <f t="shared" si="7"/>
        <v>4.1853305888399372</v>
      </c>
    </row>
    <row r="38" spans="1:17">
      <c r="A38" t="s">
        <v>136</v>
      </c>
      <c r="B38">
        <v>11.1</v>
      </c>
      <c r="C38">
        <v>491463</v>
      </c>
      <c r="D38">
        <v>70</v>
      </c>
      <c r="E38">
        <v>139</v>
      </c>
      <c r="F38">
        <f t="shared" si="4"/>
        <v>138.67534820857603</v>
      </c>
      <c r="G38">
        <f t="shared" si="5"/>
        <v>16.574874358829913</v>
      </c>
      <c r="H38">
        <f t="shared" si="6"/>
        <v>275.36962001417237</v>
      </c>
      <c r="I38">
        <f t="shared" si="7"/>
        <v>23.356546326620119</v>
      </c>
    </row>
    <row r="39" spans="1:17">
      <c r="A39" s="8" t="s">
        <v>213</v>
      </c>
    </row>
    <row r="40" spans="1:17">
      <c r="A40" t="s">
        <v>214</v>
      </c>
      <c r="B40" t="s">
        <v>115</v>
      </c>
      <c r="C40" t="s">
        <v>115</v>
      </c>
    </row>
    <row r="41" spans="1:17">
      <c r="A41" t="s">
        <v>215</v>
      </c>
      <c r="B41" t="s">
        <v>115</v>
      </c>
      <c r="C41" t="s">
        <v>115</v>
      </c>
    </row>
    <row r="42" spans="1:17">
      <c r="A42" t="s">
        <v>216</v>
      </c>
      <c r="B42" t="s">
        <v>115</v>
      </c>
      <c r="C42" t="s">
        <v>115</v>
      </c>
    </row>
    <row r="43" spans="1:17">
      <c r="A43" t="s">
        <v>217</v>
      </c>
      <c r="B43" t="s">
        <v>115</v>
      </c>
      <c r="C43" t="s">
        <v>115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43"/>
  <sheetViews>
    <sheetView workbookViewId="0">
      <pane xSplit="1" ySplit="43" topLeftCell="B44" activePane="bottomRight" state="frozenSplit"/>
      <selection pane="topRight" activeCell="B1" sqref="B1"/>
      <selection pane="bottomLeft" activeCell="A44" sqref="A44"/>
      <selection pane="bottomRight" activeCell="E39" sqref="E39"/>
    </sheetView>
  </sheetViews>
  <sheetFormatPr baseColWidth="10" defaultRowHeight="13"/>
  <cols>
    <col min="1" max="1" width="32" customWidth="1"/>
    <col min="2" max="2" width="11.7109375" customWidth="1"/>
    <col min="4" max="4" width="11.85546875" customWidth="1"/>
    <col min="5" max="5" width="11.7109375" customWidth="1"/>
    <col min="6" max="6" width="22.7109375" customWidth="1"/>
    <col min="7" max="7" width="5.140625" customWidth="1"/>
    <col min="8" max="8" width="22.42578125" customWidth="1"/>
    <col min="9" max="9" width="4.5703125" customWidth="1"/>
    <col min="11" max="11" width="18.7109375" customWidth="1"/>
    <col min="12" max="12" width="16.5703125" customWidth="1"/>
    <col min="13" max="13" width="5.85546875" customWidth="1"/>
    <col min="14" max="15" width="8.5703125" customWidth="1"/>
    <col min="16" max="16" width="16.7109375" customWidth="1"/>
    <col min="17" max="17" width="7" customWidth="1"/>
    <col min="18" max="18" width="9.140625" customWidth="1"/>
    <col min="19" max="19" width="7.7109375" customWidth="1"/>
  </cols>
  <sheetData>
    <row r="1" spans="1:19">
      <c r="A1" s="9" t="s">
        <v>129</v>
      </c>
      <c r="B1" s="4" t="s">
        <v>220</v>
      </c>
      <c r="C1" s="4" t="s">
        <v>130</v>
      </c>
      <c r="D1" s="9" t="s">
        <v>131</v>
      </c>
      <c r="E1" s="9" t="s">
        <v>132</v>
      </c>
      <c r="F1" s="9" t="s">
        <v>119</v>
      </c>
      <c r="G1" s="9" t="s">
        <v>240</v>
      </c>
      <c r="H1" s="9" t="s">
        <v>120</v>
      </c>
      <c r="I1" s="9" t="s">
        <v>240</v>
      </c>
      <c r="K1" s="9" t="s">
        <v>121</v>
      </c>
      <c r="L1" s="9" t="s">
        <v>89</v>
      </c>
      <c r="M1" s="9" t="s">
        <v>240</v>
      </c>
      <c r="N1" s="9" t="s">
        <v>90</v>
      </c>
      <c r="O1" s="9" t="s">
        <v>240</v>
      </c>
      <c r="P1" s="9" t="s">
        <v>117</v>
      </c>
      <c r="Q1" s="9" t="s">
        <v>240</v>
      </c>
      <c r="R1" s="9" t="s">
        <v>118</v>
      </c>
      <c r="S1" s="9" t="s">
        <v>241</v>
      </c>
    </row>
    <row r="2" spans="1:19">
      <c r="A2" s="4" t="s">
        <v>52</v>
      </c>
      <c r="K2" t="s">
        <v>105</v>
      </c>
      <c r="L2" s="10">
        <f>F3+F4+F5+F6</f>
        <v>1205.5432505165304</v>
      </c>
      <c r="M2" s="10">
        <f>SQRT(G3*G3+G4*G4+G5*G5+G6*G6)</f>
        <v>51.642190434457227</v>
      </c>
      <c r="N2" s="14">
        <f>L2/$L$10</f>
        <v>0.12936644668836519</v>
      </c>
      <c r="O2" s="14">
        <f>SQRT((M2/L2)*(M2/L2)+($M$10/$L$10)*($M$10/$L$10))*N2</f>
        <v>5.9106815791205806E-3</v>
      </c>
      <c r="P2" s="10">
        <f>H3+H4+H5+H6</f>
        <v>1597.3887934656316</v>
      </c>
      <c r="Q2" s="10">
        <f>SQRT(I3*I3+I4*I4+I5*I5+I6*I6)</f>
        <v>63.322423045043905</v>
      </c>
      <c r="R2" s="14">
        <f>P2/$P$10</f>
        <v>0.11201416003152893</v>
      </c>
      <c r="S2" s="14">
        <f>SQRT((Q2/P2)*(Q2/P2)+($Q$10/$P$10)*($Q$10/$P$10))*R2</f>
        <v>4.6861087383076299E-3</v>
      </c>
    </row>
    <row r="3" spans="1:19">
      <c r="A3" t="s">
        <v>17</v>
      </c>
      <c r="B3">
        <v>245.8</v>
      </c>
      <c r="C3">
        <v>21560109</v>
      </c>
      <c r="D3">
        <v>430</v>
      </c>
      <c r="E3">
        <v>587</v>
      </c>
      <c r="F3">
        <f>D3*($C$3/$B$3)*(B3/C3)</f>
        <v>430</v>
      </c>
      <c r="G3">
        <f>SQRT(D3)*($C$3/$B$3)*(B3/C3)</f>
        <v>20.73644135332772</v>
      </c>
      <c r="H3">
        <f>E3*($C$3/$B$3)*(B3/C3)</f>
        <v>587</v>
      </c>
      <c r="I3">
        <f>SQRT(E3)*($C$3/$B$3)*(B3/C3)</f>
        <v>24.228082879171435</v>
      </c>
      <c r="K3" t="s">
        <v>106</v>
      </c>
      <c r="L3" s="10">
        <f>F8+F9+F10+F11</f>
        <v>6351.0887971429847</v>
      </c>
      <c r="M3" s="10">
        <f>SQRT(G8*G8+G9*G9+G10*G10+G11*G11)</f>
        <v>123.10485679900471</v>
      </c>
      <c r="N3" s="14">
        <f t="shared" ref="N3:N10" si="0">L3/$L$10</f>
        <v>0.68153323403091404</v>
      </c>
      <c r="O3" s="14">
        <f t="shared" ref="O3:O10" si="1">SQRT((M3/L3)*(M3/L3)+($M$10/$L$10)*($M$10/$L$10))*N3</f>
        <v>1.7081953766811597E-2</v>
      </c>
      <c r="P3" s="10">
        <f>H8+H9+H10+H11</f>
        <v>11311.829966655016</v>
      </c>
      <c r="Q3" s="10">
        <f>SQRT(I8*I8+I9*I9+I10*I10+I11*I11)</f>
        <v>171.58912162024652</v>
      </c>
      <c r="R3" s="14">
        <f t="shared" ref="R3:R10" si="2">P3/$P$10</f>
        <v>0.7932227503520427</v>
      </c>
      <c r="S3" s="14">
        <f t="shared" ref="S3:S29" si="3">SQRT((Q3/P3)*(Q3/P3)+($Q$10/$P$10)*($Q$10/$P$10))*R3</f>
        <v>1.6038750933307984E-2</v>
      </c>
    </row>
    <row r="4" spans="1:19">
      <c r="A4" t="s">
        <v>18</v>
      </c>
      <c r="B4">
        <v>245.8</v>
      </c>
      <c r="C4">
        <v>3963486</v>
      </c>
      <c r="D4">
        <v>71</v>
      </c>
      <c r="E4">
        <v>109</v>
      </c>
      <c r="F4">
        <f t="shared" ref="F4:F38" si="4">D4*($C$3/$B$3)*(B4/C4)</f>
        <v>386.2175213940456</v>
      </c>
      <c r="G4">
        <f t="shared" ref="G4:G38" si="5">SQRT(D4)*($C$3/$B$3)*(B4/C4)</f>
        <v>45.835587046354547</v>
      </c>
      <c r="H4">
        <f t="shared" ref="H4:H38" si="6">E4*($C$3/$B$3)*(B4/C4)</f>
        <v>592.92549059085877</v>
      </c>
      <c r="I4">
        <f t="shared" ref="I4:I38" si="7">SQRT(E4)*($C$3/$B$3)*(B4/C4)</f>
        <v>56.7919620065571</v>
      </c>
      <c r="K4" t="s">
        <v>227</v>
      </c>
      <c r="L4" s="10">
        <f>F13+F14+F15+F16</f>
        <v>529.34790798134895</v>
      </c>
      <c r="M4" s="10">
        <f>SQRT(G13*G13+G14*G14+G15*G15+G16*G16)</f>
        <v>39.734183355359413</v>
      </c>
      <c r="N4" s="14">
        <f t="shared" si="0"/>
        <v>5.6804148576275269E-2</v>
      </c>
      <c r="O4" s="14">
        <f t="shared" si="1"/>
        <v>4.3583532164843328E-3</v>
      </c>
      <c r="P4" s="10">
        <f>H13+H14+H15+H16</f>
        <v>326.85798065772349</v>
      </c>
      <c r="Q4" s="10">
        <f>SQRT(I13*I13+I14*I14+I15*I15+I16*I16)</f>
        <v>30.606373860405025</v>
      </c>
      <c r="R4" s="14">
        <f t="shared" si="2"/>
        <v>2.2920357462595634E-2</v>
      </c>
      <c r="S4" s="14">
        <f t="shared" si="3"/>
        <v>2.1679848176876931E-3</v>
      </c>
    </row>
    <row r="5" spans="1:19">
      <c r="A5" t="s">
        <v>84</v>
      </c>
      <c r="B5">
        <v>18.190000000000001</v>
      </c>
      <c r="C5">
        <v>3058076</v>
      </c>
      <c r="D5">
        <v>282</v>
      </c>
      <c r="E5">
        <v>659</v>
      </c>
      <c r="F5">
        <f t="shared" si="4"/>
        <v>147.13046467699266</v>
      </c>
      <c r="G5">
        <f t="shared" si="5"/>
        <v>8.7614916708350918</v>
      </c>
      <c r="H5">
        <f t="shared" si="6"/>
        <v>343.82615681609281</v>
      </c>
      <c r="I5">
        <f t="shared" si="7"/>
        <v>13.393565489683496</v>
      </c>
      <c r="K5" t="s">
        <v>228</v>
      </c>
      <c r="L5" s="10">
        <f>F18+F19+F20+F21</f>
        <v>0.2446416812580727</v>
      </c>
      <c r="M5" s="10">
        <f>SQRT(G18*G18+G19*G19+G20*G20+G21*G21)</f>
        <v>0.2446416812580727</v>
      </c>
      <c r="N5" s="14">
        <f t="shared" si="0"/>
        <v>2.6252417740022453E-5</v>
      </c>
      <c r="O5" s="14">
        <f t="shared" si="1"/>
        <v>2.6255731811507543E-5</v>
      </c>
      <c r="P5" s="10">
        <f>H18+H19+H20+H21</f>
        <v>1</v>
      </c>
      <c r="Q5" s="10">
        <f>SQRT(I18*I18+I19*I19+I20*I20+I21*I21)</f>
        <v>1</v>
      </c>
      <c r="R5" s="14">
        <f t="shared" si="2"/>
        <v>7.0123291517844836E-5</v>
      </c>
      <c r="S5" s="14">
        <f t="shared" si="3"/>
        <v>7.0129558123044734E-5</v>
      </c>
    </row>
    <row r="6" spans="1:19">
      <c r="A6" t="s">
        <v>246</v>
      </c>
      <c r="B6">
        <v>3.4409999999999998</v>
      </c>
      <c r="C6">
        <v>1233739</v>
      </c>
      <c r="D6">
        <v>990</v>
      </c>
      <c r="E6">
        <v>301</v>
      </c>
      <c r="F6">
        <f t="shared" si="4"/>
        <v>242.195264445492</v>
      </c>
      <c r="G6">
        <f t="shared" si="5"/>
        <v>7.6974707980406576</v>
      </c>
      <c r="H6">
        <f t="shared" si="6"/>
        <v>73.637146058679889</v>
      </c>
      <c r="I6">
        <f t="shared" si="7"/>
        <v>4.2443745375310256</v>
      </c>
      <c r="K6" t="s">
        <v>206</v>
      </c>
      <c r="L6" s="10">
        <f>F23+F24+F26+F25</f>
        <v>1033.3393768804779</v>
      </c>
      <c r="M6" s="10">
        <f>SQRT(G23*G23+G24*G24+G25*G25+G26*G26)</f>
        <v>46.154918770599984</v>
      </c>
      <c r="N6" s="14">
        <f t="shared" si="0"/>
        <v>0.1108873060779198</v>
      </c>
      <c r="O6" s="14">
        <f t="shared" si="1"/>
        <v>5.2569543258158538E-3</v>
      </c>
      <c r="P6" s="10">
        <f>H23+H24+H26+H25</f>
        <v>817.09995670971671</v>
      </c>
      <c r="Q6" s="10">
        <f>SQRT(I23*I23+I24*I24+I25*I25+I26*I26)</f>
        <v>40.062604563426859</v>
      </c>
      <c r="R6" s="14">
        <f t="shared" si="2"/>
        <v>5.7297738463573868E-2</v>
      </c>
      <c r="S6" s="14">
        <f t="shared" si="3"/>
        <v>2.9118884276592041E-3</v>
      </c>
    </row>
    <row r="7" spans="1:19">
      <c r="A7" s="4" t="s">
        <v>247</v>
      </c>
      <c r="K7" t="s">
        <v>81</v>
      </c>
      <c r="L7" s="10">
        <f>F28+F29+F30+F31</f>
        <v>65.704546320436435</v>
      </c>
      <c r="M7" s="10">
        <f>SQRT(G28*G28+G29*G29+G30*G30+G31*G31)</f>
        <v>12.29946398383516</v>
      </c>
      <c r="N7" s="14">
        <f t="shared" si="0"/>
        <v>7.0507330907489578E-3</v>
      </c>
      <c r="O7" s="14">
        <f t="shared" si="1"/>
        <v>1.3245980107968046E-3</v>
      </c>
      <c r="P7" s="10">
        <f>H28+H29+H30+H31</f>
        <v>29.336139851984566</v>
      </c>
      <c r="Q7" s="10">
        <f>SQRT(I28*I28+I29*I29+I30*I30+I31*I31)</f>
        <v>3.6246062946697832</v>
      </c>
      <c r="R7" s="14">
        <f t="shared" si="2"/>
        <v>2.0571466868489793E-3</v>
      </c>
      <c r="S7" s="14">
        <f t="shared" si="3"/>
        <v>2.5565297273668052E-4</v>
      </c>
    </row>
    <row r="8" spans="1:19">
      <c r="A8" t="s">
        <v>248</v>
      </c>
      <c r="B8">
        <v>245.8</v>
      </c>
      <c r="C8">
        <v>21560109</v>
      </c>
      <c r="D8">
        <v>2310</v>
      </c>
      <c r="E8">
        <v>4363</v>
      </c>
      <c r="F8">
        <f t="shared" si="4"/>
        <v>2310</v>
      </c>
      <c r="G8">
        <f t="shared" si="5"/>
        <v>48.062459362791664</v>
      </c>
      <c r="H8">
        <f t="shared" si="6"/>
        <v>4363</v>
      </c>
      <c r="I8">
        <f t="shared" si="7"/>
        <v>66.05300901548695</v>
      </c>
      <c r="K8" t="s">
        <v>50</v>
      </c>
      <c r="L8" s="10">
        <f>F33+F34+F35+F36+F37+F38</f>
        <v>133.55627042604419</v>
      </c>
      <c r="M8" s="10">
        <f>SQRT(G33*G33+G34*G34+G35*G35+G36*G36+G37*G37+G38*G38)</f>
        <v>15.636781533695277</v>
      </c>
      <c r="N8" s="14">
        <f t="shared" si="0"/>
        <v>1.433187911803652E-2</v>
      </c>
      <c r="O8" s="14">
        <f t="shared" si="1"/>
        <v>1.6933612963367509E-3</v>
      </c>
      <c r="P8" s="10">
        <f>H33+H34+H35+H36+H37+H38</f>
        <v>177.08415339761814</v>
      </c>
      <c r="Q8" s="10">
        <f>SQRT(I33*I33+I34*I34+I35*I35+I36*I36+I37*I37+I38*I38)</f>
        <v>18.45924680951024</v>
      </c>
      <c r="R8" s="14">
        <f t="shared" si="2"/>
        <v>1.2417723711891931E-2</v>
      </c>
      <c r="S8" s="14">
        <f t="shared" si="3"/>
        <v>1.3050259827173669E-3</v>
      </c>
    </row>
    <row r="9" spans="1:19">
      <c r="A9" t="s">
        <v>134</v>
      </c>
      <c r="B9">
        <v>245.8</v>
      </c>
      <c r="C9">
        <v>3963486</v>
      </c>
      <c r="D9">
        <v>411</v>
      </c>
      <c r="E9">
        <v>807</v>
      </c>
      <c r="F9">
        <f t="shared" si="4"/>
        <v>2235.7098773655316</v>
      </c>
      <c r="G9">
        <f t="shared" si="5"/>
        <v>110.27943555774041</v>
      </c>
      <c r="H9">
        <f t="shared" si="6"/>
        <v>4389.8245037323204</v>
      </c>
      <c r="I9">
        <f t="shared" si="7"/>
        <v>154.52914120481546</v>
      </c>
      <c r="K9" t="s">
        <v>88</v>
      </c>
      <c r="L9" s="10">
        <f>L4+L5+L6+L7+L8</f>
        <v>1762.1927432895657</v>
      </c>
      <c r="M9" s="10">
        <f>SQRT(M4*M4+M5*M5+M6*M6+M7*M7+M8*M8)</f>
        <v>64.069707773739566</v>
      </c>
      <c r="N9" s="14">
        <f t="shared" si="0"/>
        <v>0.18910031928072057</v>
      </c>
      <c r="O9" s="14">
        <f t="shared" si="1"/>
        <v>7.5032413418699194E-3</v>
      </c>
      <c r="P9" s="10">
        <f>P4+P5+P6+P7+P8</f>
        <v>1351.3782306170428</v>
      </c>
      <c r="Q9" s="10">
        <f>SQRT(Q4*Q4+Q5*Q5+Q6*Q6+Q7*Q7+Q8*Q8)</f>
        <v>53.820479084212622</v>
      </c>
      <c r="R9" s="14">
        <f t="shared" si="2"/>
        <v>9.476308961642825E-2</v>
      </c>
      <c r="S9" s="14">
        <f t="shared" si="3"/>
        <v>3.9810403511848363E-3</v>
      </c>
    </row>
    <row r="10" spans="1:19">
      <c r="A10" t="s">
        <v>164</v>
      </c>
      <c r="B10">
        <v>18.190000000000001</v>
      </c>
      <c r="C10">
        <v>3058076</v>
      </c>
      <c r="D10">
        <v>1671</v>
      </c>
      <c r="E10">
        <v>3974</v>
      </c>
      <c r="F10">
        <f t="shared" si="4"/>
        <v>871.82626409664795</v>
      </c>
      <c r="G10">
        <f t="shared" si="5"/>
        <v>21.327587049193927</v>
      </c>
      <c r="H10">
        <f t="shared" si="6"/>
        <v>2073.3917256254217</v>
      </c>
      <c r="I10">
        <f t="shared" si="7"/>
        <v>32.890269317467315</v>
      </c>
      <c r="K10" t="s">
        <v>239</v>
      </c>
      <c r="L10" s="10">
        <f>L2+L3+L9</f>
        <v>9318.8247909490819</v>
      </c>
      <c r="M10" s="10">
        <f>SQRT(M2*M2+M3*M3+M9*M9)</f>
        <v>148.07649730657661</v>
      </c>
      <c r="N10" s="14">
        <f t="shared" si="0"/>
        <v>1</v>
      </c>
      <c r="O10" s="14">
        <f t="shared" si="1"/>
        <v>2.2471909866043957E-2</v>
      </c>
      <c r="P10" s="10">
        <f>P2+P3+P9</f>
        <v>14260.596990737691</v>
      </c>
      <c r="Q10" s="10">
        <f>SQRT(Q2*Q2+Q3*Q3+Q9*Q9)</f>
        <v>190.65466133183688</v>
      </c>
      <c r="R10" s="14">
        <f t="shared" si="2"/>
        <v>1</v>
      </c>
      <c r="S10" s="14">
        <f t="shared" si="3"/>
        <v>1.8907091194026188E-2</v>
      </c>
    </row>
    <row r="11" spans="1:19">
      <c r="A11" t="s">
        <v>165</v>
      </c>
      <c r="B11">
        <v>3.4409999999999998</v>
      </c>
      <c r="C11">
        <v>1233739</v>
      </c>
      <c r="D11">
        <v>3816</v>
      </c>
      <c r="E11">
        <v>1985</v>
      </c>
      <c r="F11">
        <f t="shared" si="4"/>
        <v>933.55265568080551</v>
      </c>
      <c r="G11">
        <f t="shared" si="5"/>
        <v>15.112441603814087</v>
      </c>
      <c r="H11">
        <f t="shared" si="6"/>
        <v>485.61373729727433</v>
      </c>
      <c r="I11">
        <f t="shared" si="7"/>
        <v>10.899603714558673</v>
      </c>
      <c r="N11" s="14"/>
      <c r="O11" s="14"/>
      <c r="R11" s="14"/>
      <c r="S11" s="14"/>
    </row>
    <row r="12" spans="1:19">
      <c r="A12" s="4" t="s">
        <v>185</v>
      </c>
      <c r="K12" t="s">
        <v>7</v>
      </c>
      <c r="L12">
        <f>F3+F8+F13+F18</f>
        <v>2961</v>
      </c>
      <c r="M12">
        <f>SQRT(G3*G3+G8*G8+G13*G13+G18*G18)</f>
        <v>54.415071441651165</v>
      </c>
      <c r="N12" s="14">
        <f>L12/$L$10</f>
        <v>0.31774392870610402</v>
      </c>
      <c r="O12" s="14">
        <f>SQRT((M12/L12)*(M12/L12)+($M$10/$L$10)*($M$10/$L$10))*N12</f>
        <v>7.7193931128260243E-3</v>
      </c>
      <c r="P12">
        <f>H3+H8+H13+H18</f>
        <v>5103</v>
      </c>
      <c r="Q12">
        <f>SQRT(I3*I3+I8*I8+I13*I13+I18*I18)</f>
        <v>71.435285398743943</v>
      </c>
      <c r="R12" s="14">
        <f>P12/$P$10</f>
        <v>0.3578391566155622</v>
      </c>
      <c r="S12" s="14">
        <f t="shared" si="3"/>
        <v>6.926773511483718E-3</v>
      </c>
    </row>
    <row r="13" spans="1:19">
      <c r="A13" t="s">
        <v>181</v>
      </c>
      <c r="B13">
        <v>245.8</v>
      </c>
      <c r="C13">
        <v>21560109</v>
      </c>
      <c r="D13">
        <v>221</v>
      </c>
      <c r="E13">
        <v>152</v>
      </c>
      <c r="F13">
        <f t="shared" si="4"/>
        <v>221</v>
      </c>
      <c r="G13">
        <f t="shared" si="5"/>
        <v>14.866068747318508</v>
      </c>
      <c r="H13">
        <f t="shared" si="6"/>
        <v>152</v>
      </c>
      <c r="I13">
        <f t="shared" si="7"/>
        <v>12.32882800593795</v>
      </c>
      <c r="K13" t="s">
        <v>8</v>
      </c>
      <c r="L13">
        <f>F4+F9+F14+F19</f>
        <v>2866.7131517558032</v>
      </c>
      <c r="M13">
        <f>SQRT(G4*G4+G9*G9+G14*G14+G19*G19)</f>
        <v>124.87598625807648</v>
      </c>
      <c r="N13" s="14">
        <f t="shared" ref="N13:N29" si="8">L13/$L$10</f>
        <v>0.30762603826826973</v>
      </c>
      <c r="O13" s="14">
        <f t="shared" ref="O13:O29" si="9">SQRT((M13/L13)*(M13/L13)+($M$10/$L$10)*($M$10/$L$10))*N13</f>
        <v>1.4264120740179475E-2</v>
      </c>
      <c r="P13">
        <f>H4+H9+H14+H19</f>
        <v>5124.1817627209994</v>
      </c>
      <c r="Q13">
        <f>SQRT(I4*I4+I9*I9+I14*I14+I19*I19)</f>
        <v>166.95486357943102</v>
      </c>
      <c r="R13" s="14">
        <f t="shared" ref="R13:R29" si="10">P13/$P$10</f>
        <v>0.35932449153770868</v>
      </c>
      <c r="S13" s="14">
        <f t="shared" si="3"/>
        <v>1.2654703461636111E-2</v>
      </c>
    </row>
    <row r="14" spans="1:19">
      <c r="A14" t="s">
        <v>182</v>
      </c>
      <c r="B14">
        <v>245.8</v>
      </c>
      <c r="C14">
        <v>3963486</v>
      </c>
      <c r="D14">
        <v>45</v>
      </c>
      <c r="E14">
        <v>26</v>
      </c>
      <c r="F14">
        <f t="shared" si="4"/>
        <v>244.78575299622608</v>
      </c>
      <c r="G14">
        <f t="shared" si="5"/>
        <v>36.490505574868955</v>
      </c>
      <c r="H14">
        <f t="shared" si="6"/>
        <v>141.4317683978195</v>
      </c>
      <c r="I14">
        <f t="shared" si="7"/>
        <v>27.737051803939117</v>
      </c>
      <c r="K14" t="s">
        <v>9</v>
      </c>
      <c r="L14">
        <f>F5+F10+F15+F20</f>
        <v>1057.5654322704402</v>
      </c>
      <c r="M14">
        <f>SQRT(G5*G5+G10*G10+G15*G15+G20*G20)</f>
        <v>23.489856983846042</v>
      </c>
      <c r="N14" s="14">
        <f t="shared" si="8"/>
        <v>0.11348699605315057</v>
      </c>
      <c r="O14" s="14">
        <f t="shared" si="9"/>
        <v>3.0993239981833474E-3</v>
      </c>
      <c r="P14">
        <f>H5+H10+H15+H20</f>
        <v>2443.3048442636764</v>
      </c>
      <c r="Q14">
        <f>SQRT(I5*I5+I10*I10+I15*I15+I20*I20)</f>
        <v>35.703893398958485</v>
      </c>
      <c r="R14" s="14">
        <f t="shared" si="10"/>
        <v>0.17133257786126427</v>
      </c>
      <c r="S14" s="14">
        <f t="shared" si="3"/>
        <v>3.3934119248331344E-3</v>
      </c>
    </row>
    <row r="15" spans="1:19">
      <c r="A15" t="s">
        <v>183</v>
      </c>
      <c r="B15">
        <v>18.190000000000001</v>
      </c>
      <c r="C15">
        <v>3058076</v>
      </c>
      <c r="D15">
        <v>74</v>
      </c>
      <c r="E15">
        <v>50</v>
      </c>
      <c r="F15">
        <f t="shared" si="4"/>
        <v>38.608703496799492</v>
      </c>
      <c r="G15">
        <f t="shared" si="5"/>
        <v>4.4881706164631794</v>
      </c>
      <c r="H15">
        <f t="shared" si="6"/>
        <v>26.086961822161822</v>
      </c>
      <c r="I15">
        <f t="shared" si="7"/>
        <v>3.6892535210010391</v>
      </c>
      <c r="K15" t="s">
        <v>10</v>
      </c>
      <c r="L15">
        <f>F6+F11+F16+F21</f>
        <v>1200.9460132958791</v>
      </c>
      <c r="M15">
        <f>SQRT(G6*G6+G11*G11+G16*G16+G21*G21)</f>
        <v>17.140637438347603</v>
      </c>
      <c r="N15" s="14">
        <f t="shared" si="8"/>
        <v>0.12887311868577023</v>
      </c>
      <c r="O15" s="14">
        <f t="shared" si="9"/>
        <v>2.7525827250322651E-3</v>
      </c>
      <c r="P15">
        <f>H6+H11+H16+H21</f>
        <v>566.5901337936964</v>
      </c>
      <c r="Q15">
        <f>SQRT(I6*I6+I11*I11+I16*I16+I21*I21)</f>
        <v>11.773341195919118</v>
      </c>
      <c r="R15" s="14">
        <f t="shared" si="10"/>
        <v>3.9731165123150086E-2</v>
      </c>
      <c r="S15" s="14">
        <f t="shared" si="3"/>
        <v>9.8170392994847218E-4</v>
      </c>
    </row>
    <row r="16" spans="1:19">
      <c r="A16" t="s">
        <v>184</v>
      </c>
      <c r="B16">
        <v>3.4409999999999998</v>
      </c>
      <c r="C16">
        <v>1233739</v>
      </c>
      <c r="D16">
        <v>102</v>
      </c>
      <c r="E16">
        <v>30</v>
      </c>
      <c r="F16">
        <f t="shared" si="4"/>
        <v>24.953451488323417</v>
      </c>
      <c r="G16">
        <f t="shared" si="5"/>
        <v>2.4707598679951066</v>
      </c>
      <c r="H16">
        <f t="shared" si="6"/>
        <v>7.339250437742181</v>
      </c>
      <c r="I16">
        <f t="shared" si="7"/>
        <v>1.3399576733103524</v>
      </c>
      <c r="K16" t="s">
        <v>11</v>
      </c>
      <c r="L16">
        <f t="shared" ref="L16:M19" si="11">F23</f>
        <v>0</v>
      </c>
      <c r="M16">
        <f t="shared" si="11"/>
        <v>0</v>
      </c>
      <c r="N16" s="14">
        <f t="shared" si="8"/>
        <v>0</v>
      </c>
      <c r="O16" s="14">
        <v>0</v>
      </c>
      <c r="P16">
        <f t="shared" ref="P16:Q19" si="12">H23</f>
        <v>0</v>
      </c>
      <c r="Q16">
        <f t="shared" si="12"/>
        <v>0</v>
      </c>
      <c r="R16" s="14">
        <f t="shared" si="10"/>
        <v>0</v>
      </c>
      <c r="S16" s="14" t="e">
        <f t="shared" si="3"/>
        <v>#DIV/0!</v>
      </c>
    </row>
    <row r="17" spans="1:19">
      <c r="A17" s="4" t="s">
        <v>168</v>
      </c>
      <c r="K17" t="s">
        <v>12</v>
      </c>
      <c r="L17">
        <f t="shared" si="11"/>
        <v>44.571425351549465</v>
      </c>
      <c r="M17">
        <f t="shared" si="11"/>
        <v>15.758378556615313</v>
      </c>
      <c r="N17" s="14">
        <f t="shared" si="8"/>
        <v>4.7829448832259949E-3</v>
      </c>
      <c r="O17" s="14">
        <v>0</v>
      </c>
      <c r="P17">
        <f t="shared" si="12"/>
        <v>5.5714281689436831</v>
      </c>
      <c r="Q17">
        <f t="shared" si="12"/>
        <v>5.5714281689436831</v>
      </c>
      <c r="R17" s="14">
        <f t="shared" si="10"/>
        <v>3.9068688166157036E-4</v>
      </c>
      <c r="S17" s="14">
        <f t="shared" si="3"/>
        <v>3.907217956023047E-4</v>
      </c>
    </row>
    <row r="18" spans="1:19">
      <c r="A18" t="s">
        <v>116</v>
      </c>
      <c r="B18">
        <v>245.8</v>
      </c>
      <c r="C18">
        <v>21560109</v>
      </c>
      <c r="D18">
        <v>0</v>
      </c>
      <c r="E18">
        <v>1</v>
      </c>
      <c r="F18">
        <f t="shared" si="4"/>
        <v>0</v>
      </c>
      <c r="G18">
        <f t="shared" si="5"/>
        <v>0</v>
      </c>
      <c r="H18">
        <f t="shared" si="6"/>
        <v>1</v>
      </c>
      <c r="I18">
        <f t="shared" si="7"/>
        <v>1</v>
      </c>
      <c r="K18" t="s">
        <v>13</v>
      </c>
      <c r="L18">
        <f t="shared" si="11"/>
        <v>86.932063971548416</v>
      </c>
      <c r="M18">
        <f t="shared" si="11"/>
        <v>17.74493325143991</v>
      </c>
      <c r="N18" s="14">
        <f t="shared" si="8"/>
        <v>9.3286509749578375E-3</v>
      </c>
      <c r="O18" s="14">
        <v>0</v>
      </c>
      <c r="P18">
        <f t="shared" si="12"/>
        <v>86.932063971548416</v>
      </c>
      <c r="Q18">
        <f t="shared" si="12"/>
        <v>17.74493325143991</v>
      </c>
      <c r="R18" s="14">
        <f t="shared" si="10"/>
        <v>6.0959624641248262E-3</v>
      </c>
      <c r="S18" s="14">
        <f t="shared" si="3"/>
        <v>1.2469992022585378E-3</v>
      </c>
    </row>
    <row r="19" spans="1:19">
      <c r="A19" t="s">
        <v>45</v>
      </c>
      <c r="B19">
        <v>245.8</v>
      </c>
      <c r="C19">
        <v>3963486</v>
      </c>
      <c r="D19">
        <v>0</v>
      </c>
      <c r="E19">
        <v>0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0</v>
      </c>
      <c r="K19" t="s">
        <v>14</v>
      </c>
      <c r="L19">
        <f t="shared" si="11"/>
        <v>901.83588755738003</v>
      </c>
      <c r="M19">
        <f t="shared" si="11"/>
        <v>39.586201837117841</v>
      </c>
      <c r="N19" s="14">
        <f t="shared" si="8"/>
        <v>9.677571021973598E-2</v>
      </c>
      <c r="O19" s="14">
        <f t="shared" si="9"/>
        <v>4.517752650702523E-3</v>
      </c>
      <c r="P19">
        <f t="shared" si="12"/>
        <v>724.59646456922451</v>
      </c>
      <c r="Q19">
        <f t="shared" si="12"/>
        <v>35.48364153332848</v>
      </c>
      <c r="R19" s="14">
        <f t="shared" si="10"/>
        <v>5.0811089117787464E-2</v>
      </c>
      <c r="S19" s="14">
        <f t="shared" si="3"/>
        <v>2.5792924947721984E-3</v>
      </c>
    </row>
    <row r="20" spans="1:19">
      <c r="A20" t="s">
        <v>46</v>
      </c>
      <c r="B20">
        <v>18.190000000000001</v>
      </c>
      <c r="C20">
        <v>3058076</v>
      </c>
      <c r="D20">
        <v>0</v>
      </c>
      <c r="E20">
        <v>0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7"/>
        <v>0</v>
      </c>
      <c r="K20" t="s">
        <v>122</v>
      </c>
      <c r="L20">
        <f t="shared" ref="L20:M23" si="13">F28</f>
        <v>0</v>
      </c>
      <c r="M20">
        <f t="shared" si="13"/>
        <v>0</v>
      </c>
      <c r="N20" s="14">
        <f t="shared" si="8"/>
        <v>0</v>
      </c>
      <c r="O20" s="14">
        <v>0</v>
      </c>
      <c r="P20">
        <f t="shared" ref="P20:Q23" si="14">H28</f>
        <v>0</v>
      </c>
      <c r="Q20">
        <f t="shared" si="14"/>
        <v>0</v>
      </c>
      <c r="R20" s="14">
        <f t="shared" si="10"/>
        <v>0</v>
      </c>
      <c r="S20" s="14">
        <v>0</v>
      </c>
    </row>
    <row r="21" spans="1:19">
      <c r="A21" t="s">
        <v>47</v>
      </c>
      <c r="B21">
        <v>3.4409999999999998</v>
      </c>
      <c r="C21">
        <v>1233739</v>
      </c>
      <c r="D21">
        <v>1</v>
      </c>
      <c r="E21">
        <v>0</v>
      </c>
      <c r="F21">
        <f t="shared" si="4"/>
        <v>0.2446416812580727</v>
      </c>
      <c r="G21">
        <f t="shared" si="5"/>
        <v>0.2446416812580727</v>
      </c>
      <c r="H21">
        <f t="shared" si="6"/>
        <v>0</v>
      </c>
      <c r="I21">
        <f t="shared" si="7"/>
        <v>0</v>
      </c>
      <c r="K21" t="s">
        <v>123</v>
      </c>
      <c r="L21">
        <f t="shared" si="13"/>
        <v>16.085625190106068</v>
      </c>
      <c r="M21">
        <f t="shared" si="13"/>
        <v>11.374254651549149</v>
      </c>
      <c r="N21" s="14">
        <f t="shared" si="8"/>
        <v>1.726143108273615E-3</v>
      </c>
      <c r="O21" s="14">
        <v>0</v>
      </c>
      <c r="P21">
        <f t="shared" si="14"/>
        <v>0</v>
      </c>
      <c r="Q21">
        <f t="shared" si="14"/>
        <v>0</v>
      </c>
      <c r="R21" s="14">
        <f t="shared" si="10"/>
        <v>0</v>
      </c>
      <c r="S21" s="14">
        <v>0</v>
      </c>
    </row>
    <row r="22" spans="1:19">
      <c r="A22" s="4" t="s">
        <v>48</v>
      </c>
      <c r="K22" t="s">
        <v>124</v>
      </c>
      <c r="L22">
        <f t="shared" si="13"/>
        <v>5.4157955273271581</v>
      </c>
      <c r="M22">
        <f t="shared" si="13"/>
        <v>1.7126249208106499</v>
      </c>
      <c r="N22" s="14">
        <f t="shared" si="8"/>
        <v>5.8116722320900971E-4</v>
      </c>
      <c r="O22" s="14">
        <v>0</v>
      </c>
      <c r="P22">
        <f t="shared" si="14"/>
        <v>4.8742159745944429</v>
      </c>
      <c r="Q22">
        <f t="shared" si="14"/>
        <v>1.6247386581981473</v>
      </c>
      <c r="R22" s="14">
        <f t="shared" si="10"/>
        <v>3.417960677074223E-4</v>
      </c>
      <c r="S22" s="14">
        <f t="shared" si="3"/>
        <v>1.140236242011618E-4</v>
      </c>
    </row>
    <row r="23" spans="1:19">
      <c r="A23" t="s">
        <v>196</v>
      </c>
      <c r="B23">
        <v>6662.8</v>
      </c>
      <c r="C23">
        <v>23038253</v>
      </c>
      <c r="D23">
        <v>0</v>
      </c>
      <c r="E23"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K23" t="s">
        <v>125</v>
      </c>
      <c r="L23">
        <f t="shared" si="13"/>
        <v>44.203125603003208</v>
      </c>
      <c r="M23">
        <f t="shared" si="13"/>
        <v>4.3554633843012738</v>
      </c>
      <c r="N23" s="14">
        <f t="shared" si="8"/>
        <v>4.7434227592663336E-3</v>
      </c>
      <c r="O23" s="14">
        <f t="shared" si="9"/>
        <v>4.7342189969821487E-4</v>
      </c>
      <c r="P23">
        <f t="shared" si="14"/>
        <v>24.461923877390124</v>
      </c>
      <c r="Q23">
        <f t="shared" si="14"/>
        <v>3.2400609691665219</v>
      </c>
      <c r="R23" s="14">
        <f t="shared" si="10"/>
        <v>1.7153506191415571E-3</v>
      </c>
      <c r="S23" s="14">
        <f t="shared" si="3"/>
        <v>2.2835819702863729E-4</v>
      </c>
    </row>
    <row r="24" spans="1:19">
      <c r="A24" t="s">
        <v>96</v>
      </c>
      <c r="B24">
        <v>2159.1999999999998</v>
      </c>
      <c r="C24">
        <v>33993463</v>
      </c>
      <c r="D24">
        <v>8</v>
      </c>
      <c r="E24">
        <v>1</v>
      </c>
      <c r="F24">
        <f t="shared" si="4"/>
        <v>44.571425351549465</v>
      </c>
      <c r="G24">
        <f t="shared" si="5"/>
        <v>15.758378556615313</v>
      </c>
      <c r="H24">
        <f t="shared" si="6"/>
        <v>5.5714281689436831</v>
      </c>
      <c r="I24">
        <f t="shared" si="7"/>
        <v>5.5714281689436831</v>
      </c>
      <c r="K24" t="s">
        <v>187</v>
      </c>
      <c r="L24">
        <f t="shared" ref="L24:M29" si="15">F33</f>
        <v>5.1306630284981791</v>
      </c>
      <c r="M24">
        <f t="shared" si="15"/>
        <v>2.5653315142490896</v>
      </c>
      <c r="N24" s="14">
        <f t="shared" si="8"/>
        <v>5.5056974925436319E-4</v>
      </c>
      <c r="O24" s="14">
        <f t="shared" si="9"/>
        <v>2.7542385475396732E-4</v>
      </c>
      <c r="P24">
        <f t="shared" ref="P24:Q29" si="16">H33</f>
        <v>0</v>
      </c>
      <c r="Q24">
        <f t="shared" si="16"/>
        <v>0</v>
      </c>
      <c r="R24" s="14">
        <f t="shared" si="10"/>
        <v>0</v>
      </c>
      <c r="S24" s="14" t="e">
        <f t="shared" si="3"/>
        <v>#DIV/0!</v>
      </c>
    </row>
    <row r="25" spans="1:19">
      <c r="A25" t="s">
        <v>97</v>
      </c>
      <c r="B25">
        <v>640.4</v>
      </c>
      <c r="C25">
        <v>15507852</v>
      </c>
      <c r="D25">
        <v>24</v>
      </c>
      <c r="E25">
        <v>24</v>
      </c>
      <c r="F25">
        <f t="shared" si="4"/>
        <v>86.932063971548416</v>
      </c>
      <c r="G25">
        <f t="shared" si="5"/>
        <v>17.74493325143991</v>
      </c>
      <c r="H25">
        <f t="shared" si="6"/>
        <v>86.932063971548416</v>
      </c>
      <c r="I25">
        <f t="shared" si="7"/>
        <v>17.74493325143991</v>
      </c>
      <c r="K25" t="s">
        <v>188</v>
      </c>
      <c r="L25">
        <f t="shared" si="15"/>
        <v>15.838420950300385</v>
      </c>
      <c r="M25">
        <f t="shared" si="15"/>
        <v>4.5721582995972678</v>
      </c>
      <c r="N25" s="14">
        <f t="shared" si="8"/>
        <v>1.6996157032250962E-3</v>
      </c>
      <c r="O25" s="14">
        <f t="shared" si="9"/>
        <v>4.9137952491990519E-4</v>
      </c>
      <c r="P25">
        <f t="shared" si="16"/>
        <v>9.239078887675225</v>
      </c>
      <c r="Q25">
        <f t="shared" si="16"/>
        <v>3.4920435828708443</v>
      </c>
      <c r="R25" s="14">
        <f t="shared" si="10"/>
        <v>6.4787462219681544E-4</v>
      </c>
      <c r="S25" s="14">
        <f t="shared" si="3"/>
        <v>2.4502673192187567E-4</v>
      </c>
    </row>
    <row r="26" spans="1:19">
      <c r="A26" t="s">
        <v>53</v>
      </c>
      <c r="B26" s="5">
        <v>264</v>
      </c>
      <c r="C26">
        <v>13326400</v>
      </c>
      <c r="D26">
        <v>519</v>
      </c>
      <c r="E26">
        <v>417</v>
      </c>
      <c r="F26">
        <f t="shared" si="4"/>
        <v>901.83588755738003</v>
      </c>
      <c r="G26">
        <f t="shared" si="5"/>
        <v>39.586201837117841</v>
      </c>
      <c r="H26">
        <f t="shared" si="6"/>
        <v>724.59646456922451</v>
      </c>
      <c r="I26">
        <f t="shared" si="7"/>
        <v>35.48364153332848</v>
      </c>
      <c r="K26" t="s">
        <v>189</v>
      </c>
      <c r="L26">
        <f t="shared" si="15"/>
        <v>58.941059625852311</v>
      </c>
      <c r="M26">
        <f t="shared" si="15"/>
        <v>10.761115973445438</v>
      </c>
      <c r="N26" s="14">
        <f t="shared" si="8"/>
        <v>6.3249455750148745E-3</v>
      </c>
      <c r="O26" s="14">
        <f t="shared" si="9"/>
        <v>1.1591371210218642E-3</v>
      </c>
      <c r="P26">
        <f t="shared" si="16"/>
        <v>92.340993413835292</v>
      </c>
      <c r="Q26">
        <f t="shared" si="16"/>
        <v>13.469318219216222</v>
      </c>
      <c r="R26" s="14">
        <f t="shared" si="10"/>
        <v>6.4752544002057624E-3</v>
      </c>
      <c r="S26" s="14">
        <f t="shared" si="3"/>
        <v>9.4847193232813125E-4</v>
      </c>
    </row>
    <row r="27" spans="1:19">
      <c r="A27" s="4" t="s">
        <v>49</v>
      </c>
      <c r="K27" t="s">
        <v>190</v>
      </c>
      <c r="L27">
        <f t="shared" si="15"/>
        <v>1.1058185714613105</v>
      </c>
      <c r="M27">
        <f t="shared" si="15"/>
        <v>1.1058185714613105</v>
      </c>
      <c r="N27" s="14">
        <f t="shared" si="8"/>
        <v>1.1866502442833112E-4</v>
      </c>
      <c r="O27" s="14">
        <v>0</v>
      </c>
      <c r="P27">
        <f t="shared" si="16"/>
        <v>0</v>
      </c>
      <c r="Q27">
        <f t="shared" si="16"/>
        <v>0</v>
      </c>
      <c r="R27" s="14">
        <f t="shared" si="10"/>
        <v>0</v>
      </c>
      <c r="S27" s="14" t="e">
        <f t="shared" si="3"/>
        <v>#DIV/0!</v>
      </c>
    </row>
    <row r="28" spans="1:19">
      <c r="A28" t="s">
        <v>109</v>
      </c>
      <c r="B28">
        <v>660.6</v>
      </c>
      <c r="C28">
        <v>23994669</v>
      </c>
      <c r="D28">
        <v>0</v>
      </c>
      <c r="E28"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K28" t="s">
        <v>191</v>
      </c>
      <c r="L28">
        <f t="shared" si="15"/>
        <v>6.9755509813998966</v>
      </c>
      <c r="M28">
        <f t="shared" si="15"/>
        <v>3.1195612349851083</v>
      </c>
      <c r="N28" s="14">
        <f t="shared" si="8"/>
        <v>7.4854406407285474E-4</v>
      </c>
      <c r="O28" s="14">
        <v>0</v>
      </c>
      <c r="P28">
        <f t="shared" si="16"/>
        <v>4.1853305888399372</v>
      </c>
      <c r="Q28">
        <f t="shared" si="16"/>
        <v>2.4164017421143127</v>
      </c>
      <c r="R28" s="14">
        <f t="shared" si="10"/>
        <v>2.9348915697977615E-4</v>
      </c>
      <c r="S28" s="14">
        <f t="shared" si="3"/>
        <v>1.6949146763507557E-4</v>
      </c>
    </row>
    <row r="29" spans="1:19">
      <c r="A29" t="s">
        <v>110</v>
      </c>
      <c r="B29">
        <v>215.1</v>
      </c>
      <c r="C29">
        <v>2345857</v>
      </c>
      <c r="D29">
        <v>2</v>
      </c>
      <c r="E29">
        <v>0</v>
      </c>
      <c r="F29">
        <f t="shared" si="4"/>
        <v>16.085625190106068</v>
      </c>
      <c r="G29">
        <f t="shared" si="5"/>
        <v>11.374254651549149</v>
      </c>
      <c r="H29">
        <f t="shared" si="6"/>
        <v>0</v>
      </c>
      <c r="I29">
        <f t="shared" si="7"/>
        <v>0</v>
      </c>
      <c r="K29" t="s">
        <v>128</v>
      </c>
      <c r="L29">
        <f t="shared" si="15"/>
        <v>45.564757268532126</v>
      </c>
      <c r="M29">
        <f t="shared" si="15"/>
        <v>9.5009086635008124</v>
      </c>
      <c r="N29" s="14">
        <f t="shared" si="8"/>
        <v>4.889539002041002E-3</v>
      </c>
      <c r="O29" s="14">
        <f t="shared" si="9"/>
        <v>1.0224954840639356E-3</v>
      </c>
      <c r="P29">
        <f t="shared" si="16"/>
        <v>71.31875050726768</v>
      </c>
      <c r="Q29">
        <f t="shared" si="16"/>
        <v>11.886458417877945</v>
      </c>
      <c r="R29" s="14">
        <f t="shared" si="10"/>
        <v>5.001105532509576E-3</v>
      </c>
      <c r="S29" s="14">
        <f t="shared" si="3"/>
        <v>8.3619496722520451E-4</v>
      </c>
    </row>
    <row r="30" spans="1:19">
      <c r="A30" t="s">
        <v>111</v>
      </c>
      <c r="B30">
        <v>65.790000000000006</v>
      </c>
      <c r="C30">
        <v>10655325</v>
      </c>
      <c r="D30">
        <v>10</v>
      </c>
      <c r="E30">
        <v>9</v>
      </c>
      <c r="F30">
        <f t="shared" si="4"/>
        <v>5.4157955273271581</v>
      </c>
      <c r="G30">
        <f t="shared" si="5"/>
        <v>1.7126249208106499</v>
      </c>
      <c r="H30">
        <f t="shared" si="6"/>
        <v>4.8742159745944429</v>
      </c>
      <c r="I30">
        <f t="shared" si="7"/>
        <v>1.6247386581981473</v>
      </c>
    </row>
    <row r="31" spans="1:19">
      <c r="A31" t="s">
        <v>195</v>
      </c>
      <c r="B31">
        <v>28.59</v>
      </c>
      <c r="C31">
        <v>5843425</v>
      </c>
      <c r="D31">
        <v>103</v>
      </c>
      <c r="E31">
        <v>57</v>
      </c>
      <c r="F31">
        <f t="shared" si="4"/>
        <v>44.203125603003208</v>
      </c>
      <c r="G31">
        <f t="shared" si="5"/>
        <v>4.3554633843012738</v>
      </c>
      <c r="H31">
        <f t="shared" si="6"/>
        <v>24.461923877390124</v>
      </c>
      <c r="I31">
        <f t="shared" si="7"/>
        <v>3.2400609691665219</v>
      </c>
      <c r="L31" s="13">
        <f>L2+L3</f>
        <v>7556.6320476595156</v>
      </c>
      <c r="M31">
        <f>SQRT(M2*M2+M3*M3)</f>
        <v>133.49802096050789</v>
      </c>
      <c r="P31" s="13">
        <f>P2+P3</f>
        <v>12909.218760120648</v>
      </c>
      <c r="Q31">
        <f>SQRT(Q2*Q2+Q3*Q3)</f>
        <v>182.90039890252632</v>
      </c>
    </row>
    <row r="32" spans="1:19">
      <c r="A32" s="4" t="s">
        <v>50</v>
      </c>
      <c r="K32" t="s">
        <v>77</v>
      </c>
      <c r="L32">
        <f>L2/L31</f>
        <v>0.15953446494591705</v>
      </c>
      <c r="M32">
        <f>SQRT((M2/L2)*(M2/L2)+(M31/L31)*(M31/L31))*L32</f>
        <v>7.3923730733032366E-3</v>
      </c>
      <c r="P32">
        <f>P2/P31</f>
        <v>0.12374015989258072</v>
      </c>
      <c r="Q32">
        <f>SQRT((Q2/P2)*(Q2/P2)+(Q31/P31)*(Q31/P31))*P32</f>
        <v>5.2090982514567674E-3</v>
      </c>
    </row>
    <row r="33" spans="1:17">
      <c r="A33" t="s">
        <v>51</v>
      </c>
      <c r="B33">
        <v>3.79</v>
      </c>
      <c r="C33">
        <v>259176</v>
      </c>
      <c r="D33">
        <v>4</v>
      </c>
      <c r="E33">
        <v>0</v>
      </c>
      <c r="F33">
        <f t="shared" si="4"/>
        <v>5.1306630284981791</v>
      </c>
      <c r="G33">
        <f t="shared" si="5"/>
        <v>2.5653315142490896</v>
      </c>
      <c r="H33">
        <f t="shared" si="6"/>
        <v>0</v>
      </c>
      <c r="I33">
        <f t="shared" si="7"/>
        <v>0</v>
      </c>
      <c r="K33" t="s">
        <v>78</v>
      </c>
      <c r="L33">
        <f>L3/L31</f>
        <v>0.84046553505408284</v>
      </c>
      <c r="M33">
        <f>SQRT((M3/L3)*(M3/L3)+(M31/L31)*(M31/L31))*L33</f>
        <v>2.2042169742914636E-2</v>
      </c>
      <c r="P33">
        <f>P3/P31</f>
        <v>0.8762598401074192</v>
      </c>
      <c r="Q33">
        <f>SQRT((Q3/P3)*(Q3/P3)+(Q31/P31)*(Q31/P31))*P33</f>
        <v>1.8188173906240307E-2</v>
      </c>
    </row>
    <row r="34" spans="1:17">
      <c r="A34" t="s">
        <v>223</v>
      </c>
      <c r="B34">
        <v>56.4</v>
      </c>
      <c r="C34">
        <v>3748155</v>
      </c>
      <c r="D34">
        <v>12</v>
      </c>
      <c r="E34">
        <v>7</v>
      </c>
      <c r="F34">
        <f t="shared" si="4"/>
        <v>15.838420950300385</v>
      </c>
      <c r="G34">
        <f t="shared" si="5"/>
        <v>4.5721582995972678</v>
      </c>
      <c r="H34">
        <f t="shared" si="6"/>
        <v>9.239078887675225</v>
      </c>
      <c r="I34">
        <f t="shared" si="7"/>
        <v>3.4920435828708443</v>
      </c>
      <c r="K34" t="s">
        <v>79</v>
      </c>
      <c r="L34">
        <f>L9/L10</f>
        <v>0.18910031928072057</v>
      </c>
      <c r="M34">
        <f>SQRT((M9/L9)*(M9/L9)+(M10/L10)*(M10/L10))*L34</f>
        <v>7.5032413418699194E-3</v>
      </c>
      <c r="P34">
        <f>P9/P10</f>
        <v>9.476308961642825E-2</v>
      </c>
      <c r="Q34">
        <f>SQRT((Q9/P9)*(Q9/P9)+(Q10/P10)*(Q10/P10))*P34</f>
        <v>3.9810403511848363E-3</v>
      </c>
    </row>
    <row r="35" spans="1:17">
      <c r="A35" t="s">
        <v>192</v>
      </c>
      <c r="B35">
        <v>11.1</v>
      </c>
      <c r="C35">
        <v>495559</v>
      </c>
      <c r="D35">
        <v>30</v>
      </c>
      <c r="E35">
        <v>47</v>
      </c>
      <c r="F35">
        <f t="shared" si="4"/>
        <v>58.941059625852311</v>
      </c>
      <c r="G35">
        <f t="shared" si="5"/>
        <v>10.761115973445438</v>
      </c>
      <c r="H35">
        <f t="shared" si="6"/>
        <v>92.340993413835292</v>
      </c>
      <c r="I35">
        <f t="shared" si="7"/>
        <v>13.469318219216222</v>
      </c>
    </row>
    <row r="36" spans="1:17">
      <c r="A36" t="s">
        <v>193</v>
      </c>
      <c r="B36">
        <v>1.76</v>
      </c>
      <c r="C36">
        <v>139604</v>
      </c>
      <c r="D36">
        <v>1</v>
      </c>
      <c r="E36">
        <v>0</v>
      </c>
      <c r="F36">
        <f t="shared" si="4"/>
        <v>1.1058185714613105</v>
      </c>
      <c r="G36">
        <f t="shared" si="5"/>
        <v>1.1058185714613105</v>
      </c>
      <c r="H36">
        <f t="shared" si="6"/>
        <v>0</v>
      </c>
      <c r="I36">
        <f t="shared" si="7"/>
        <v>0</v>
      </c>
    </row>
    <row r="37" spans="1:17">
      <c r="A37" t="s">
        <v>194</v>
      </c>
      <c r="B37">
        <v>30.7</v>
      </c>
      <c r="C37">
        <v>1930185</v>
      </c>
      <c r="D37">
        <v>5</v>
      </c>
      <c r="E37">
        <v>3</v>
      </c>
      <c r="F37">
        <f t="shared" si="4"/>
        <v>6.9755509813998966</v>
      </c>
      <c r="G37">
        <f t="shared" si="5"/>
        <v>3.1195612349851083</v>
      </c>
      <c r="H37">
        <f t="shared" si="6"/>
        <v>4.1853305888399372</v>
      </c>
      <c r="I37">
        <f t="shared" si="7"/>
        <v>2.4164017421143127</v>
      </c>
    </row>
    <row r="38" spans="1:17">
      <c r="A38" t="s">
        <v>136</v>
      </c>
      <c r="B38">
        <v>11.1</v>
      </c>
      <c r="C38">
        <v>491463</v>
      </c>
      <c r="D38">
        <v>23</v>
      </c>
      <c r="E38">
        <v>36</v>
      </c>
      <c r="F38">
        <f t="shared" si="4"/>
        <v>45.564757268532126</v>
      </c>
      <c r="G38">
        <f t="shared" si="5"/>
        <v>9.5009086635008124</v>
      </c>
      <c r="H38">
        <f t="shared" si="6"/>
        <v>71.31875050726768</v>
      </c>
      <c r="I38">
        <f t="shared" si="7"/>
        <v>11.886458417877945</v>
      </c>
    </row>
    <row r="39" spans="1:17">
      <c r="A39" s="8" t="s">
        <v>76</v>
      </c>
    </row>
    <row r="40" spans="1:17">
      <c r="A40" t="s">
        <v>214</v>
      </c>
      <c r="B40" t="s">
        <v>115</v>
      </c>
      <c r="C40" t="s">
        <v>115</v>
      </c>
    </row>
    <row r="41" spans="1:17">
      <c r="A41" t="s">
        <v>215</v>
      </c>
      <c r="B41" t="s">
        <v>115</v>
      </c>
      <c r="C41" t="s">
        <v>115</v>
      </c>
    </row>
    <row r="42" spans="1:17">
      <c r="A42" t="s">
        <v>216</v>
      </c>
      <c r="B42" t="s">
        <v>115</v>
      </c>
      <c r="C42" t="s">
        <v>115</v>
      </c>
    </row>
    <row r="43" spans="1:17">
      <c r="A43" t="s">
        <v>217</v>
      </c>
      <c r="B43" t="s">
        <v>115</v>
      </c>
      <c r="C43" t="s">
        <v>115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nTuples</vt:lpstr>
      <vt:lpstr>TTrees</vt:lpstr>
      <vt:lpstr>DetailsMuons</vt:lpstr>
      <vt:lpstr>DetailsElectrons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Eminizer</dc:creator>
  <cp:lastModifiedBy>Nicholas Eminizer</cp:lastModifiedBy>
  <dcterms:created xsi:type="dcterms:W3CDTF">2015-02-10T15:27:57Z</dcterms:created>
  <dcterms:modified xsi:type="dcterms:W3CDTF">2015-08-11T21:50:37Z</dcterms:modified>
</cp:coreProperties>
</file>