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Titulos por Data Base - Custo O" sheetId="1" r:id="rId1"/>
    <sheet name="- 90 dias" sheetId="2" r:id="rId2"/>
    <sheet name="+ 90 dias" sheetId="3" r:id="rId3"/>
  </sheets>
  <definedNames>
    <definedName name="_xlnm._FilterDatabase" localSheetId="0" hidden="1">'Titulos por Data Base - Custo O'!$I$1:$I$39</definedName>
  </definedNames>
  <calcPr calcId="0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J2" i="1"/>
  <c r="K2" i="1"/>
  <c r="L2" i="1"/>
  <c r="M2" i="1"/>
  <c r="C21" i="1"/>
  <c r="D21" i="1"/>
  <c r="E21" i="1"/>
  <c r="F21" i="1"/>
  <c r="G21" i="1"/>
  <c r="J21" i="1"/>
  <c r="K21" i="1"/>
  <c r="L21" i="1"/>
  <c r="M21" i="1"/>
  <c r="C3" i="1"/>
  <c r="D3" i="1"/>
  <c r="E3" i="1"/>
  <c r="F3" i="1"/>
  <c r="G3" i="1"/>
  <c r="J3" i="1"/>
  <c r="K3" i="1"/>
  <c r="L3" i="1"/>
  <c r="M3" i="1"/>
  <c r="C5" i="1"/>
  <c r="D5" i="1"/>
  <c r="E5" i="1"/>
  <c r="F5" i="1"/>
  <c r="G5" i="1"/>
  <c r="J5" i="1"/>
  <c r="K5" i="1"/>
  <c r="L5" i="1"/>
  <c r="M5" i="1"/>
  <c r="C27" i="1"/>
  <c r="D27" i="1"/>
  <c r="E27" i="1"/>
  <c r="F27" i="1"/>
  <c r="G27" i="1"/>
  <c r="J27" i="1"/>
  <c r="K27" i="1"/>
  <c r="L27" i="1"/>
  <c r="M27" i="1"/>
  <c r="C6" i="1"/>
  <c r="D6" i="1"/>
  <c r="E6" i="1"/>
  <c r="F6" i="1"/>
  <c r="G6" i="1"/>
  <c r="J6" i="1"/>
  <c r="K6" i="1"/>
  <c r="L6" i="1"/>
  <c r="M6" i="1"/>
  <c r="C8" i="1"/>
  <c r="D8" i="1"/>
  <c r="E8" i="1"/>
  <c r="F8" i="1"/>
  <c r="G8" i="1"/>
  <c r="J8" i="1"/>
  <c r="K8" i="1"/>
  <c r="L8" i="1"/>
  <c r="M8" i="1"/>
  <c r="C13" i="1"/>
  <c r="D13" i="1"/>
  <c r="E13" i="1"/>
  <c r="F13" i="1"/>
  <c r="G13" i="1"/>
  <c r="J13" i="1"/>
  <c r="K13" i="1"/>
  <c r="L13" i="1"/>
  <c r="M13" i="1"/>
  <c r="C18" i="1"/>
  <c r="D18" i="1"/>
  <c r="E18" i="1"/>
  <c r="F18" i="1"/>
  <c r="G18" i="1"/>
  <c r="J18" i="1"/>
  <c r="K18" i="1"/>
  <c r="L18" i="1"/>
  <c r="M18" i="1"/>
  <c r="C28" i="1"/>
  <c r="D28" i="1"/>
  <c r="E28" i="1"/>
  <c r="F28" i="1"/>
  <c r="G28" i="1"/>
  <c r="J28" i="1"/>
  <c r="K28" i="1"/>
  <c r="L28" i="1"/>
  <c r="M28" i="1"/>
  <c r="C16" i="1"/>
  <c r="D16" i="1"/>
  <c r="E16" i="1"/>
  <c r="F16" i="1"/>
  <c r="G16" i="1"/>
  <c r="J16" i="1"/>
  <c r="K16" i="1"/>
  <c r="L16" i="1"/>
  <c r="M16" i="1"/>
  <c r="C7" i="1"/>
  <c r="D7" i="1"/>
  <c r="E7" i="1"/>
  <c r="F7" i="1"/>
  <c r="G7" i="1"/>
  <c r="J7" i="1"/>
  <c r="K7" i="1"/>
  <c r="L7" i="1"/>
  <c r="M7" i="1"/>
  <c r="C20" i="1"/>
  <c r="D20" i="1"/>
  <c r="E20" i="1"/>
  <c r="F20" i="1"/>
  <c r="G20" i="1"/>
  <c r="J20" i="1"/>
  <c r="K20" i="1"/>
  <c r="L20" i="1"/>
  <c r="M20" i="1"/>
  <c r="C23" i="1"/>
  <c r="D23" i="1"/>
  <c r="E23" i="1"/>
  <c r="F23" i="1"/>
  <c r="G23" i="1"/>
  <c r="J23" i="1"/>
  <c r="K23" i="1"/>
  <c r="L23" i="1"/>
  <c r="M23" i="1"/>
  <c r="C24" i="1"/>
  <c r="D24" i="1"/>
  <c r="E24" i="1"/>
  <c r="F24" i="1"/>
  <c r="G24" i="1"/>
  <c r="J24" i="1"/>
  <c r="K24" i="1"/>
  <c r="L24" i="1"/>
  <c r="M24" i="1"/>
  <c r="C26" i="1"/>
  <c r="D26" i="1"/>
  <c r="E26" i="1"/>
  <c r="F26" i="1"/>
  <c r="G26" i="1"/>
  <c r="J26" i="1"/>
  <c r="K26" i="1"/>
  <c r="L26" i="1"/>
  <c r="M26" i="1"/>
  <c r="C14" i="1"/>
  <c r="D14" i="1"/>
  <c r="E14" i="1"/>
  <c r="F14" i="1"/>
  <c r="G14" i="1"/>
  <c r="J14" i="1"/>
  <c r="K14" i="1"/>
  <c r="L14" i="1"/>
  <c r="M14" i="1"/>
  <c r="C19" i="1"/>
  <c r="D19" i="1"/>
  <c r="E19" i="1"/>
  <c r="F19" i="1"/>
  <c r="G19" i="1"/>
  <c r="J19" i="1"/>
  <c r="K19" i="1"/>
  <c r="L19" i="1"/>
  <c r="M19" i="1"/>
  <c r="C30" i="1"/>
  <c r="D30" i="1"/>
  <c r="E30" i="1"/>
  <c r="F30" i="1"/>
  <c r="G30" i="1"/>
  <c r="J30" i="1"/>
  <c r="K30" i="1"/>
  <c r="L30" i="1"/>
  <c r="M30" i="1"/>
  <c r="C11" i="1"/>
  <c r="D11" i="1"/>
  <c r="E11" i="1"/>
  <c r="F11" i="1"/>
  <c r="G11" i="1"/>
  <c r="J11" i="1"/>
  <c r="K11" i="1"/>
  <c r="L11" i="1"/>
  <c r="M11" i="1"/>
  <c r="C10" i="1"/>
  <c r="D10" i="1"/>
  <c r="E10" i="1"/>
  <c r="F10" i="1"/>
  <c r="G10" i="1"/>
  <c r="J10" i="1"/>
  <c r="K10" i="1"/>
  <c r="L10" i="1"/>
  <c r="M10" i="1"/>
  <c r="C12" i="1"/>
  <c r="D12" i="1"/>
  <c r="E12" i="1"/>
  <c r="F12" i="1"/>
  <c r="G12" i="1"/>
  <c r="J12" i="1"/>
  <c r="K12" i="1"/>
  <c r="L12" i="1"/>
  <c r="M12" i="1"/>
  <c r="C4" i="1"/>
  <c r="D4" i="1"/>
  <c r="E4" i="1"/>
  <c r="F4" i="1"/>
  <c r="G4" i="1"/>
  <c r="J4" i="1"/>
  <c r="K4" i="1"/>
  <c r="L4" i="1"/>
  <c r="M4" i="1"/>
  <c r="C29" i="1"/>
  <c r="D29" i="1"/>
  <c r="E29" i="1"/>
  <c r="F29" i="1"/>
  <c r="G29" i="1"/>
  <c r="J29" i="1"/>
  <c r="K29" i="1"/>
  <c r="L29" i="1"/>
  <c r="M29" i="1"/>
  <c r="C9" i="1"/>
  <c r="D9" i="1"/>
  <c r="E9" i="1"/>
  <c r="F9" i="1"/>
  <c r="G9" i="1"/>
  <c r="J9" i="1"/>
  <c r="K9" i="1"/>
  <c r="L9" i="1"/>
  <c r="M9" i="1"/>
  <c r="C22" i="1"/>
  <c r="D22" i="1"/>
  <c r="E22" i="1"/>
  <c r="F22" i="1"/>
  <c r="G22" i="1"/>
  <c r="J22" i="1"/>
  <c r="K22" i="1"/>
  <c r="L22" i="1"/>
  <c r="M22" i="1"/>
  <c r="C15" i="1"/>
  <c r="D15" i="1"/>
  <c r="E15" i="1"/>
  <c r="F15" i="1"/>
  <c r="G15" i="1"/>
  <c r="J15" i="1"/>
  <c r="K15" i="1"/>
  <c r="L15" i="1"/>
  <c r="M15" i="1"/>
  <c r="C17" i="1"/>
  <c r="D17" i="1"/>
  <c r="E17" i="1"/>
  <c r="F17" i="1"/>
  <c r="G17" i="1"/>
  <c r="J17" i="1"/>
  <c r="K17" i="1"/>
  <c r="L17" i="1"/>
  <c r="M17" i="1"/>
  <c r="C25" i="1"/>
  <c r="D25" i="1"/>
  <c r="E25" i="1"/>
  <c r="F25" i="1"/>
  <c r="G25" i="1"/>
  <c r="J25" i="1"/>
  <c r="K25" i="1"/>
  <c r="L25" i="1"/>
  <c r="M25" i="1"/>
</calcChain>
</file>

<file path=xl/sharedStrings.xml><?xml version="1.0" encoding="utf-8"?>
<sst xmlns="http://schemas.openxmlformats.org/spreadsheetml/2006/main" count="5" uniqueCount="5">
  <si>
    <t>Nome</t>
  </si>
  <si>
    <t>Prazo</t>
  </si>
  <si>
    <t>Atraso</t>
  </si>
  <si>
    <t>emissão</t>
  </si>
  <si>
    <t>vencimento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</si>
</sst>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14" fillId="0" borderId="0" xfId="0" applyFon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E11" sqref="E11"/>
    </sheetView>
  </sheetViews>
  <sheetFormatPr defaultRowHeight="15" x14ac:dyDescent="0.25"/>
  <cols>
    <col min="5" max="5" width="47.85546875" bestFit="1" customWidth="1"/>
    <col min="8" max="8" width="5.85546875" bestFit="1" customWidth="1"/>
    <col min="9" max="9" width="6.7109375" style="2" bestFit="1" customWidth="1"/>
    <col min="10" max="10" width="10.7109375" bestFit="1" customWidth="1"/>
    <col min="11" max="11" width="11.5703125" bestFit="1" customWidth="1"/>
  </cols>
  <sheetData>
    <row r="1" spans="1:16" s="2" customFormat="1" x14ac:dyDescent="0.25">
      <c r="E1" s="2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6" s="3" customFormat="1" x14ac:dyDescent="0.25">
      <c r="A2" s="3">
        <v>45031396</v>
      </c>
      <c r="B2" s="3">
        <v>45031405</v>
      </c>
      <c r="C2" s="3" t="str">
        <f t="shared" ref="C2" si="0">"UNIMEDSJN"</f>
        <v>UNIMEDSJN</v>
      </c>
      <c r="D2" s="3" t="str">
        <f t="shared" ref="D2" si="1">"DH"</f>
        <v>DH</v>
      </c>
      <c r="E2" s="3" t="str">
        <f>"Acougue da Estacao Js Ltda"</f>
        <v>Acougue da Estacao Js Ltda</v>
      </c>
      <c r="F2" s="3" t="str">
        <f>"45031396-1/1"</f>
        <v>45031396-1/1</v>
      </c>
      <c r="G2" s="3" t="str">
        <f>"CARTEIRA PERDA"</f>
        <v>CARTEIRA PERDA</v>
      </c>
      <c r="H2" s="3">
        <v>29</v>
      </c>
      <c r="I2" s="4">
        <v>196</v>
      </c>
      <c r="J2" s="3" t="str">
        <f>"01/09/2019"</f>
        <v>01/09/2019</v>
      </c>
      <c r="K2" s="3" t="str">
        <f>"30/09/2019"</f>
        <v>30/09/2019</v>
      </c>
      <c r="L2" s="3" t="str">
        <f>"30/09/2019"</f>
        <v>30/09/2019</v>
      </c>
      <c r="M2" s="3" t="str">
        <f>"05/03/2020"</f>
        <v>05/03/2020</v>
      </c>
      <c r="N2" s="3">
        <v>204.53</v>
      </c>
      <c r="O2" s="3">
        <v>204.53</v>
      </c>
      <c r="P2" s="3">
        <v>0</v>
      </c>
    </row>
    <row r="3" spans="1:16" s="3" customFormat="1" x14ac:dyDescent="0.25">
      <c r="A3" s="3">
        <v>45651694</v>
      </c>
      <c r="B3" s="3">
        <v>45651725</v>
      </c>
      <c r="C3" s="3" t="str">
        <f>"UNIMEDSJN"</f>
        <v>UNIMEDSJN</v>
      </c>
      <c r="D3" s="3" t="str">
        <f>"DH"</f>
        <v>DH</v>
      </c>
      <c r="E3" s="3" t="str">
        <f>"Acougue da Estacao Js Ltda"</f>
        <v>Acougue da Estacao Js Ltda</v>
      </c>
      <c r="F3" s="3" t="str">
        <f>"45651694-1/1"</f>
        <v>45651694-1/1</v>
      </c>
      <c r="G3" s="3" t="str">
        <f>"CARTEIRA PERDA"</f>
        <v>CARTEIRA PERDA</v>
      </c>
      <c r="H3" s="3">
        <v>29</v>
      </c>
      <c r="I3" s="4">
        <v>166</v>
      </c>
      <c r="J3" s="3" t="str">
        <f>"01/10/2019"</f>
        <v>01/10/2019</v>
      </c>
      <c r="K3" s="3" t="str">
        <f>"30/10/2019"</f>
        <v>30/10/2019</v>
      </c>
      <c r="L3" s="3" t="str">
        <f>"30/10/2019"</f>
        <v>30/10/2019</v>
      </c>
      <c r="M3" s="3" t="str">
        <f>"05/03/2020"</f>
        <v>05/03/2020</v>
      </c>
      <c r="N3" s="3">
        <v>90.2</v>
      </c>
      <c r="O3" s="3">
        <v>90.2</v>
      </c>
      <c r="P3" s="3">
        <v>0</v>
      </c>
    </row>
    <row r="4" spans="1:16" x14ac:dyDescent="0.25">
      <c r="A4">
        <v>48617862</v>
      </c>
      <c r="B4">
        <v>48617869</v>
      </c>
      <c r="C4" t="str">
        <f>"UNIMEDSJN"</f>
        <v>UNIMEDSJN</v>
      </c>
      <c r="D4" t="str">
        <f>"DH"</f>
        <v>DH</v>
      </c>
      <c r="E4" t="str">
        <f>"Admilia Aparecida Simone"</f>
        <v>Admilia Aparecida Simone</v>
      </c>
      <c r="F4" t="str">
        <f>"48617862-1/1"</f>
        <v>48617862-1/1</v>
      </c>
      <c r="G4" t="str">
        <f>"Carteira 21"</f>
        <v>Carteira 21</v>
      </c>
      <c r="H4">
        <v>28</v>
      </c>
      <c r="I4" s="2">
        <v>74</v>
      </c>
      <c r="J4" t="str">
        <f>"02/01/2020"</f>
        <v>02/01/2020</v>
      </c>
      <c r="K4" t="str">
        <f>"30/01/2020"</f>
        <v>30/01/2020</v>
      </c>
      <c r="L4" t="str">
        <f>"04/02/2020"</f>
        <v>04/02/2020</v>
      </c>
      <c r="M4" t="str">
        <f>"05/02/2020"</f>
        <v>05/02/2020</v>
      </c>
      <c r="N4">
        <v>6.16</v>
      </c>
      <c r="O4">
        <v>6.29</v>
      </c>
      <c r="P4">
        <v>0</v>
      </c>
    </row>
    <row r="5" spans="1:16" s="3" customFormat="1" x14ac:dyDescent="0.25">
      <c r="A5" s="3">
        <v>45957136</v>
      </c>
      <c r="B5" s="3">
        <v>45957149</v>
      </c>
      <c r="C5" s="3" t="str">
        <f>"UNIMEDSJN"</f>
        <v>UNIMEDSJN</v>
      </c>
      <c r="D5" s="3" t="str">
        <f>"DH"</f>
        <v>DH</v>
      </c>
      <c r="E5" s="3" t="str">
        <f>"Alcione Aparecida da Rocha"</f>
        <v>Alcione Aparecida da Rocha</v>
      </c>
      <c r="F5" s="3" t="str">
        <f>"45957136-1/1"</f>
        <v>45957136-1/1</v>
      </c>
      <c r="G5" s="3" t="str">
        <f>"Carteira 21"</f>
        <v>Carteira 21</v>
      </c>
      <c r="H5" s="3">
        <v>29</v>
      </c>
      <c r="I5" s="4">
        <v>135</v>
      </c>
      <c r="J5" s="3" t="str">
        <f>"01/11/2019"</f>
        <v>01/11/2019</v>
      </c>
      <c r="K5" s="3" t="str">
        <f>"30/11/2019"</f>
        <v>30/11/2019</v>
      </c>
      <c r="L5" s="3" t="str">
        <f>"07/02/2020"</f>
        <v>07/02/2020</v>
      </c>
      <c r="M5" s="3" t="str">
        <f>"10/02/2020"</f>
        <v>10/02/2020</v>
      </c>
      <c r="N5" s="3">
        <v>248.82</v>
      </c>
      <c r="O5" s="3">
        <v>259.3</v>
      </c>
      <c r="P5" s="3">
        <v>0.21999999999997</v>
      </c>
    </row>
    <row r="6" spans="1:16" s="3" customFormat="1" x14ac:dyDescent="0.25">
      <c r="A6" s="3">
        <v>47542680</v>
      </c>
      <c r="B6" s="3">
        <v>47542691</v>
      </c>
      <c r="C6" s="3" t="str">
        <f>"UNIMEDSJN"</f>
        <v>UNIMEDSJN</v>
      </c>
      <c r="D6" s="3" t="str">
        <f>"DH"</f>
        <v>DH</v>
      </c>
      <c r="E6" s="3" t="str">
        <f>"Alcione Aparecida da Rocha"</f>
        <v>Alcione Aparecida da Rocha</v>
      </c>
      <c r="F6" s="3" t="str">
        <f>"47542680-1/1"</f>
        <v>47542680-1/1</v>
      </c>
      <c r="G6" s="3" t="str">
        <f>"Carteira 21"</f>
        <v>Carteira 21</v>
      </c>
      <c r="H6" s="3">
        <v>28</v>
      </c>
      <c r="I6" s="4">
        <v>105</v>
      </c>
      <c r="J6" s="3" t="str">
        <f>"02/12/2019"</f>
        <v>02/12/2019</v>
      </c>
      <c r="K6" s="3" t="str">
        <f>"30/12/2019"</f>
        <v>30/12/2019</v>
      </c>
      <c r="L6" s="3" t="str">
        <f>"06/03/2020"</f>
        <v>06/03/2020</v>
      </c>
      <c r="M6" s="3" t="str">
        <f>"09/03/2020"</f>
        <v>09/03/2020</v>
      </c>
      <c r="N6" s="3">
        <v>66.760000000000005</v>
      </c>
      <c r="O6" s="3">
        <v>69.58</v>
      </c>
      <c r="P6" s="3">
        <v>1.00000000000051E-2</v>
      </c>
    </row>
    <row r="7" spans="1:16" x14ac:dyDescent="0.25">
      <c r="A7">
        <v>48616315</v>
      </c>
      <c r="B7">
        <v>48616324</v>
      </c>
      <c r="C7" t="str">
        <f>"UNIMEDSJN"</f>
        <v>UNIMEDSJN</v>
      </c>
      <c r="D7" t="str">
        <f>"DH"</f>
        <v>DH</v>
      </c>
      <c r="E7" t="str">
        <f>"Alcione Aparecida da Rocha"</f>
        <v>Alcione Aparecida da Rocha</v>
      </c>
      <c r="F7" t="str">
        <f>"48616315-1/1"</f>
        <v>48616315-1/1</v>
      </c>
      <c r="G7" t="str">
        <f>"Carteira 21"</f>
        <v>Carteira 21</v>
      </c>
      <c r="H7">
        <v>28</v>
      </c>
      <c r="I7" s="2">
        <v>74</v>
      </c>
      <c r="J7" t="str">
        <f>"02/01/2020"</f>
        <v>02/01/2020</v>
      </c>
      <c r="K7" t="str">
        <f>"30/01/2020"</f>
        <v>30/01/2020</v>
      </c>
      <c r="L7" t="str">
        <f>"06/04/2020"</f>
        <v>06/04/2020</v>
      </c>
      <c r="M7" t="str">
        <f>"07/04/2020"</f>
        <v>07/04/2020</v>
      </c>
      <c r="N7">
        <v>107.33</v>
      </c>
      <c r="O7">
        <v>111.85</v>
      </c>
      <c r="P7">
        <v>2.9999999999986902E-2</v>
      </c>
    </row>
    <row r="8" spans="1:16" s="3" customFormat="1" x14ac:dyDescent="0.25">
      <c r="A8" s="3">
        <v>47543702</v>
      </c>
      <c r="B8" s="3">
        <v>47543709</v>
      </c>
      <c r="C8" s="3" t="str">
        <f>"UNIMEDSJN"</f>
        <v>UNIMEDSJN</v>
      </c>
      <c r="D8" s="3" t="str">
        <f>"DH"</f>
        <v>DH</v>
      </c>
      <c r="E8" s="3" t="str">
        <f>"Cantina Arrichete Ltda"</f>
        <v>Cantina Arrichete Ltda</v>
      </c>
      <c r="F8" s="3" t="str">
        <f>"47543702-1/1"</f>
        <v>47543702-1/1</v>
      </c>
      <c r="G8" s="3" t="str">
        <f>"Carteira 21"</f>
        <v>Carteira 21</v>
      </c>
      <c r="H8" s="3">
        <v>23</v>
      </c>
      <c r="I8" s="4">
        <v>110</v>
      </c>
      <c r="J8" s="3" t="str">
        <f>"02/12/2019"</f>
        <v>02/12/2019</v>
      </c>
      <c r="K8" s="3" t="str">
        <f>"25/12/2019"</f>
        <v>25/12/2019</v>
      </c>
      <c r="L8" s="3" t="str">
        <f>"11/02/2020"</f>
        <v>11/02/2020</v>
      </c>
      <c r="M8" s="3" t="str">
        <f>"12/02/2020"</f>
        <v>12/02/2020</v>
      </c>
      <c r="N8" s="3">
        <v>110</v>
      </c>
      <c r="O8" s="3">
        <v>113.94</v>
      </c>
      <c r="P8" s="3">
        <v>1.9999999999996E-2</v>
      </c>
    </row>
    <row r="9" spans="1:16" x14ac:dyDescent="0.25">
      <c r="A9">
        <v>48624653</v>
      </c>
      <c r="B9">
        <v>48756326</v>
      </c>
      <c r="C9" t="str">
        <f>"UNIMEDSJN"</f>
        <v>UNIMEDSJN</v>
      </c>
      <c r="D9" t="str">
        <f>"DH"</f>
        <v>DH</v>
      </c>
      <c r="E9" t="str">
        <f>"Confeccoes Vape"</f>
        <v>Confeccoes Vape</v>
      </c>
      <c r="F9" t="str">
        <f>"48624653-1/1"</f>
        <v>48624653-1/1</v>
      </c>
      <c r="G9" t="str">
        <f>"Carteira 21"</f>
        <v>Carteira 21</v>
      </c>
      <c r="H9">
        <v>44</v>
      </c>
      <c r="I9" s="2">
        <v>58</v>
      </c>
      <c r="J9" t="str">
        <f>"02/01/2020"</f>
        <v>02/01/2020</v>
      </c>
      <c r="K9" t="str">
        <f>"15/02/2020"</f>
        <v>15/02/2020</v>
      </c>
      <c r="L9" t="str">
        <f>"17/02/2020"</f>
        <v>17/02/2020</v>
      </c>
      <c r="M9" t="str">
        <f>"18/02/2020"</f>
        <v>18/02/2020</v>
      </c>
      <c r="N9">
        <v>1243.3</v>
      </c>
      <c r="O9">
        <v>1243.3</v>
      </c>
      <c r="P9">
        <v>0</v>
      </c>
    </row>
    <row r="10" spans="1:16" x14ac:dyDescent="0.25">
      <c r="A10">
        <v>48617803</v>
      </c>
      <c r="B10">
        <v>48617838</v>
      </c>
      <c r="C10" t="str">
        <f>"UNIMEDSJN"</f>
        <v>UNIMEDSJN</v>
      </c>
      <c r="D10" t="str">
        <f>"DH"</f>
        <v>DH</v>
      </c>
      <c r="E10" t="str">
        <f>"Conselho Municipal do Bem Estar do Menor Cmbem"</f>
        <v>Conselho Municipal do Bem Estar do Menor Cmbem</v>
      </c>
      <c r="F10" t="str">
        <f>"48617803-1/1"</f>
        <v>48617803-1/1</v>
      </c>
      <c r="G10" t="str">
        <f>"Carteira 21"</f>
        <v>Carteira 21</v>
      </c>
      <c r="H10">
        <v>28</v>
      </c>
      <c r="I10" s="2">
        <v>74</v>
      </c>
      <c r="J10" t="str">
        <f>"02/01/2020"</f>
        <v>02/01/2020</v>
      </c>
      <c r="K10" t="str">
        <f>"30/01/2020"</f>
        <v>30/01/2020</v>
      </c>
      <c r="L10" t="str">
        <f>"03/02/2020"</f>
        <v>03/02/2020</v>
      </c>
      <c r="M10" t="str">
        <f>"04/02/2020"</f>
        <v>04/02/2020</v>
      </c>
      <c r="N10">
        <v>1042.8800000000001</v>
      </c>
      <c r="O10">
        <v>1042.8800000000001</v>
      </c>
      <c r="P10">
        <v>22.25</v>
      </c>
    </row>
    <row r="11" spans="1:16" x14ac:dyDescent="0.25">
      <c r="A11">
        <v>48617716</v>
      </c>
      <c r="B11">
        <v>48617735</v>
      </c>
      <c r="C11" t="str">
        <f>"UNIMEDSJN"</f>
        <v>UNIMEDSJN</v>
      </c>
      <c r="D11" t="str">
        <f>"DH"</f>
        <v>DH</v>
      </c>
      <c r="E11" t="str">
        <f>"Dias Moveis Ltda"</f>
        <v>Dias Moveis Ltda</v>
      </c>
      <c r="F11" t="str">
        <f>"48617716-1/1"</f>
        <v>48617716-1/1</v>
      </c>
      <c r="G11" t="str">
        <f>"Carteira 21"</f>
        <v>Carteira 21</v>
      </c>
      <c r="H11">
        <v>28</v>
      </c>
      <c r="I11" s="2">
        <v>74</v>
      </c>
      <c r="J11" t="str">
        <f>"02/01/2020"</f>
        <v>02/01/2020</v>
      </c>
      <c r="K11" t="str">
        <f>"30/01/2020"</f>
        <v>30/01/2020</v>
      </c>
      <c r="L11" t="str">
        <f>"04/02/2020"</f>
        <v>04/02/2020</v>
      </c>
      <c r="M11" t="str">
        <f>"05/02/2020"</f>
        <v>05/02/2020</v>
      </c>
      <c r="N11">
        <v>908.82</v>
      </c>
      <c r="O11">
        <v>908.82</v>
      </c>
      <c r="P11">
        <v>19.690000000000101</v>
      </c>
    </row>
    <row r="12" spans="1:16" x14ac:dyDescent="0.25">
      <c r="A12">
        <v>48617853</v>
      </c>
      <c r="B12">
        <v>48617860</v>
      </c>
      <c r="C12" t="str">
        <f>"UNIMEDSJN"</f>
        <v>UNIMEDSJN</v>
      </c>
      <c r="D12" t="str">
        <f>"DH"</f>
        <v>DH</v>
      </c>
      <c r="E12" t="str">
        <f>"Dias Moveis Ltda"</f>
        <v>Dias Moveis Ltda</v>
      </c>
      <c r="F12" t="str">
        <f>"48617853-1/1"</f>
        <v>48617853-1/1</v>
      </c>
      <c r="G12" t="str">
        <f>"Carteira 21"</f>
        <v>Carteira 21</v>
      </c>
      <c r="H12">
        <v>28</v>
      </c>
      <c r="I12" s="2">
        <v>74</v>
      </c>
      <c r="J12" t="str">
        <f>"02/01/2020"</f>
        <v>02/01/2020</v>
      </c>
      <c r="K12" t="str">
        <f>"30/01/2020"</f>
        <v>30/01/2020</v>
      </c>
      <c r="L12" t="str">
        <f>"04/02/2020"</f>
        <v>04/02/2020</v>
      </c>
      <c r="M12" t="str">
        <f>"05/02/2020"</f>
        <v>05/02/2020</v>
      </c>
      <c r="N12">
        <v>110</v>
      </c>
      <c r="O12">
        <v>110</v>
      </c>
      <c r="P12">
        <v>2.38</v>
      </c>
    </row>
    <row r="13" spans="1:16" s="3" customFormat="1" x14ac:dyDescent="0.25">
      <c r="A13" s="3">
        <v>47543732</v>
      </c>
      <c r="B13" s="3">
        <v>47543753</v>
      </c>
      <c r="C13" s="3" t="str">
        <f>"UNIMEDSJN"</f>
        <v>UNIMEDSJN</v>
      </c>
      <c r="D13" s="3" t="str">
        <f>"DH"</f>
        <v>DH</v>
      </c>
      <c r="E13" s="3" t="str">
        <f>"Ecojeans Lavanderia E Tinturaria Ltda"</f>
        <v>Ecojeans Lavanderia E Tinturaria Ltda</v>
      </c>
      <c r="F13" s="3" t="str">
        <f>"47543732-1/1"</f>
        <v>47543732-1/1</v>
      </c>
      <c r="G13" s="3" t="str">
        <f>"Carteira 21"</f>
        <v>Carteira 21</v>
      </c>
      <c r="H13" s="3">
        <v>13</v>
      </c>
      <c r="I13" s="4">
        <v>120</v>
      </c>
      <c r="J13" s="3" t="str">
        <f>"02/12/2019"</f>
        <v>02/12/2019</v>
      </c>
      <c r="K13" s="3" t="str">
        <f>"15/12/2019"</f>
        <v>15/12/2019</v>
      </c>
      <c r="L13" s="3" t="str">
        <f>"12/02/2020"</f>
        <v>12/02/2020</v>
      </c>
      <c r="M13" s="3" t="str">
        <f>"13/02/2020"</f>
        <v>13/02/2020</v>
      </c>
      <c r="N13" s="3">
        <v>1070.8800000000001</v>
      </c>
      <c r="O13" s="3">
        <v>1112.8</v>
      </c>
      <c r="P13" s="3">
        <v>0.56000000000017303</v>
      </c>
    </row>
    <row r="14" spans="1:16" x14ac:dyDescent="0.25">
      <c r="A14">
        <v>48617157</v>
      </c>
      <c r="B14">
        <v>48617172</v>
      </c>
      <c r="C14" t="str">
        <f>"UNIMEDSJN"</f>
        <v>UNIMEDSJN</v>
      </c>
      <c r="D14" t="str">
        <f>"DH"</f>
        <v>DH</v>
      </c>
      <c r="E14" t="str">
        <f>"Ecojeans Lavanderia E Tinturaria Ltda"</f>
        <v>Ecojeans Lavanderia E Tinturaria Ltda</v>
      </c>
      <c r="F14" t="str">
        <f>"48617157-1/1"</f>
        <v>48617157-1/1</v>
      </c>
      <c r="G14" t="str">
        <f>"Carteira 21"</f>
        <v>Carteira 21</v>
      </c>
      <c r="H14">
        <v>13</v>
      </c>
      <c r="I14" s="2">
        <v>89</v>
      </c>
      <c r="J14" t="str">
        <f>"02/01/2020"</f>
        <v>02/01/2020</v>
      </c>
      <c r="K14" t="str">
        <f>"15/01/2020"</f>
        <v>15/01/2020</v>
      </c>
      <c r="L14" t="str">
        <f>"21/02/2020"</f>
        <v>21/02/2020</v>
      </c>
      <c r="M14" t="str">
        <f>"24/02/2020"</f>
        <v>24/02/2020</v>
      </c>
      <c r="N14">
        <v>517.33000000000004</v>
      </c>
      <c r="O14">
        <v>534</v>
      </c>
      <c r="P14">
        <v>6.0000000000059103E-2</v>
      </c>
    </row>
    <row r="15" spans="1:16" x14ac:dyDescent="0.25">
      <c r="A15">
        <v>48624719</v>
      </c>
      <c r="B15">
        <v>48624726</v>
      </c>
      <c r="C15" t="str">
        <f>"UNIMEDSJN"</f>
        <v>UNIMEDSJN</v>
      </c>
      <c r="D15" t="str">
        <f>"DH"</f>
        <v>DH</v>
      </c>
      <c r="E15" t="str">
        <f>"Fernanda Varoto Pereira - Me"</f>
        <v>Fernanda Varoto Pereira - Me</v>
      </c>
      <c r="F15" t="str">
        <f>"48624719-1/1"</f>
        <v>48624719-1/1</v>
      </c>
      <c r="G15" t="str">
        <f>"Carteira 21"</f>
        <v>Carteira 21</v>
      </c>
      <c r="H15">
        <v>44</v>
      </c>
      <c r="I15" s="2">
        <v>58</v>
      </c>
      <c r="J15" t="str">
        <f>"02/01/2020"</f>
        <v>02/01/2020</v>
      </c>
      <c r="K15" t="str">
        <f>"15/02/2020"</f>
        <v>15/02/2020</v>
      </c>
      <c r="L15" t="str">
        <f>"17/02/2020"</f>
        <v>17/02/2020</v>
      </c>
      <c r="M15" t="str">
        <f>"18/02/2020"</f>
        <v>18/02/2020</v>
      </c>
      <c r="N15">
        <v>110</v>
      </c>
      <c r="O15">
        <v>110</v>
      </c>
      <c r="P15">
        <v>0</v>
      </c>
    </row>
    <row r="16" spans="1:16" s="3" customFormat="1" x14ac:dyDescent="0.25">
      <c r="A16" s="3">
        <v>47571686</v>
      </c>
      <c r="B16" s="3">
        <v>47571715</v>
      </c>
      <c r="C16" s="3" t="str">
        <f>"UNIMEDSJN"</f>
        <v>UNIMEDSJN</v>
      </c>
      <c r="D16" s="3" t="str">
        <f>"DH"</f>
        <v>DH</v>
      </c>
      <c r="E16" s="3" t="str">
        <f>"Formas E Detalhes Ltda"</f>
        <v>Formas E Detalhes Ltda</v>
      </c>
      <c r="F16" s="3" t="str">
        <f>"47571686-1/1"</f>
        <v>47571686-1/1</v>
      </c>
      <c r="G16" s="3" t="str">
        <f>"Carteira 21"</f>
        <v>Carteira 21</v>
      </c>
      <c r="H16" s="3">
        <v>39</v>
      </c>
      <c r="I16" s="4">
        <v>94</v>
      </c>
      <c r="J16" s="3" t="str">
        <f>"02/12/2019"</f>
        <v>02/12/2019</v>
      </c>
      <c r="K16" s="3" t="str">
        <f>"10/01/2020"</f>
        <v>10/01/2020</v>
      </c>
      <c r="L16" s="3" t="str">
        <f>"09/03/2020"</f>
        <v>09/03/2020</v>
      </c>
      <c r="M16" s="3" t="str">
        <f>"10/03/2020"</f>
        <v>10/03/2020</v>
      </c>
      <c r="N16" s="3">
        <v>1169.5</v>
      </c>
      <c r="O16" s="3">
        <v>1215.6600000000001</v>
      </c>
      <c r="P16" s="3">
        <v>0.230000000000018</v>
      </c>
    </row>
    <row r="17" spans="1:16" x14ac:dyDescent="0.25">
      <c r="A17">
        <v>48625164</v>
      </c>
      <c r="B17">
        <v>48625187</v>
      </c>
      <c r="C17" t="str">
        <f>"UNIMEDSJN"</f>
        <v>UNIMEDSJN</v>
      </c>
      <c r="D17" t="str">
        <f>"DH"</f>
        <v>DH</v>
      </c>
      <c r="E17" t="str">
        <f>"Formas E Detalhes Ltda"</f>
        <v>Formas E Detalhes Ltda</v>
      </c>
      <c r="F17" t="str">
        <f>"48625164-1/1"</f>
        <v>48625164-1/1</v>
      </c>
      <c r="G17" t="str">
        <f>"Carteira 21"</f>
        <v>Carteira 21</v>
      </c>
      <c r="H17">
        <v>39</v>
      </c>
      <c r="I17" s="2">
        <v>63</v>
      </c>
      <c r="J17" t="str">
        <f>"02/01/2020"</f>
        <v>02/01/2020</v>
      </c>
      <c r="K17" t="str">
        <f>"10/02/2020"</f>
        <v>10/02/2020</v>
      </c>
      <c r="L17" t="str">
        <f>"10/02/2020"</f>
        <v>10/02/2020</v>
      </c>
      <c r="M17" t="str">
        <f>"02/01/2020"</f>
        <v>02/01/2020</v>
      </c>
      <c r="N17">
        <v>403.69</v>
      </c>
      <c r="O17">
        <v>403.69</v>
      </c>
      <c r="P17">
        <v>0</v>
      </c>
    </row>
    <row r="18" spans="1:16" s="3" customFormat="1" x14ac:dyDescent="0.25">
      <c r="A18" s="3">
        <v>47543755</v>
      </c>
      <c r="B18" s="3">
        <v>47543768</v>
      </c>
      <c r="C18" s="3" t="str">
        <f>"UNIMEDSJN"</f>
        <v>UNIMEDSJN</v>
      </c>
      <c r="D18" s="3" t="str">
        <f>"DH"</f>
        <v>DH</v>
      </c>
      <c r="E18" s="3" t="str">
        <f>"Geraldo Magela Goncalves Nascimento"</f>
        <v>Geraldo Magela Goncalves Nascimento</v>
      </c>
      <c r="F18" s="3" t="str">
        <f>"47543755-1/1"</f>
        <v>47543755-1/1</v>
      </c>
      <c r="G18" s="3" t="str">
        <f>"Carteira 21"</f>
        <v>Carteira 21</v>
      </c>
      <c r="H18" s="3">
        <v>13</v>
      </c>
      <c r="I18" s="4">
        <v>120</v>
      </c>
      <c r="J18" s="3" t="str">
        <f>"02/12/2019"</f>
        <v>02/12/2019</v>
      </c>
      <c r="K18" s="3" t="str">
        <f>"15/12/2019"</f>
        <v>15/12/2019</v>
      </c>
      <c r="L18" s="3" t="str">
        <f>"14/02/2020"</f>
        <v>14/02/2020</v>
      </c>
      <c r="M18" s="3" t="str">
        <f>"17/02/2020"</f>
        <v>17/02/2020</v>
      </c>
      <c r="N18" s="3">
        <v>225.28</v>
      </c>
      <c r="O18" s="3">
        <v>234.25</v>
      </c>
      <c r="P18" s="3">
        <v>0.12000000000000501</v>
      </c>
    </row>
    <row r="19" spans="1:16" x14ac:dyDescent="0.25">
      <c r="A19">
        <v>48617572</v>
      </c>
      <c r="B19">
        <v>48617579</v>
      </c>
      <c r="C19" t="str">
        <f>"UNIMEDSJN"</f>
        <v>UNIMEDSJN</v>
      </c>
      <c r="D19" t="str">
        <f>"DH"</f>
        <v>DH</v>
      </c>
      <c r="E19" t="str">
        <f>"Henriques E Detoni Comercio Ltda-me"</f>
        <v>Henriques E Detoni Comercio Ltda-me</v>
      </c>
      <c r="F19" t="str">
        <f>"48617572-1/1"</f>
        <v>48617572-1/1</v>
      </c>
      <c r="G19" t="str">
        <f>"Carteira 21"</f>
        <v>Carteira 21</v>
      </c>
      <c r="H19">
        <v>13</v>
      </c>
      <c r="I19" s="2">
        <v>89</v>
      </c>
      <c r="J19" t="str">
        <f>"02/01/2020"</f>
        <v>02/01/2020</v>
      </c>
      <c r="K19" t="str">
        <f>"15/01/2020"</f>
        <v>15/01/2020</v>
      </c>
      <c r="L19" t="str">
        <f>"15/01/2020"</f>
        <v>15/01/2020</v>
      </c>
      <c r="M19" t="str">
        <f>"02/01/2020"</f>
        <v>02/01/2020</v>
      </c>
      <c r="N19">
        <v>27.94</v>
      </c>
      <c r="O19">
        <v>27.94</v>
      </c>
      <c r="P19">
        <v>0</v>
      </c>
    </row>
    <row r="20" spans="1:16" x14ac:dyDescent="0.25">
      <c r="A20">
        <v>48616422</v>
      </c>
      <c r="B20">
        <v>48616437</v>
      </c>
      <c r="C20" t="str">
        <f>"UNIMEDSJN"</f>
        <v>UNIMEDSJN</v>
      </c>
      <c r="D20" t="str">
        <f>"DH"</f>
        <v>DH</v>
      </c>
      <c r="E20" t="str">
        <f>"Informe Prestacao de Servicos Ltda"</f>
        <v>Informe Prestacao de Servicos Ltda</v>
      </c>
      <c r="F20" t="str">
        <f>"48616422-1/1"</f>
        <v>48616422-1/1</v>
      </c>
      <c r="G20" t="str">
        <f>"Carteira 21"</f>
        <v>Carteira 21</v>
      </c>
      <c r="H20">
        <v>20</v>
      </c>
      <c r="I20" s="2">
        <v>82</v>
      </c>
      <c r="J20" t="str">
        <f>"02/01/2020"</f>
        <v>02/01/2020</v>
      </c>
      <c r="K20" t="str">
        <f>"22/01/2020"</f>
        <v>22/01/2020</v>
      </c>
      <c r="L20" t="str">
        <f>"11/03/2020"</f>
        <v>11/03/2020</v>
      </c>
      <c r="M20" t="str">
        <f>"12/03/2020"</f>
        <v>12/03/2020</v>
      </c>
      <c r="N20">
        <v>444.42</v>
      </c>
      <c r="O20">
        <v>460.49</v>
      </c>
      <c r="P20">
        <v>7.9999999999984098E-2</v>
      </c>
    </row>
    <row r="21" spans="1:16" s="3" customFormat="1" x14ac:dyDescent="0.25">
      <c r="A21" s="3">
        <v>45651169</v>
      </c>
      <c r="B21" s="3">
        <v>45651184</v>
      </c>
      <c r="C21" s="3" t="str">
        <f>"UNIMEDSJN"</f>
        <v>UNIMEDSJN</v>
      </c>
      <c r="D21" s="3" t="str">
        <f>"DH"</f>
        <v>DH</v>
      </c>
      <c r="E21" s="3" t="str">
        <f>"Jaqueline Rabello"</f>
        <v>Jaqueline Rabello</v>
      </c>
      <c r="F21" s="3" t="str">
        <f>"45651169-1/1"</f>
        <v>45651169-1/1</v>
      </c>
      <c r="G21" s="3" t="str">
        <f>"Carteira 21"</f>
        <v>Carteira 21</v>
      </c>
      <c r="H21" s="3">
        <v>29</v>
      </c>
      <c r="I21" s="4">
        <v>166</v>
      </c>
      <c r="J21" s="3" t="str">
        <f>"01/10/2019"</f>
        <v>01/10/2019</v>
      </c>
      <c r="K21" s="3" t="str">
        <f>"30/10/2019"</f>
        <v>30/10/2019</v>
      </c>
      <c r="L21" s="3" t="str">
        <f>"30/10/2019"</f>
        <v>30/10/2019</v>
      </c>
      <c r="M21" s="3" t="str">
        <f>"01/10/2019"</f>
        <v>01/10/2019</v>
      </c>
      <c r="N21" s="3">
        <v>664.23</v>
      </c>
      <c r="O21" s="3">
        <v>664.23</v>
      </c>
      <c r="P21" s="3">
        <v>0</v>
      </c>
    </row>
    <row r="22" spans="1:16" x14ac:dyDescent="0.25">
      <c r="A22">
        <v>48624684</v>
      </c>
      <c r="B22">
        <v>48624717</v>
      </c>
      <c r="C22" t="str">
        <f>"UNIMEDSJN"</f>
        <v>UNIMEDSJN</v>
      </c>
      <c r="D22" t="str">
        <f>"DH"</f>
        <v>DH</v>
      </c>
      <c r="E22" t="str">
        <f>"L F V Pereira Eireli Me"</f>
        <v>L F V Pereira Eireli Me</v>
      </c>
      <c r="F22" t="str">
        <f>"48624684-1/1"</f>
        <v>48624684-1/1</v>
      </c>
      <c r="G22" t="str">
        <f>"Carteira 21"</f>
        <v>Carteira 21</v>
      </c>
      <c r="H22">
        <v>44</v>
      </c>
      <c r="I22" s="2">
        <v>58</v>
      </c>
      <c r="J22" t="str">
        <f>"02/01/2020"</f>
        <v>02/01/2020</v>
      </c>
      <c r="K22" t="str">
        <f>"15/02/2020"</f>
        <v>15/02/2020</v>
      </c>
      <c r="L22" t="str">
        <f>"17/02/2020"</f>
        <v>17/02/2020</v>
      </c>
      <c r="M22" t="str">
        <f>"18/02/2020"</f>
        <v>18/02/2020</v>
      </c>
      <c r="N22">
        <v>1105.33</v>
      </c>
      <c r="O22">
        <v>1105.33</v>
      </c>
      <c r="P22">
        <v>0</v>
      </c>
    </row>
    <row r="23" spans="1:16" x14ac:dyDescent="0.25">
      <c r="A23">
        <v>48616483</v>
      </c>
      <c r="B23">
        <v>48751690</v>
      </c>
      <c r="C23" t="str">
        <f>"UNIMEDSJN"</f>
        <v>UNIMEDSJN</v>
      </c>
      <c r="D23" t="str">
        <f>"DH"</f>
        <v>DH</v>
      </c>
      <c r="E23" t="str">
        <f>"Lopes Lopes Com de Eletrodomesticos"</f>
        <v>Lopes Lopes Com de Eletrodomesticos</v>
      </c>
      <c r="F23" t="str">
        <f>"48616483-1/1"</f>
        <v>48616483-1/1</v>
      </c>
      <c r="G23" t="str">
        <f>"Carteira 21"</f>
        <v>Carteira 21</v>
      </c>
      <c r="H23">
        <v>44</v>
      </c>
      <c r="I23" s="2">
        <v>58</v>
      </c>
      <c r="J23" t="str">
        <f>"02/01/2020"</f>
        <v>02/01/2020</v>
      </c>
      <c r="K23" t="str">
        <f>"15/02/2020"</f>
        <v>15/02/2020</v>
      </c>
      <c r="L23" t="str">
        <f>"17/02/2020"</f>
        <v>17/02/2020</v>
      </c>
      <c r="M23" t="str">
        <f>"12/02/2020"</f>
        <v>12/02/2020</v>
      </c>
      <c r="N23">
        <v>235.17</v>
      </c>
      <c r="O23">
        <v>235.17</v>
      </c>
      <c r="P23">
        <v>0</v>
      </c>
    </row>
    <row r="24" spans="1:16" x14ac:dyDescent="0.25">
      <c r="A24">
        <v>48616483</v>
      </c>
      <c r="B24">
        <v>48616506</v>
      </c>
      <c r="C24" t="str">
        <f>"UNIMEDSJN"</f>
        <v>UNIMEDSJN</v>
      </c>
      <c r="D24" t="str">
        <f>"DH"</f>
        <v>DH</v>
      </c>
      <c r="E24" t="str">
        <f>"Lopes Lopes Com de Eletrodomesticos"</f>
        <v>Lopes Lopes Com de Eletrodomesticos</v>
      </c>
      <c r="F24" t="str">
        <f>"48616483-1/1"</f>
        <v>48616483-1/1</v>
      </c>
      <c r="G24" t="str">
        <f>"Carteira 21"</f>
        <v>Carteira 21</v>
      </c>
      <c r="H24">
        <v>73</v>
      </c>
      <c r="I24" s="2">
        <v>29</v>
      </c>
      <c r="J24" t="str">
        <f>"02/01/2020"</f>
        <v>02/01/2020</v>
      </c>
      <c r="K24" t="str">
        <f>"15/03/2020"</f>
        <v>15/03/2020</v>
      </c>
      <c r="L24" t="str">
        <f>"16/03/2020"</f>
        <v>16/03/2020</v>
      </c>
      <c r="M24" t="str">
        <f>"11/03/2020"</f>
        <v>11/03/2020</v>
      </c>
      <c r="N24">
        <v>235.17</v>
      </c>
      <c r="O24">
        <v>235.17</v>
      </c>
      <c r="P24">
        <v>0</v>
      </c>
    </row>
    <row r="25" spans="1:16" x14ac:dyDescent="0.25">
      <c r="A25">
        <v>48625189</v>
      </c>
      <c r="B25">
        <v>48625212</v>
      </c>
      <c r="C25" t="str">
        <f>"UNIMEDSJN"</f>
        <v>UNIMEDSJN</v>
      </c>
      <c r="D25" t="str">
        <f>"DH"</f>
        <v>DH</v>
      </c>
      <c r="E25" t="str">
        <f>"Oxford Confeccoes Ltda Me"</f>
        <v>Oxford Confeccoes Ltda Me</v>
      </c>
      <c r="F25" t="str">
        <f>"48625189-1/1"</f>
        <v>48625189-1/1</v>
      </c>
      <c r="G25" t="str">
        <f>"Carteira 21"</f>
        <v>Carteira 21</v>
      </c>
      <c r="H25">
        <v>39</v>
      </c>
      <c r="I25" s="2">
        <v>63</v>
      </c>
      <c r="J25" t="str">
        <f>"02/01/2020"</f>
        <v>02/01/2020</v>
      </c>
      <c r="K25" t="str">
        <f>"10/02/2020"</f>
        <v>10/02/2020</v>
      </c>
      <c r="L25" t="str">
        <f>"10/02/2020"</f>
        <v>10/02/2020</v>
      </c>
      <c r="M25" t="str">
        <f>"06/02/2020"</f>
        <v>06/02/2020</v>
      </c>
      <c r="N25">
        <v>717.3</v>
      </c>
      <c r="O25">
        <v>717.3</v>
      </c>
      <c r="P25">
        <v>0</v>
      </c>
    </row>
    <row r="26" spans="1:16" x14ac:dyDescent="0.25">
      <c r="A26">
        <v>48617100</v>
      </c>
      <c r="B26">
        <v>48617113</v>
      </c>
      <c r="C26" t="str">
        <f>"UNIMEDSJN"</f>
        <v>UNIMEDSJN</v>
      </c>
      <c r="D26" t="str">
        <f>"DH"</f>
        <v>DH</v>
      </c>
      <c r="E26" t="str">
        <f>"Radio Garbosa Ltda"</f>
        <v>Radio Garbosa Ltda</v>
      </c>
      <c r="F26" t="str">
        <f>"48617100-1/1"</f>
        <v>48617100-1/1</v>
      </c>
      <c r="G26" t="str">
        <f>"Carteira 21"</f>
        <v>Carteira 21</v>
      </c>
      <c r="H26">
        <v>28</v>
      </c>
      <c r="I26" s="2">
        <v>74</v>
      </c>
      <c r="J26" t="str">
        <f>"02/01/2020"</f>
        <v>02/01/2020</v>
      </c>
      <c r="K26" t="str">
        <f>"30/01/2020"</f>
        <v>30/01/2020</v>
      </c>
      <c r="L26" t="str">
        <f>"30/01/2020"</f>
        <v>30/01/2020</v>
      </c>
      <c r="M26" t="str">
        <f>"02/01/2020"</f>
        <v>02/01/2020</v>
      </c>
      <c r="N26">
        <v>231.02</v>
      </c>
      <c r="O26">
        <v>231.02</v>
      </c>
      <c r="P26">
        <v>0</v>
      </c>
    </row>
    <row r="27" spans="1:16" s="3" customFormat="1" x14ac:dyDescent="0.25">
      <c r="A27" s="3">
        <v>45984751</v>
      </c>
      <c r="B27" s="3">
        <v>47473246</v>
      </c>
      <c r="C27" s="3" t="str">
        <f>"UNIMEDSJN"</f>
        <v>UNIMEDSJN</v>
      </c>
      <c r="D27" s="3" t="str">
        <f>"DH"</f>
        <v>DH</v>
      </c>
      <c r="E27" s="3" t="str">
        <f>"Sindicato dos Servidores Publico - Sisep"</f>
        <v>Sindicato dos Servidores Publico - Sisep</v>
      </c>
      <c r="F27" s="3" t="str">
        <f>"45984751-1/1"</f>
        <v>45984751-1/1</v>
      </c>
      <c r="G27" s="3" t="str">
        <f>"Carteira 21"</f>
        <v>Carteira 21</v>
      </c>
      <c r="H27" s="3">
        <v>48</v>
      </c>
      <c r="I27" s="4">
        <v>116</v>
      </c>
      <c r="J27" s="3" t="str">
        <f>"01/11/2019"</f>
        <v>01/11/2019</v>
      </c>
      <c r="K27" s="3" t="str">
        <f>"19/12/2019"</f>
        <v>19/12/2019</v>
      </c>
      <c r="L27" s="3" t="str">
        <f>"19/12/2019"</f>
        <v>19/12/2019</v>
      </c>
      <c r="M27" s="3" t="str">
        <f>"19/02/2020"</f>
        <v>19/02/2020</v>
      </c>
      <c r="N27" s="3">
        <v>12738.73</v>
      </c>
      <c r="O27" s="3">
        <v>12738.73</v>
      </c>
      <c r="P27" s="3">
        <v>0</v>
      </c>
    </row>
    <row r="28" spans="1:16" x14ac:dyDescent="0.25">
      <c r="A28">
        <v>47561786</v>
      </c>
      <c r="B28">
        <v>47562275</v>
      </c>
      <c r="C28" t="str">
        <f>"UNIMEDSJN"</f>
        <v>UNIMEDSJN</v>
      </c>
      <c r="D28" t="str">
        <f>"DH"</f>
        <v>DH</v>
      </c>
      <c r="E28" t="str">
        <f>"Sindicato dos Servidores Publico - Sisep"</f>
        <v>Sindicato dos Servidores Publico - Sisep</v>
      </c>
      <c r="F28" t="str">
        <f>"47561786-1/1"</f>
        <v>47561786-1/1</v>
      </c>
      <c r="G28" t="str">
        <f>"Carteira 21"</f>
        <v>Carteira 21</v>
      </c>
      <c r="H28">
        <v>54</v>
      </c>
      <c r="I28" s="2">
        <v>79</v>
      </c>
      <c r="J28" t="str">
        <f>"02/12/2019"</f>
        <v>02/12/2019</v>
      </c>
      <c r="K28" t="str">
        <f>"25/01/2020"</f>
        <v>25/01/2020</v>
      </c>
      <c r="L28" t="str">
        <f>"27/01/2020"</f>
        <v>27/01/2020</v>
      </c>
      <c r="M28" t="str">
        <f>"13/03/2020"</f>
        <v>13/03/2020</v>
      </c>
      <c r="N28">
        <v>10198</v>
      </c>
      <c r="O28">
        <v>10198</v>
      </c>
      <c r="P28">
        <v>0</v>
      </c>
    </row>
    <row r="29" spans="1:16" x14ac:dyDescent="0.25">
      <c r="A29">
        <v>48623018</v>
      </c>
      <c r="B29">
        <v>48623275</v>
      </c>
      <c r="C29" t="str">
        <f>"UNIMEDSJN"</f>
        <v>UNIMEDSJN</v>
      </c>
      <c r="D29" t="str">
        <f>"DH"</f>
        <v>DH</v>
      </c>
      <c r="E29" t="str">
        <f>"Sindicato dos Servidores Publico - Sisep"</f>
        <v>Sindicato dos Servidores Publico - Sisep</v>
      </c>
      <c r="F29" t="str">
        <f>"48623018-1/1"</f>
        <v>48623018-1/1</v>
      </c>
      <c r="G29" t="str">
        <f>"Carteira 21"</f>
        <v>Carteira 21</v>
      </c>
      <c r="H29">
        <v>44</v>
      </c>
      <c r="I29" s="2">
        <v>58</v>
      </c>
      <c r="J29" t="str">
        <f>"02/01/2020"</f>
        <v>02/01/2020</v>
      </c>
      <c r="K29" t="str">
        <f>"15/02/2020"</f>
        <v>15/02/2020</v>
      </c>
      <c r="L29" t="str">
        <f>"17/02/2020"</f>
        <v>17/02/2020</v>
      </c>
      <c r="M29" t="str">
        <f>"02/01/2020"</f>
        <v>02/01/2020</v>
      </c>
      <c r="N29">
        <v>10576.5</v>
      </c>
      <c r="O29">
        <v>10576.5</v>
      </c>
      <c r="P29">
        <v>0</v>
      </c>
    </row>
    <row r="30" spans="1:16" x14ac:dyDescent="0.25">
      <c r="A30">
        <v>48617631</v>
      </c>
      <c r="B30">
        <v>48617636</v>
      </c>
      <c r="C30" t="str">
        <f>"UNIMEDSJN"</f>
        <v>UNIMEDSJN</v>
      </c>
      <c r="D30" t="str">
        <f>"DH"</f>
        <v>DH</v>
      </c>
      <c r="E30" t="str">
        <f>"Valeria Furtado - Me"</f>
        <v>Valeria Furtado - Me</v>
      </c>
      <c r="F30" t="str">
        <f>"48617631-1/1"</f>
        <v>48617631-1/1</v>
      </c>
      <c r="G30" t="str">
        <f>"Carteira 21"</f>
        <v>Carteira 21</v>
      </c>
      <c r="H30">
        <v>28</v>
      </c>
      <c r="I30" s="2">
        <v>74</v>
      </c>
      <c r="J30" t="str">
        <f>"02/01/2020"</f>
        <v>02/01/2020</v>
      </c>
      <c r="K30" t="str">
        <f>"30/01/2020"</f>
        <v>30/01/2020</v>
      </c>
      <c r="L30" t="str">
        <f>"17/02/2020"</f>
        <v>17/02/2020</v>
      </c>
      <c r="M30" t="str">
        <f>"18/02/2020"</f>
        <v>18/02/2020</v>
      </c>
      <c r="N30">
        <v>32.799999999999997</v>
      </c>
      <c r="O30">
        <v>33.659999999999997</v>
      </c>
      <c r="P30" s="1">
        <v>-7.1054273576010003E-15</v>
      </c>
    </row>
  </sheetData>
  <autoFilter ref="I1:I39"/>
  <sortState ref="A3:P39">
    <sortCondition ref="E1"/>
  </sortState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Titulos por Data Base - Custo O</vt:lpstr>
      <vt:lpstr>- 90 dias</vt:lpstr>
      <vt:lpstr>+ 90 dias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modified xsi:type="dcterms:W3CDTF">2020-04-14T14:01:31Z</dcterms:modified>
</cp:coreProperties>
</file>