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claud\Downloads\"/>
    </mc:Choice>
  </mc:AlternateContent>
  <xr:revisionPtr revIDLastSave="0" documentId="13_ncr:1_{78988574-A65E-47E2-9A4C-9CE421B089B2}"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R31" i="9" l="1"/>
  <c r="BQ31" i="9"/>
  <c r="BS24" i="9"/>
  <c r="BS18" i="9"/>
  <c r="BS8" i="9"/>
  <c r="BR24" i="9"/>
  <c r="BQ24" i="9"/>
  <c r="BR18" i="9"/>
  <c r="BQ18" i="9"/>
  <c r="BR8" i="9"/>
  <c r="BQ8" i="9"/>
  <c r="BR9" i="9"/>
  <c r="BR10" i="9"/>
  <c r="BQ9" i="9"/>
  <c r="BQ10" i="9"/>
  <c r="BR11" i="9"/>
  <c r="BR12" i="9"/>
  <c r="BR13" i="9"/>
  <c r="BR14" i="9"/>
  <c r="BR15" i="9"/>
  <c r="BR16" i="9"/>
  <c r="BR17" i="9"/>
  <c r="BR19" i="9"/>
  <c r="BR20" i="9"/>
  <c r="BR21" i="9"/>
  <c r="BR22" i="9"/>
  <c r="BR23" i="9"/>
  <c r="BR25" i="9"/>
  <c r="BR26" i="9"/>
  <c r="BR27" i="9"/>
  <c r="BR28" i="9"/>
  <c r="BR29" i="9"/>
  <c r="BQ19" i="9"/>
  <c r="BQ20" i="9"/>
  <c r="BQ21" i="9"/>
  <c r="BQ22" i="9"/>
  <c r="BQ23" i="9"/>
  <c r="BQ25" i="9"/>
  <c r="BQ26" i="9"/>
  <c r="BQ27" i="9"/>
  <c r="BQ28" i="9"/>
  <c r="BQ29" i="9"/>
  <c r="BQ12" i="9"/>
  <c r="BQ13" i="9"/>
  <c r="BQ14" i="9"/>
  <c r="BQ15" i="9"/>
  <c r="BQ16" i="9"/>
  <c r="BQ17" i="9"/>
  <c r="BQ11" i="9"/>
  <c r="F8" i="9" l="1"/>
  <c r="I8" i="9" s="1"/>
  <c r="F24" i="9"/>
  <c r="I24" i="9" s="1"/>
  <c r="F18" i="9"/>
  <c r="I18" i="9" s="1"/>
  <c r="F12" i="9" l="1"/>
  <c r="F9" i="9"/>
  <c r="I9" i="9" s="1"/>
  <c r="K6" i="9"/>
  <c r="F15" i="9" l="1"/>
  <c r="I15" i="9" s="1"/>
  <c r="I12" i="9"/>
  <c r="F10" i="9"/>
  <c r="I10" i="9" s="1"/>
  <c r="F16" i="9"/>
  <c r="I16" i="9" s="1"/>
  <c r="K7" i="9"/>
  <c r="K4" i="9"/>
  <c r="A8" i="9"/>
  <c r="F13" i="9" l="1"/>
  <c r="I13" i="9" s="1"/>
  <c r="F14" i="9" l="1"/>
  <c r="I14" i="9" s="1"/>
  <c r="L6" i="9" l="1"/>
  <c r="F20" i="9" l="1"/>
  <c r="I20" i="9" s="1"/>
  <c r="F19" i="9"/>
  <c r="I19" i="9" s="1"/>
  <c r="F26" i="9"/>
  <c r="I26" i="9" s="1"/>
  <c r="F25" i="9"/>
  <c r="I25" i="9" s="1"/>
  <c r="M6" i="9"/>
  <c r="F27" i="9"/>
  <c r="I27" i="9" s="1"/>
  <c r="N6" i="9" l="1"/>
  <c r="F28" i="9" l="1"/>
  <c r="I28" i="9" s="1"/>
  <c r="O6" i="9"/>
  <c r="F17" i="9"/>
  <c r="I17" i="9" s="1"/>
  <c r="K5" i="9"/>
  <c r="F29" i="9" l="1"/>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<sst xmlns="http://schemas.openxmlformats.org/spreadsheetml/2006/main" count="70" uniqueCount="53">
  <si>
    <t>[Company Name]</t>
  </si>
  <si>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</si>
  <si>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</si>
  <si>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</si>
  <si>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</si>
  <si>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</si>
  <si>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</si>
  <si>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</si>
  <si>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</si>
  <si>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</si>
  <si>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</si>
  <si>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</si>
  <si>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</si>
  <si>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</si>
  <si>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[Testing]</t>
  </si>
  <si>
    <t>[User testing]</t>
  </si>
  <si>
    <t>Estimated time</t>
  </si>
  <si>
    <t>Real time</t>
  </si>
  <si>
    <t>estimated costs</t>
  </si>
  <si>
    <t>real costs</t>
  </si>
  <si>
    <t xml:space="preserve"> - </t>
  </si>
  <si>
    <t>[DESIGN AND CONCEPTION]</t>
  </si>
  <si>
    <t>[User needs]</t>
  </si>
  <si>
    <t>[set up of skilled team]</t>
  </si>
  <si>
    <t>[POC]</t>
  </si>
  <si>
    <t>[Design sprint]</t>
  </si>
  <si>
    <t>[prototype]</t>
  </si>
  <si>
    <t>[Market testing]</t>
  </si>
  <si>
    <t>[UX/UI]</t>
  </si>
  <si>
    <t>[User acceptance]</t>
  </si>
  <si>
    <t>[App Dev]</t>
  </si>
  <si>
    <t>[Functional specs]</t>
  </si>
  <si>
    <t>[Technical specs]</t>
  </si>
  <si>
    <t>[architecture]</t>
  </si>
  <si>
    <t>[Coding]</t>
  </si>
  <si>
    <t>[RELEASE]</t>
  </si>
  <si>
    <t>[Internal communication]</t>
  </si>
  <si>
    <t>[Social media outcomes]</t>
  </si>
  <si>
    <t>[Press release]</t>
  </si>
  <si>
    <t>[On-store publication]</t>
  </si>
  <si>
    <t>[support implementation]</t>
  </si>
  <si>
    <t>dev team</t>
  </si>
  <si>
    <t>P.M.</t>
  </si>
  <si>
    <t>Comm°</t>
  </si>
  <si>
    <t>delta</t>
  </si>
  <si>
    <t>real total</t>
  </si>
  <si>
    <t>total 
estimated</t>
  </si>
  <si>
    <t xml:space="preserve">[Yes Connect] </t>
  </si>
  <si>
    <t>SNCB</t>
  </si>
  <si>
    <t>Done</t>
  </si>
  <si>
    <t>to Do</t>
  </si>
  <si>
    <t>start delayed</t>
  </si>
  <si>
    <t>finish delayed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</si>
</sst>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9"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b/>
      <sz val="10"/>
      <color rgb="FFC00000"/>
      <name val="Arial"/>
      <family val="2"/>
    </font>
    <font>
      <b/>
      <sz val="10"/>
      <color rgb="FFFF0000"/>
      <name val="Arial"/>
      <family val="2"/>
    </font>
    <font>
      <b/>
      <sz val="9"/>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499984740745262"/>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9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8"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7" fillId="0" borderId="0" xfId="0" applyNumberFormat="1" applyFont="1" applyFill="1" applyBorder="1" applyAlignment="1" applyProtection="1">
      <alignment vertical="center"/>
      <protection locked="0"/>
    </xf>
    <xf numFmtId="0" fontId="1" fillId="0" borderId="0" xfId="0" applyFont="1" applyFill="1" applyAlignment="1" applyProtection="1"/>
    <xf numFmtId="0" fontId="32" fillId="0" borderId="0" xfId="0" applyNumberFormat="1" applyFont="1" applyFill="1" applyBorder="1" applyProtection="1"/>
    <xf numFmtId="0" fontId="32" fillId="0" borderId="0" xfId="0" applyFont="1" applyProtection="1"/>
    <xf numFmtId="0" fontId="32" fillId="0" borderId="0" xfId="0" applyNumberFormat="1" applyFont="1" applyProtection="1"/>
    <xf numFmtId="0" fontId="33" fillId="0" borderId="0" xfId="0" applyNumberFormat="1" applyFont="1" applyAlignment="1" applyProtection="1">
      <alignment vertical="center"/>
      <protection locked="0"/>
    </xf>
    <xf numFmtId="0" fontId="35" fillId="21" borderId="10" xfId="0" applyNumberFormat="1" applyFont="1" applyFill="1" applyBorder="1" applyAlignment="1" applyProtection="1">
      <alignment horizontal="left" vertical="center"/>
    </xf>
    <xf numFmtId="0" fontId="35" fillId="21" borderId="10" xfId="0" applyFont="1" applyFill="1" applyBorder="1" applyAlignment="1" applyProtection="1">
      <alignment vertical="center"/>
    </xf>
    <xf numFmtId="0" fontId="31"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xf>
    <xf numFmtId="1" fontId="36" fillId="23" borderId="11" xfId="0" applyNumberFormat="1" applyFont="1" applyFill="1" applyBorder="1" applyAlignment="1" applyProtection="1">
      <alignment horizontal="center" vertical="center"/>
    </xf>
    <xf numFmtId="9" fontId="36" fillId="23" borderId="11" xfId="40" applyFont="1" applyFill="1" applyBorder="1" applyAlignment="1" applyProtection="1">
      <alignment horizontal="center" vertical="center"/>
    </xf>
    <xf numFmtId="1" fontId="36"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5" fillId="21" borderId="13" xfId="0" applyNumberFormat="1" applyFont="1" applyFill="1" applyBorder="1" applyAlignment="1" applyProtection="1">
      <alignment horizontal="left" vertical="center"/>
    </xf>
    <xf numFmtId="0" fontId="35"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8" fillId="21" borderId="13" xfId="0" applyNumberFormat="1" applyFont="1" applyFill="1" applyBorder="1" applyAlignment="1" applyProtection="1">
      <alignment horizontal="center" vertical="center"/>
    </xf>
    <xf numFmtId="1" fontId="39" fillId="0" borderId="11" xfId="0" applyNumberFormat="1" applyFont="1" applyBorder="1" applyAlignment="1" applyProtection="1">
      <alignment horizontal="center" vertical="center"/>
    </xf>
    <xf numFmtId="1" fontId="38" fillId="21" borderId="10" xfId="0" applyNumberFormat="1" applyFont="1" applyFill="1" applyBorder="1" applyAlignment="1" applyProtection="1">
      <alignment horizontal="center" vertical="center"/>
    </xf>
    <xf numFmtId="165" fontId="36" fillId="22" borderId="11" xfId="0" applyNumberFormat="1" applyFont="1" applyFill="1" applyBorder="1" applyAlignment="1" applyProtection="1">
      <alignment horizontal="center" vertical="center"/>
    </xf>
    <xf numFmtId="165" fontId="36" fillId="0" borderId="11" xfId="0" applyNumberFormat="1" applyFont="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31" fillId="21" borderId="10" xfId="0" applyFont="1" applyFill="1" applyBorder="1" applyAlignment="1" applyProtection="1">
      <alignment horizontal="left" vertical="center"/>
    </xf>
    <xf numFmtId="0" fontId="40" fillId="0" borderId="0" xfId="0" applyNumberFormat="1" applyFont="1" applyFill="1" applyBorder="1" applyProtection="1"/>
    <xf numFmtId="0" fontId="40" fillId="0" borderId="0" xfId="0" applyFont="1" applyFill="1" applyBorder="1" applyProtection="1"/>
    <xf numFmtId="0" fontId="1" fillId="0" borderId="0" xfId="0" applyFont="1" applyFill="1" applyBorder="1" applyProtection="1"/>
    <xf numFmtId="0" fontId="40" fillId="0" borderId="0" xfId="0" applyFont="1" applyProtection="1"/>
    <xf numFmtId="0" fontId="40" fillId="0" borderId="0" xfId="0" applyFont="1" applyFill="1" applyAlignment="1" applyProtection="1">
      <alignment horizontal="right" vertical="center"/>
    </xf>
    <xf numFmtId="165" fontId="31" fillId="21" borderId="13" xfId="0" applyNumberFormat="1" applyFont="1" applyFill="1" applyBorder="1" applyAlignment="1" applyProtection="1">
      <alignment horizontal="center" vertical="center"/>
    </xf>
    <xf numFmtId="0" fontId="41" fillId="0" borderId="17" xfId="0" applyNumberFormat="1" applyFont="1" applyFill="1" applyBorder="1" applyAlignment="1" applyProtection="1">
      <alignment horizontal="left" vertical="center"/>
    </xf>
    <xf numFmtId="0" fontId="41" fillId="0" borderId="17" xfId="0" applyFont="1" applyFill="1" applyBorder="1" applyAlignment="1" applyProtection="1">
      <alignment horizontal="left" vertical="center"/>
    </xf>
    <xf numFmtId="0" fontId="41" fillId="0" borderId="17" xfId="0" applyFont="1" applyFill="1" applyBorder="1" applyAlignment="1" applyProtection="1">
      <alignment horizontal="center" vertical="center" wrapText="1"/>
    </xf>
    <xf numFmtId="0" fontId="42" fillId="0" borderId="17" xfId="0" applyNumberFormat="1" applyFont="1" applyFill="1" applyBorder="1" applyAlignment="1" applyProtection="1">
      <alignment horizontal="center" vertical="center" wrapText="1"/>
    </xf>
    <xf numFmtId="0" fontId="41"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3" fillId="0" borderId="0" xfId="0" applyNumberFormat="1" applyFont="1" applyFill="1" applyBorder="1" applyAlignment="1" applyProtection="1">
      <alignment vertical="center"/>
      <protection locked="0"/>
    </xf>
    <xf numFmtId="0" fontId="31" fillId="0" borderId="10" xfId="0" applyFont="1" applyFill="1" applyBorder="1" applyAlignment="1" applyProtection="1">
      <alignment vertical="center" wrapText="1"/>
    </xf>
    <xf numFmtId="0" fontId="36" fillId="0" borderId="11" xfId="0" applyFont="1" applyFill="1" applyBorder="1" applyAlignment="1" applyProtection="1">
      <alignment horizontal="center" vertical="center"/>
    </xf>
    <xf numFmtId="0" fontId="31" fillId="0" borderId="10" xfId="0" applyFont="1" applyFill="1" applyBorder="1" applyAlignment="1" applyProtection="1">
      <alignment horizontal="left" vertical="center" wrapText="1" indent="1"/>
    </xf>
    <xf numFmtId="0" fontId="34"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9" fillId="0" borderId="0" xfId="0" applyFont="1" applyAlignment="1" applyProtection="1">
      <protection locked="0"/>
    </xf>
    <xf numFmtId="0" fontId="44" fillId="0" borderId="0" xfId="34" applyFont="1" applyBorder="1" applyAlignment="1" applyProtection="1">
      <alignment horizontal="left" vertical="center"/>
    </xf>
    <xf numFmtId="164" fontId="34" fillId="0" borderId="14" xfId="0" applyNumberFormat="1" applyFont="1" applyFill="1" applyBorder="1" applyAlignment="1" applyProtection="1">
      <alignment horizontal="center" vertical="center" shrinkToFit="1"/>
      <protection locked="0"/>
    </xf>
    <xf numFmtId="0" fontId="37" fillId="0" borderId="15" xfId="0" applyNumberFormat="1" applyFont="1" applyFill="1" applyBorder="1" applyAlignment="1" applyProtection="1">
      <alignment horizontal="center" vertical="center"/>
    </xf>
    <xf numFmtId="0" fontId="37" fillId="0" borderId="12" xfId="0" applyNumberFormat="1" applyFont="1" applyFill="1" applyBorder="1" applyAlignment="1" applyProtection="1">
      <alignment horizontal="center" vertical="center"/>
    </xf>
    <xf numFmtId="0" fontId="37" fillId="0" borderId="16" xfId="0" applyNumberFormat="1" applyFont="1" applyFill="1" applyBorder="1" applyAlignment="1" applyProtection="1">
      <alignment horizontal="center" vertical="center"/>
    </xf>
    <xf numFmtId="164" fontId="34" fillId="0" borderId="21" xfId="0" applyNumberFormat="1" applyFont="1" applyFill="1" applyBorder="1" applyAlignment="1" applyProtection="1">
      <alignment horizontal="center" vertical="center" shrinkToFit="1"/>
      <protection locked="0"/>
    </xf>
    <xf numFmtId="167" fontId="34" fillId="0" borderId="15" xfId="0" applyNumberFormat="1" applyFont="1" applyFill="1" applyBorder="1" applyAlignment="1" applyProtection="1">
      <alignment horizontal="center" vertical="center"/>
    </xf>
    <xf numFmtId="167" fontId="34" fillId="0" borderId="12" xfId="0" applyNumberFormat="1" applyFont="1" applyFill="1" applyBorder="1" applyAlignment="1" applyProtection="1">
      <alignment horizontal="center" vertical="center"/>
    </xf>
    <xf numFmtId="167" fontId="34" fillId="0" borderId="16" xfId="0" applyNumberFormat="1" applyFont="1" applyFill="1" applyBorder="1" applyAlignment="1" applyProtection="1">
      <alignment horizontal="center" vertical="center"/>
    </xf>
    <xf numFmtId="0" fontId="31" fillId="26" borderId="10" xfId="0" applyFont="1" applyFill="1" applyBorder="1" applyAlignment="1" applyProtection="1">
      <alignment horizontal="left" vertical="center"/>
    </xf>
    <xf numFmtId="49" fontId="31" fillId="26" borderId="10" xfId="0" applyNumberFormat="1" applyFont="1" applyFill="1" applyBorder="1" applyAlignment="1" applyProtection="1">
      <alignment horizontal="left" vertical="center"/>
    </xf>
    <xf numFmtId="0" fontId="31" fillId="27" borderId="10" xfId="0" applyFont="1" applyFill="1" applyBorder="1" applyAlignment="1" applyProtection="1">
      <alignment horizontal="left" vertical="center"/>
    </xf>
    <xf numFmtId="49" fontId="6" fillId="0" borderId="0" xfId="0" applyNumberFormat="1" applyFont="1" applyFill="1" applyBorder="1" applyAlignment="1" applyProtection="1">
      <alignment wrapText="1"/>
    </xf>
    <xf numFmtId="49" fontId="46" fillId="0" borderId="0" xfId="0" applyNumberFormat="1" applyFont="1" applyFill="1" applyBorder="1" applyAlignment="1" applyProtection="1">
      <alignment wrapText="1"/>
    </xf>
    <xf numFmtId="0" fontId="31" fillId="26" borderId="10" xfId="0" applyFont="1" applyFill="1" applyBorder="1" applyAlignment="1" applyProtection="1">
      <alignment vertical="center"/>
    </xf>
    <xf numFmtId="0" fontId="47" fillId="0" borderId="0" xfId="0" applyFont="1" applyFill="1" applyBorder="1" applyAlignment="1" applyProtection="1"/>
    <xf numFmtId="0" fontId="6" fillId="26" borderId="0" xfId="0" applyFont="1" applyFill="1" applyBorder="1" applyProtection="1"/>
    <xf numFmtId="0" fontId="48" fillId="26" borderId="0" xfId="0" applyFont="1" applyFill="1" applyBorder="1" applyAlignment="1" applyProtection="1">
      <alignment vertical="center"/>
    </xf>
    <xf numFmtId="0" fontId="6" fillId="26" borderId="0" xfId="0" applyFont="1" applyFill="1" applyBorder="1" applyAlignment="1" applyProtection="1">
      <alignment wrapText="1"/>
    </xf>
    <xf numFmtId="0" fontId="0" fillId="24" borderId="0" xfId="0" applyFill="1" applyBorder="1" applyProtection="1"/>
    <xf numFmtId="0" fontId="0" fillId="25" borderId="0" xfId="0" applyFill="1" applyBorder="1" applyProtection="1"/>
    <xf numFmtId="0" fontId="0" fillId="27" borderId="0" xfId="0" applyFill="1" applyBorder="1" applyProtection="1"/>
    <xf numFmtId="0" fontId="0" fillId="26" borderId="0" xfId="0" applyFill="1" applyBorder="1" applyProtection="1"/>
  </cellXfs>
  <cellStyles count="44">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Neutre" xfId="37" builtinId="28" customBuiltin="1"/>
    <cellStyle name="Normal" xfId="0" builtinId="0"/>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2" xfId="31" builtinId="17" customBuiltin="1"/>
    <cellStyle name="Titre 3" xfId="32" builtinId="18" customBuiltin="1"/>
    <cellStyle name="Titre 4" xfId="33" builtinId="19" customBuiltin="1"/>
    <cellStyle name="Total" xfId="42" builtinId="25" customBuiltin="1"/>
    <cellStyle name="Vérification" xfId="27" builtinId="23" customBuiltin="1"/>
  </cellStyles>
  <dxfs count="1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61383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S31"/>
  <sheetViews>
    <sheetView showGridLines="0" tabSelected="1" zoomScaleNormal="100" workbookViewId="0">
      <pane ySplit="7" topLeftCell="A8" activePane="bottomLeft" state="frozen"/>
      <selection pane="bottomLeft" activeCell="BS4" sqref="BS4"/>
    </sheetView>
  </sheetViews>
  <sheetFormatPr baseColWidth="10"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10.140625" style="3" customWidth="1"/>
    <col min="68" max="68" width="9.140625" style="3"/>
    <col min="69" max="69" width="9.85546875" style="3" customWidth="1"/>
    <col min="70" max="16384" width="9.140625" style="3"/>
  </cols>
  <sheetData>
    <row r="1" spans="1:71" ht="30" customHeight="1" x14ac:dyDescent="0.2">
      <c r="A1" s="64" t="s">
        <v>47</v>
      </c>
      <c r="B1" s="10"/>
      <c r="C1" s="10"/>
      <c r="D1" s="10"/>
      <c r="E1" s="10"/>
      <c r="F1" s="10"/>
      <c r="I1" s="69"/>
      <c r="K1" s="71" t="s">
        <v>13</v>
      </c>
      <c r="L1" s="71"/>
      <c r="M1" s="71"/>
      <c r="N1" s="71"/>
      <c r="O1" s="71"/>
      <c r="P1" s="71"/>
      <c r="Q1" s="71"/>
      <c r="R1" s="71"/>
      <c r="S1" s="71"/>
      <c r="T1" s="71"/>
      <c r="U1" s="71"/>
      <c r="V1" s="71"/>
      <c r="W1" s="71"/>
      <c r="X1" s="71"/>
      <c r="Y1" s="71"/>
      <c r="Z1" s="71"/>
      <c r="AA1" s="71"/>
      <c r="AB1" s="71"/>
      <c r="AC1" s="71"/>
      <c r="AD1" s="71"/>
      <c r="AE1" s="71"/>
    </row>
    <row r="2" spans="1:71" ht="18" customHeight="1" x14ac:dyDescent="0.2">
      <c r="A2" s="15" t="s">
        <v>0</v>
      </c>
      <c r="B2" s="7"/>
      <c r="C2" s="7"/>
      <c r="D2" s="9"/>
      <c r="E2" s="70"/>
      <c r="F2" s="70"/>
      <c r="H2" s="2"/>
      <c r="BP2" s="90"/>
      <c r="BQ2" s="51" t="s">
        <v>49</v>
      </c>
    </row>
    <row r="3" spans="1:71" ht="14.25" x14ac:dyDescent="0.2">
      <c r="A3" s="15"/>
      <c r="B3" s="11"/>
      <c r="C3" s="4"/>
      <c r="D3" s="4"/>
      <c r="E3" s="4"/>
      <c r="F3" s="4"/>
      <c r="G3" s="4"/>
      <c r="H3" s="2"/>
      <c r="K3" s="8"/>
      <c r="L3" s="8"/>
      <c r="M3" s="8"/>
      <c r="N3" s="8"/>
      <c r="O3" s="8"/>
      <c r="P3" s="8"/>
      <c r="Q3" s="8"/>
      <c r="R3" s="8"/>
      <c r="S3" s="8"/>
      <c r="T3" s="8"/>
      <c r="U3" s="8"/>
      <c r="V3" s="8"/>
      <c r="W3" s="8"/>
      <c r="X3" s="8"/>
      <c r="Y3" s="8"/>
      <c r="Z3" s="8"/>
      <c r="AA3" s="8"/>
      <c r="BP3" s="91"/>
      <c r="BQ3" s="51" t="s">
        <v>50</v>
      </c>
    </row>
    <row r="4" spans="1:71" ht="17.25" customHeight="1" x14ac:dyDescent="0.2">
      <c r="A4" s="49"/>
      <c r="B4" s="53" t="s">
        <v>11</v>
      </c>
      <c r="C4" s="76">
        <v>43129</v>
      </c>
      <c r="D4" s="76"/>
      <c r="E4" s="76"/>
      <c r="F4" s="50"/>
      <c r="G4" s="53" t="s">
        <v>10</v>
      </c>
      <c r="H4" s="68">
        <v>1</v>
      </c>
      <c r="I4" s="51"/>
      <c r="J4" s="13"/>
      <c r="K4" s="73" t="str">
        <f>"Week "&amp;(K6-($C$4-WEEKDAY($C$4,1)+2))/7+1</f>
        <v>Week 1</v>
      </c>
      <c r="L4" s="74"/>
      <c r="M4" s="74"/>
      <c r="N4" s="74"/>
      <c r="O4" s="74"/>
      <c r="P4" s="74"/>
      <c r="Q4" s="75"/>
      <c r="R4" s="73" t="str">
        <f>"Week "&amp;(R6-($C$4-WEEKDAY($C$4,1)+2))/7+1</f>
        <v>Week 2</v>
      </c>
      <c r="S4" s="74"/>
      <c r="T4" s="74"/>
      <c r="U4" s="74"/>
      <c r="V4" s="74"/>
      <c r="W4" s="74"/>
      <c r="X4" s="75"/>
      <c r="Y4" s="73" t="str">
        <f>"Week "&amp;(Y6-($C$4-WEEKDAY($C$4,1)+2))/7+1</f>
        <v>Week 3</v>
      </c>
      <c r="Z4" s="74"/>
      <c r="AA4" s="74"/>
      <c r="AB4" s="74"/>
      <c r="AC4" s="74"/>
      <c r="AD4" s="74"/>
      <c r="AE4" s="75"/>
      <c r="AF4" s="73" t="str">
        <f>"Week "&amp;(AF6-($C$4-WEEKDAY($C$4,1)+2))/7+1</f>
        <v>Week 4</v>
      </c>
      <c r="AG4" s="74"/>
      <c r="AH4" s="74"/>
      <c r="AI4" s="74"/>
      <c r="AJ4" s="74"/>
      <c r="AK4" s="74"/>
      <c r="AL4" s="75"/>
      <c r="AM4" s="73" t="str">
        <f>"Week "&amp;(AM6-($C$4-WEEKDAY($C$4,1)+2))/7+1</f>
        <v>Week 5</v>
      </c>
      <c r="AN4" s="74"/>
      <c r="AO4" s="74"/>
      <c r="AP4" s="74"/>
      <c r="AQ4" s="74"/>
      <c r="AR4" s="74"/>
      <c r="AS4" s="75"/>
      <c r="AT4" s="73" t="str">
        <f>"Week "&amp;(AT6-($C$4-WEEKDAY($C$4,1)+2))/7+1</f>
        <v>Week 6</v>
      </c>
      <c r="AU4" s="74"/>
      <c r="AV4" s="74"/>
      <c r="AW4" s="74"/>
      <c r="AX4" s="74"/>
      <c r="AY4" s="74"/>
      <c r="AZ4" s="75"/>
      <c r="BA4" s="73" t="str">
        <f>"Week "&amp;(BA6-($C$4-WEEKDAY($C$4,1)+2))/7+1</f>
        <v>Week 7</v>
      </c>
      <c r="BB4" s="74"/>
      <c r="BC4" s="74"/>
      <c r="BD4" s="74"/>
      <c r="BE4" s="74"/>
      <c r="BF4" s="74"/>
      <c r="BG4" s="75"/>
      <c r="BH4" s="73" t="str">
        <f>"Week "&amp;(BH6-($C$4-WEEKDAY($C$4,1)+2))/7+1</f>
        <v>Week 8</v>
      </c>
      <c r="BI4" s="74"/>
      <c r="BJ4" s="74"/>
      <c r="BK4" s="74"/>
      <c r="BL4" s="74"/>
      <c r="BM4" s="74"/>
      <c r="BN4" s="75"/>
      <c r="BP4" s="92"/>
      <c r="BQ4" s="51" t="s">
        <v>51</v>
      </c>
    </row>
    <row r="5" spans="1:71" ht="17.25" customHeight="1" x14ac:dyDescent="0.2">
      <c r="A5" s="49"/>
      <c r="B5" s="53" t="s">
        <v>12</v>
      </c>
      <c r="C5" s="72" t="s">
        <v>48</v>
      </c>
      <c r="D5" s="72"/>
      <c r="E5" s="72"/>
      <c r="F5" s="52"/>
      <c r="G5" s="52"/>
      <c r="H5" s="52"/>
      <c r="I5" s="52"/>
      <c r="J5" s="13"/>
      <c r="K5" s="77">
        <f>K6</f>
        <v>43129</v>
      </c>
      <c r="L5" s="78"/>
      <c r="M5" s="78"/>
      <c r="N5" s="78"/>
      <c r="O5" s="78"/>
      <c r="P5" s="78"/>
      <c r="Q5" s="79"/>
      <c r="R5" s="77">
        <f>R6</f>
        <v>43136</v>
      </c>
      <c r="S5" s="78"/>
      <c r="T5" s="78"/>
      <c r="U5" s="78"/>
      <c r="V5" s="78"/>
      <c r="W5" s="78"/>
      <c r="X5" s="79"/>
      <c r="Y5" s="77">
        <f>Y6</f>
        <v>43143</v>
      </c>
      <c r="Z5" s="78"/>
      <c r="AA5" s="78"/>
      <c r="AB5" s="78"/>
      <c r="AC5" s="78"/>
      <c r="AD5" s="78"/>
      <c r="AE5" s="79"/>
      <c r="AF5" s="77">
        <f>AF6</f>
        <v>43150</v>
      </c>
      <c r="AG5" s="78"/>
      <c r="AH5" s="78"/>
      <c r="AI5" s="78"/>
      <c r="AJ5" s="78"/>
      <c r="AK5" s="78"/>
      <c r="AL5" s="79"/>
      <c r="AM5" s="77">
        <f>AM6</f>
        <v>43157</v>
      </c>
      <c r="AN5" s="78"/>
      <c r="AO5" s="78"/>
      <c r="AP5" s="78"/>
      <c r="AQ5" s="78"/>
      <c r="AR5" s="78"/>
      <c r="AS5" s="79"/>
      <c r="AT5" s="77">
        <f>AT6</f>
        <v>43164</v>
      </c>
      <c r="AU5" s="78"/>
      <c r="AV5" s="78"/>
      <c r="AW5" s="78"/>
      <c r="AX5" s="78"/>
      <c r="AY5" s="78"/>
      <c r="AZ5" s="79"/>
      <c r="BA5" s="77">
        <f>BA6</f>
        <v>43171</v>
      </c>
      <c r="BB5" s="78"/>
      <c r="BC5" s="78"/>
      <c r="BD5" s="78"/>
      <c r="BE5" s="78"/>
      <c r="BF5" s="78"/>
      <c r="BG5" s="79"/>
      <c r="BH5" s="77">
        <f>BH6</f>
        <v>43178</v>
      </c>
      <c r="BI5" s="78"/>
      <c r="BJ5" s="78"/>
      <c r="BK5" s="78"/>
      <c r="BL5" s="78"/>
      <c r="BM5" s="78"/>
      <c r="BN5" s="79"/>
      <c r="BP5" s="93"/>
      <c r="BQ5" s="51" t="s">
        <v>52</v>
      </c>
    </row>
    <row r="6" spans="1:71" x14ac:dyDescent="0.2">
      <c r="A6" s="12"/>
      <c r="B6" s="13"/>
      <c r="C6" s="13"/>
      <c r="D6" s="14"/>
      <c r="E6" s="13"/>
      <c r="F6" s="13"/>
      <c r="G6" s="13"/>
      <c r="H6" s="13"/>
      <c r="I6" s="13"/>
      <c r="J6" s="13"/>
      <c r="K6" s="37">
        <f>C4-WEEKDAY(C4,1)+2+7*(H4-1)</f>
        <v>43129</v>
      </c>
      <c r="L6" s="28">
        <f t="shared" ref="L6:AQ6" si="0">K6+1</f>
        <v>43130</v>
      </c>
      <c r="M6" s="28">
        <f t="shared" si="0"/>
        <v>43131</v>
      </c>
      <c r="N6" s="28">
        <f t="shared" si="0"/>
        <v>43132</v>
      </c>
      <c r="O6" s="28">
        <f t="shared" si="0"/>
        <v>43133</v>
      </c>
      <c r="P6" s="28">
        <f t="shared" si="0"/>
        <v>43134</v>
      </c>
      <c r="Q6" s="38">
        <f t="shared" si="0"/>
        <v>43135</v>
      </c>
      <c r="R6" s="37">
        <f t="shared" si="0"/>
        <v>43136</v>
      </c>
      <c r="S6" s="28">
        <f t="shared" si="0"/>
        <v>43137</v>
      </c>
      <c r="T6" s="28">
        <f t="shared" si="0"/>
        <v>43138</v>
      </c>
      <c r="U6" s="28">
        <f t="shared" si="0"/>
        <v>43139</v>
      </c>
      <c r="V6" s="28">
        <f t="shared" si="0"/>
        <v>43140</v>
      </c>
      <c r="W6" s="28">
        <f t="shared" si="0"/>
        <v>43141</v>
      </c>
      <c r="X6" s="38">
        <f t="shared" si="0"/>
        <v>43142</v>
      </c>
      <c r="Y6" s="37">
        <f t="shared" si="0"/>
        <v>43143</v>
      </c>
      <c r="Z6" s="28">
        <f t="shared" si="0"/>
        <v>43144</v>
      </c>
      <c r="AA6" s="28">
        <f t="shared" si="0"/>
        <v>43145</v>
      </c>
      <c r="AB6" s="28">
        <f t="shared" si="0"/>
        <v>43146</v>
      </c>
      <c r="AC6" s="28">
        <f t="shared" si="0"/>
        <v>43147</v>
      </c>
      <c r="AD6" s="28">
        <f t="shared" si="0"/>
        <v>43148</v>
      </c>
      <c r="AE6" s="38">
        <f t="shared" si="0"/>
        <v>43149</v>
      </c>
      <c r="AF6" s="37">
        <f t="shared" si="0"/>
        <v>43150</v>
      </c>
      <c r="AG6" s="28">
        <f t="shared" si="0"/>
        <v>43151</v>
      </c>
      <c r="AH6" s="28">
        <f t="shared" si="0"/>
        <v>43152</v>
      </c>
      <c r="AI6" s="28">
        <f t="shared" si="0"/>
        <v>43153</v>
      </c>
      <c r="AJ6" s="28">
        <f t="shared" si="0"/>
        <v>43154</v>
      </c>
      <c r="AK6" s="28">
        <f t="shared" si="0"/>
        <v>43155</v>
      </c>
      <c r="AL6" s="38">
        <f t="shared" si="0"/>
        <v>43156</v>
      </c>
      <c r="AM6" s="37">
        <f t="shared" si="0"/>
        <v>43157</v>
      </c>
      <c r="AN6" s="28">
        <f t="shared" si="0"/>
        <v>43158</v>
      </c>
      <c r="AO6" s="28">
        <f t="shared" si="0"/>
        <v>43159</v>
      </c>
      <c r="AP6" s="28">
        <f t="shared" si="0"/>
        <v>43160</v>
      </c>
      <c r="AQ6" s="28">
        <f t="shared" si="0"/>
        <v>43161</v>
      </c>
      <c r="AR6" s="28">
        <f t="shared" ref="AR6:BN6" si="1">AQ6+1</f>
        <v>43162</v>
      </c>
      <c r="AS6" s="38">
        <f t="shared" si="1"/>
        <v>43163</v>
      </c>
      <c r="AT6" s="37">
        <f t="shared" si="1"/>
        <v>43164</v>
      </c>
      <c r="AU6" s="28">
        <f t="shared" si="1"/>
        <v>43165</v>
      </c>
      <c r="AV6" s="28">
        <f t="shared" si="1"/>
        <v>43166</v>
      </c>
      <c r="AW6" s="28">
        <f t="shared" si="1"/>
        <v>43167</v>
      </c>
      <c r="AX6" s="28">
        <f t="shared" si="1"/>
        <v>43168</v>
      </c>
      <c r="AY6" s="28">
        <f t="shared" si="1"/>
        <v>43169</v>
      </c>
      <c r="AZ6" s="38">
        <f t="shared" si="1"/>
        <v>43170</v>
      </c>
      <c r="BA6" s="37">
        <f t="shared" si="1"/>
        <v>43171</v>
      </c>
      <c r="BB6" s="28">
        <f t="shared" si="1"/>
        <v>43172</v>
      </c>
      <c r="BC6" s="28">
        <f t="shared" si="1"/>
        <v>43173</v>
      </c>
      <c r="BD6" s="28">
        <f t="shared" si="1"/>
        <v>43174</v>
      </c>
      <c r="BE6" s="28">
        <f t="shared" si="1"/>
        <v>43175</v>
      </c>
      <c r="BF6" s="28">
        <f t="shared" si="1"/>
        <v>43176</v>
      </c>
      <c r="BG6" s="38">
        <f t="shared" si="1"/>
        <v>43177</v>
      </c>
      <c r="BH6" s="37">
        <f t="shared" si="1"/>
        <v>43178</v>
      </c>
      <c r="BI6" s="28">
        <f t="shared" si="1"/>
        <v>43179</v>
      </c>
      <c r="BJ6" s="28">
        <f t="shared" si="1"/>
        <v>43180</v>
      </c>
      <c r="BK6" s="28">
        <f t="shared" si="1"/>
        <v>43181</v>
      </c>
      <c r="BL6" s="28">
        <f t="shared" si="1"/>
        <v>43182</v>
      </c>
      <c r="BM6" s="28">
        <f t="shared" si="1"/>
        <v>43183</v>
      </c>
      <c r="BN6" s="38">
        <f t="shared" si="1"/>
        <v>43184</v>
      </c>
    </row>
    <row r="7" spans="1:71" s="63" customFormat="1" ht="26.25" thickBot="1" x14ac:dyDescent="0.25">
      <c r="A7" s="55" t="s">
        <v>1</v>
      </c>
      <c r="B7" s="56" t="s">
        <v>2</v>
      </c>
      <c r="C7" s="57" t="s">
        <v>3</v>
      </c>
      <c r="D7" s="58" t="s">
        <v>9</v>
      </c>
      <c r="E7" s="59" t="s">
        <v>4</v>
      </c>
      <c r="F7" s="59" t="s">
        <v>5</v>
      </c>
      <c r="G7" s="57" t="s">
        <v>6</v>
      </c>
      <c r="H7" s="57" t="s">
        <v>7</v>
      </c>
      <c r="I7" s="57" t="s">
        <v>8</v>
      </c>
      <c r="J7" s="57"/>
      <c r="K7" s="60" t="str">
        <f t="shared" ref="K7:AP7" si="2">CHOOSE(WEEKDAY(K6,1),"S","M","T","W","T","F","S")</f>
        <v>M</v>
      </c>
      <c r="L7" s="61" t="str">
        <f t="shared" si="2"/>
        <v>T</v>
      </c>
      <c r="M7" s="61" t="str">
        <f t="shared" si="2"/>
        <v>W</v>
      </c>
      <c r="N7" s="61" t="str">
        <f t="shared" si="2"/>
        <v>T</v>
      </c>
      <c r="O7" s="61" t="str">
        <f t="shared" si="2"/>
        <v>F</v>
      </c>
      <c r="P7" s="61" t="str">
        <f t="shared" si="2"/>
        <v>S</v>
      </c>
      <c r="Q7" s="62" t="str">
        <f t="shared" si="2"/>
        <v>S</v>
      </c>
      <c r="R7" s="60" t="str">
        <f t="shared" si="2"/>
        <v>M</v>
      </c>
      <c r="S7" s="61" t="str">
        <f t="shared" si="2"/>
        <v>T</v>
      </c>
      <c r="T7" s="61" t="str">
        <f t="shared" si="2"/>
        <v>W</v>
      </c>
      <c r="U7" s="61" t="str">
        <f t="shared" si="2"/>
        <v>T</v>
      </c>
      <c r="V7" s="61" t="str">
        <f t="shared" si="2"/>
        <v>F</v>
      </c>
      <c r="W7" s="61" t="str">
        <f t="shared" si="2"/>
        <v>S</v>
      </c>
      <c r="X7" s="62" t="str">
        <f t="shared" si="2"/>
        <v>S</v>
      </c>
      <c r="Y7" s="60" t="str">
        <f t="shared" si="2"/>
        <v>M</v>
      </c>
      <c r="Z7" s="61" t="str">
        <f t="shared" si="2"/>
        <v>T</v>
      </c>
      <c r="AA7" s="61" t="str">
        <f t="shared" si="2"/>
        <v>W</v>
      </c>
      <c r="AB7" s="61" t="str">
        <f t="shared" si="2"/>
        <v>T</v>
      </c>
      <c r="AC7" s="61" t="str">
        <f t="shared" si="2"/>
        <v>F</v>
      </c>
      <c r="AD7" s="61" t="str">
        <f t="shared" si="2"/>
        <v>S</v>
      </c>
      <c r="AE7" s="62" t="str">
        <f t="shared" si="2"/>
        <v>S</v>
      </c>
      <c r="AF7" s="60" t="str">
        <f t="shared" si="2"/>
        <v>M</v>
      </c>
      <c r="AG7" s="61" t="str">
        <f t="shared" si="2"/>
        <v>T</v>
      </c>
      <c r="AH7" s="61" t="str">
        <f t="shared" si="2"/>
        <v>W</v>
      </c>
      <c r="AI7" s="61" t="str">
        <f t="shared" si="2"/>
        <v>T</v>
      </c>
      <c r="AJ7" s="61" t="str">
        <f t="shared" si="2"/>
        <v>F</v>
      </c>
      <c r="AK7" s="61" t="str">
        <f t="shared" si="2"/>
        <v>S</v>
      </c>
      <c r="AL7" s="62" t="str">
        <f t="shared" si="2"/>
        <v>S</v>
      </c>
      <c r="AM7" s="60" t="str">
        <f t="shared" si="2"/>
        <v>M</v>
      </c>
      <c r="AN7" s="61" t="str">
        <f t="shared" si="2"/>
        <v>T</v>
      </c>
      <c r="AO7" s="61" t="str">
        <f t="shared" si="2"/>
        <v>W</v>
      </c>
      <c r="AP7" s="61" t="str">
        <f t="shared" si="2"/>
        <v>T</v>
      </c>
      <c r="AQ7" s="61" t="str">
        <f t="shared" ref="AQ7:BN7" si="3">CHOOSE(WEEKDAY(AQ6,1),"S","M","T","W","T","F","S")</f>
        <v>F</v>
      </c>
      <c r="AR7" s="61" t="str">
        <f t="shared" si="3"/>
        <v>S</v>
      </c>
      <c r="AS7" s="62" t="str">
        <f t="shared" si="3"/>
        <v>S</v>
      </c>
      <c r="AT7" s="60" t="str">
        <f t="shared" si="3"/>
        <v>M</v>
      </c>
      <c r="AU7" s="61" t="str">
        <f t="shared" si="3"/>
        <v>T</v>
      </c>
      <c r="AV7" s="61" t="str">
        <f t="shared" si="3"/>
        <v>W</v>
      </c>
      <c r="AW7" s="61" t="str">
        <f t="shared" si="3"/>
        <v>T</v>
      </c>
      <c r="AX7" s="61" t="str">
        <f t="shared" si="3"/>
        <v>F</v>
      </c>
      <c r="AY7" s="61" t="str">
        <f t="shared" si="3"/>
        <v>S</v>
      </c>
      <c r="AZ7" s="62" t="str">
        <f t="shared" si="3"/>
        <v>S</v>
      </c>
      <c r="BA7" s="60" t="str">
        <f t="shared" si="3"/>
        <v>M</v>
      </c>
      <c r="BB7" s="61" t="str">
        <f t="shared" si="3"/>
        <v>T</v>
      </c>
      <c r="BC7" s="61" t="str">
        <f t="shared" si="3"/>
        <v>W</v>
      </c>
      <c r="BD7" s="61" t="str">
        <f t="shared" si="3"/>
        <v>T</v>
      </c>
      <c r="BE7" s="61" t="str">
        <f t="shared" si="3"/>
        <v>F</v>
      </c>
      <c r="BF7" s="61" t="str">
        <f t="shared" si="3"/>
        <v>S</v>
      </c>
      <c r="BG7" s="62" t="str">
        <f t="shared" si="3"/>
        <v>S</v>
      </c>
      <c r="BH7" s="60" t="str">
        <f t="shared" si="3"/>
        <v>M</v>
      </c>
      <c r="BI7" s="61" t="str">
        <f t="shared" si="3"/>
        <v>T</v>
      </c>
      <c r="BJ7" s="61" t="str">
        <f t="shared" si="3"/>
        <v>W</v>
      </c>
      <c r="BK7" s="61" t="str">
        <f t="shared" si="3"/>
        <v>T</v>
      </c>
      <c r="BL7" s="61" t="str">
        <f t="shared" si="3"/>
        <v>F</v>
      </c>
      <c r="BM7" s="61" t="str">
        <f t="shared" si="3"/>
        <v>S</v>
      </c>
      <c r="BN7" s="62" t="str">
        <f t="shared" si="3"/>
        <v>S</v>
      </c>
      <c r="BO7" s="83" t="s">
        <v>16</v>
      </c>
      <c r="BP7" s="84" t="s">
        <v>17</v>
      </c>
      <c r="BQ7" s="83" t="s">
        <v>18</v>
      </c>
      <c r="BR7" s="84" t="s">
        <v>19</v>
      </c>
      <c r="BS7" s="86" t="s">
        <v>44</v>
      </c>
    </row>
    <row r="8" spans="1:71" s="18" customFormat="1" ht="18" x14ac:dyDescent="0.2">
      <c r="A8" s="29" t="str">
        <f>IF(ISERROR(VALUE(SUBSTITUTE(prevWBS,".",""))),"1",IF(ISERROR(FIND("`",SUBSTITUTE(prevWBS,".","`",1))),TEXT(VALUE(prevWBS)+1,"#"),TEXT(VALUE(LEFT(prevWBS,FIND("`",SUBSTITUTE(prevWBS,".","`",1))-1))+1,"#")))</f>
        <v>1</v>
      </c>
      <c r="B8" s="30" t="s">
        <v>21</v>
      </c>
      <c r="C8" s="31"/>
      <c r="D8" s="32"/>
      <c r="E8" s="33"/>
      <c r="F8" s="54" t="str">
        <f>IF(ISBLANK(E8)," - ",IF(G8=0,E8,E8+G8-1))</f>
        <v xml:space="preserve"> - </v>
      </c>
      <c r="G8" s="34"/>
      <c r="H8" s="35"/>
      <c r="I8" s="36" t="str">
        <f t="shared" ref="I8:I29" si="4">IF(OR(F8=0,E8=0)," - ",NETWORKDAYS(E8,F8))</f>
        <v xml:space="preserve"> - </v>
      </c>
      <c r="J8" s="39"/>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Q8" s="18">
        <f>SUM(BQ9:BQ17)</f>
        <v>36000</v>
      </c>
      <c r="BR8" s="18">
        <f>SUM(BR9:BR17)</f>
        <v>67200</v>
      </c>
      <c r="BS8" s="18">
        <f>BR8-BQ8</f>
        <v>31200</v>
      </c>
    </row>
    <row r="9" spans="1:71" s="24" customFormat="1" ht="18" x14ac:dyDescent="0.2">
      <c r="A9" s="23"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22</v>
      </c>
      <c r="C9" s="24" t="s">
        <v>42</v>
      </c>
      <c r="D9" s="66"/>
      <c r="E9" s="42">
        <v>43129</v>
      </c>
      <c r="F9" s="43">
        <f>IF(ISBLANK(E9)," - ",IF(G9=0,E9,E9+G9-1))</f>
        <v>43133</v>
      </c>
      <c r="G9" s="25">
        <v>5</v>
      </c>
      <c r="H9" s="26">
        <v>1</v>
      </c>
      <c r="I9" s="27">
        <f>IF(OR(F9=0,E9=0)," - ",NETWORKDAYS(E9,F9))</f>
        <v>5</v>
      </c>
      <c r="J9" s="40"/>
      <c r="K9" s="46"/>
      <c r="L9" s="46"/>
      <c r="M9" s="46"/>
      <c r="N9" s="46"/>
      <c r="O9" s="46"/>
      <c r="P9" s="80"/>
      <c r="Q9" s="80"/>
      <c r="R9" s="80"/>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24">
        <v>5</v>
      </c>
      <c r="BP9" s="85">
        <v>8</v>
      </c>
      <c r="BQ9" s="24">
        <f t="shared" ref="BQ9:BQ10" si="6">(BO9*1200)</f>
        <v>6000</v>
      </c>
      <c r="BR9" s="24">
        <f t="shared" ref="BR9:BR10" si="7">(BP9*1200)</f>
        <v>9600</v>
      </c>
    </row>
    <row r="10" spans="1:71" s="24" customFormat="1" ht="18" x14ac:dyDescent="0.2">
      <c r="A10" s="23" t="str">
        <f t="shared" si="5"/>
        <v>1.2</v>
      </c>
      <c r="B10" s="65" t="s">
        <v>23</v>
      </c>
      <c r="C10" s="24" t="s">
        <v>42</v>
      </c>
      <c r="D10" s="66"/>
      <c r="E10" s="42">
        <v>43134</v>
      </c>
      <c r="F10" s="43">
        <f t="shared" ref="F10:F29" si="8">IF(ISBLANK(E10)," - ",IF(G10=0,E10,E10+G10-1))</f>
        <v>43138</v>
      </c>
      <c r="G10" s="25">
        <v>5</v>
      </c>
      <c r="H10" s="26">
        <v>1</v>
      </c>
      <c r="I10" s="27">
        <f t="shared" si="4"/>
        <v>3</v>
      </c>
      <c r="J10" s="40"/>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24">
        <v>3</v>
      </c>
      <c r="BP10" s="24">
        <v>3</v>
      </c>
      <c r="BQ10" s="24">
        <f t="shared" si="6"/>
        <v>3600</v>
      </c>
      <c r="BR10" s="24">
        <f t="shared" si="7"/>
        <v>3600</v>
      </c>
    </row>
    <row r="11" spans="1:71" s="24" customFormat="1" ht="18" x14ac:dyDescent="0.2">
      <c r="A11" s="23" t="str">
        <f t="shared" si="5"/>
        <v>1.3</v>
      </c>
      <c r="B11" s="65" t="s">
        <v>24</v>
      </c>
      <c r="C11" s="24" t="s">
        <v>42</v>
      </c>
      <c r="D11" s="66"/>
      <c r="E11" s="42">
        <v>43139</v>
      </c>
      <c r="F11" s="43">
        <f t="shared" si="8"/>
        <v>43142</v>
      </c>
      <c r="G11" s="25">
        <v>4</v>
      </c>
      <c r="H11" s="26">
        <v>1</v>
      </c>
      <c r="I11" s="27">
        <f t="shared" si="4"/>
        <v>2</v>
      </c>
      <c r="J11" s="40"/>
      <c r="K11" s="46"/>
      <c r="L11" s="46"/>
      <c r="M11" s="47"/>
      <c r="N11" s="46"/>
      <c r="O11" s="46"/>
      <c r="P11" s="46"/>
      <c r="Q11" s="46"/>
      <c r="R11" s="46"/>
      <c r="S11" s="46"/>
      <c r="T11" s="46"/>
      <c r="U11" s="80"/>
      <c r="V11" s="80"/>
      <c r="W11" s="80"/>
      <c r="X11" s="81"/>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24">
        <v>2</v>
      </c>
      <c r="BP11" s="24">
        <v>2</v>
      </c>
      <c r="BQ11" s="24">
        <f>(BO11*1200)</f>
        <v>2400</v>
      </c>
      <c r="BR11" s="24">
        <f>(BP11*1200)</f>
        <v>2400</v>
      </c>
    </row>
    <row r="12" spans="1:71" s="24" customFormat="1" ht="18" x14ac:dyDescent="0.2">
      <c r="A12" s="23" t="str">
        <f t="shared" si="5"/>
        <v>1.4</v>
      </c>
      <c r="B12" s="65" t="s">
        <v>25</v>
      </c>
      <c r="C12" s="24" t="s">
        <v>42</v>
      </c>
      <c r="D12" s="66"/>
      <c r="E12" s="42">
        <v>43132</v>
      </c>
      <c r="F12" s="43">
        <f t="shared" si="8"/>
        <v>43135</v>
      </c>
      <c r="G12" s="25">
        <v>4</v>
      </c>
      <c r="H12" s="26">
        <v>1</v>
      </c>
      <c r="I12" s="27">
        <f t="shared" si="4"/>
        <v>2</v>
      </c>
      <c r="J12" s="40"/>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24">
        <v>2</v>
      </c>
      <c r="BP12" s="24">
        <v>2</v>
      </c>
      <c r="BQ12" s="24">
        <f t="shared" ref="BQ12:BQ29" si="9">(BO12*1200)</f>
        <v>2400</v>
      </c>
      <c r="BR12" s="24">
        <f t="shared" ref="BR12:BR29" si="10">(BP12*1200)</f>
        <v>2400</v>
      </c>
    </row>
    <row r="13" spans="1:71" s="24" customFormat="1" ht="18" x14ac:dyDescent="0.2">
      <c r="A1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67" t="s">
        <v>26</v>
      </c>
      <c r="C13" s="24" t="s">
        <v>42</v>
      </c>
      <c r="D13" s="66"/>
      <c r="E13" s="42">
        <v>43133</v>
      </c>
      <c r="F13" s="43">
        <f t="shared" si="8"/>
        <v>43134</v>
      </c>
      <c r="G13" s="25">
        <v>2</v>
      </c>
      <c r="H13" s="26">
        <v>1</v>
      </c>
      <c r="I13" s="27">
        <f t="shared" si="4"/>
        <v>1</v>
      </c>
      <c r="J13" s="40"/>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24">
        <v>1</v>
      </c>
      <c r="BP13" s="24">
        <v>2</v>
      </c>
      <c r="BQ13" s="24">
        <f t="shared" si="9"/>
        <v>1200</v>
      </c>
      <c r="BR13" s="24">
        <f t="shared" si="10"/>
        <v>2400</v>
      </c>
    </row>
    <row r="14" spans="1:71" s="24" customFormat="1" ht="18" x14ac:dyDescent="0.2">
      <c r="A1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67" t="s">
        <v>27</v>
      </c>
      <c r="C14" s="24" t="s">
        <v>42</v>
      </c>
      <c r="D14" s="66"/>
      <c r="E14" s="42">
        <v>43135</v>
      </c>
      <c r="F14" s="43">
        <f t="shared" si="8"/>
        <v>43137</v>
      </c>
      <c r="G14" s="25">
        <v>3</v>
      </c>
      <c r="H14" s="26">
        <v>1</v>
      </c>
      <c r="I14" s="27">
        <f t="shared" si="4"/>
        <v>2</v>
      </c>
      <c r="J14" s="40"/>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24">
        <v>2</v>
      </c>
      <c r="BP14" s="24">
        <v>2</v>
      </c>
      <c r="BQ14" s="24">
        <f t="shared" si="9"/>
        <v>2400</v>
      </c>
      <c r="BR14" s="24">
        <f t="shared" si="10"/>
        <v>2400</v>
      </c>
    </row>
    <row r="15" spans="1:71" s="24" customFormat="1" ht="18" x14ac:dyDescent="0.2">
      <c r="A15" s="23" t="str">
        <f t="shared" si="5"/>
        <v>1.5</v>
      </c>
      <c r="B15" s="65" t="s">
        <v>28</v>
      </c>
      <c r="C15" s="24" t="s">
        <v>42</v>
      </c>
      <c r="D15" s="66"/>
      <c r="E15" s="42">
        <v>43136</v>
      </c>
      <c r="F15" s="43">
        <f t="shared" si="8"/>
        <v>43140</v>
      </c>
      <c r="G15" s="25">
        <v>5</v>
      </c>
      <c r="H15" s="26">
        <v>0.4</v>
      </c>
      <c r="I15" s="27">
        <f t="shared" si="4"/>
        <v>5</v>
      </c>
      <c r="J15" s="40"/>
      <c r="K15" s="46"/>
      <c r="L15" s="46"/>
      <c r="M15" s="46"/>
      <c r="N15" s="46"/>
      <c r="O15" s="46"/>
      <c r="P15" s="46"/>
      <c r="Q15" s="46"/>
      <c r="R15" s="46"/>
      <c r="S15" s="46"/>
      <c r="T15" s="46"/>
      <c r="U15" s="46"/>
      <c r="V15" s="46"/>
      <c r="W15" s="80"/>
      <c r="X15" s="80"/>
      <c r="Y15" s="80"/>
      <c r="Z15" s="80"/>
      <c r="AA15" s="80"/>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24">
        <v>5</v>
      </c>
      <c r="BP15" s="85">
        <v>11</v>
      </c>
      <c r="BQ15" s="24">
        <f t="shared" si="9"/>
        <v>6000</v>
      </c>
      <c r="BR15" s="24">
        <f t="shared" si="10"/>
        <v>13200</v>
      </c>
    </row>
    <row r="16" spans="1:71" s="24" customFormat="1" ht="18" x14ac:dyDescent="0.2">
      <c r="A16" s="23" t="str">
        <f t="shared" si="5"/>
        <v>1.6</v>
      </c>
      <c r="B16" s="65" t="s">
        <v>15</v>
      </c>
      <c r="C16" s="24" t="s">
        <v>42</v>
      </c>
      <c r="D16" s="66"/>
      <c r="E16" s="42">
        <v>43134</v>
      </c>
      <c r="F16" s="43">
        <f t="shared" si="8"/>
        <v>43140</v>
      </c>
      <c r="G16" s="25">
        <v>7</v>
      </c>
      <c r="H16" s="26">
        <v>0.75</v>
      </c>
      <c r="I16" s="27">
        <f t="shared" si="4"/>
        <v>5</v>
      </c>
      <c r="J16" s="40"/>
      <c r="K16" s="46"/>
      <c r="L16" s="46"/>
      <c r="M16" s="46"/>
      <c r="N16" s="46"/>
      <c r="O16" s="46"/>
      <c r="P16" s="46"/>
      <c r="Q16" s="46"/>
      <c r="R16" s="46"/>
      <c r="S16" s="46"/>
      <c r="T16" s="46"/>
      <c r="U16" s="46"/>
      <c r="V16" s="46"/>
      <c r="W16" s="80"/>
      <c r="X16" s="80"/>
      <c r="Y16" s="80"/>
      <c r="Z16" s="80"/>
      <c r="AA16" s="80"/>
      <c r="AB16" s="80"/>
      <c r="AC16" s="80"/>
      <c r="AD16" s="80"/>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24">
        <v>5</v>
      </c>
      <c r="BP16" s="85">
        <v>14</v>
      </c>
      <c r="BQ16" s="24">
        <f t="shared" si="9"/>
        <v>6000</v>
      </c>
      <c r="BR16" s="24">
        <f t="shared" si="10"/>
        <v>16800</v>
      </c>
    </row>
    <row r="17" spans="1:71" s="24" customFormat="1" ht="18" x14ac:dyDescent="0.2">
      <c r="A17" s="23" t="str">
        <f t="shared" si="5"/>
        <v>1.7</v>
      </c>
      <c r="B17" s="65" t="s">
        <v>29</v>
      </c>
      <c r="C17" s="24" t="s">
        <v>42</v>
      </c>
      <c r="D17" s="66"/>
      <c r="E17" s="42">
        <v>43141</v>
      </c>
      <c r="F17" s="43">
        <f t="shared" si="8"/>
        <v>43147</v>
      </c>
      <c r="G17" s="25">
        <v>7</v>
      </c>
      <c r="H17" s="26">
        <v>0.5</v>
      </c>
      <c r="I17" s="27">
        <f t="shared" si="4"/>
        <v>5</v>
      </c>
      <c r="J17" s="40"/>
      <c r="K17" s="46"/>
      <c r="L17" s="46"/>
      <c r="M17" s="46"/>
      <c r="N17" s="46"/>
      <c r="O17" s="46"/>
      <c r="P17" s="46"/>
      <c r="Q17" s="46"/>
      <c r="R17" s="46"/>
      <c r="S17" s="46"/>
      <c r="T17" s="46"/>
      <c r="U17" s="46"/>
      <c r="V17" s="46"/>
      <c r="W17" s="46"/>
      <c r="X17" s="46"/>
      <c r="Y17" s="46"/>
      <c r="Z17" s="46"/>
      <c r="AA17" s="46"/>
      <c r="AB17" s="46"/>
      <c r="AC17" s="46"/>
      <c r="AD17" s="80"/>
      <c r="AE17" s="80"/>
      <c r="AF17" s="80"/>
      <c r="AG17" s="80"/>
      <c r="AH17" s="80"/>
      <c r="AI17" s="80"/>
      <c r="AJ17" s="80"/>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24">
        <v>5</v>
      </c>
      <c r="BP17" s="85">
        <v>12</v>
      </c>
      <c r="BQ17" s="24">
        <f t="shared" si="9"/>
        <v>6000</v>
      </c>
      <c r="BR17" s="24">
        <f t="shared" si="10"/>
        <v>14400</v>
      </c>
    </row>
    <row r="18" spans="1:71" s="18" customFormat="1" ht="18" x14ac:dyDescent="0.2">
      <c r="A18" s="16" t="str">
        <f>IF(ISERROR(VALUE(SUBSTITUTE(prevWBS,".",""))),"1",IF(ISERROR(FIND("`",SUBSTITUTE(prevWBS,".","`",1))),TEXT(VALUE(prevWBS)+1,"#"),TEXT(VALUE(LEFT(prevWBS,FIND("`",SUBSTITUTE(prevWBS,".","`",1))-1))+1,"#")))</f>
        <v>2</v>
      </c>
      <c r="B18" s="17" t="s">
        <v>30</v>
      </c>
      <c r="D18" s="19"/>
      <c r="E18" s="44"/>
      <c r="F18" s="44" t="str">
        <f t="shared" si="8"/>
        <v xml:space="preserve"> - </v>
      </c>
      <c r="G18" s="20"/>
      <c r="H18" s="21"/>
      <c r="I18" s="22" t="str">
        <f t="shared" si="4"/>
        <v xml:space="preserve"> - </v>
      </c>
      <c r="J18" s="41"/>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18" t="s">
        <v>20</v>
      </c>
      <c r="BQ18" s="24">
        <f>SUM(BQ19:BQ23)</f>
        <v>19200</v>
      </c>
      <c r="BR18" s="24">
        <f>SUM(BR19:BR23)</f>
        <v>39600</v>
      </c>
      <c r="BS18" s="18">
        <f>BR18-BQ18</f>
        <v>20400</v>
      </c>
    </row>
    <row r="19" spans="1:71" s="24" customFormat="1" ht="18"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65" t="s">
        <v>31</v>
      </c>
      <c r="C19" s="24" t="s">
        <v>41</v>
      </c>
      <c r="D19" s="66"/>
      <c r="E19" s="42">
        <v>43158</v>
      </c>
      <c r="F19" s="43">
        <f t="shared" si="8"/>
        <v>43161</v>
      </c>
      <c r="G19" s="25">
        <v>4</v>
      </c>
      <c r="H19" s="26">
        <v>1</v>
      </c>
      <c r="I19" s="27">
        <f t="shared" si="4"/>
        <v>4</v>
      </c>
      <c r="J19" s="40"/>
      <c r="K19" s="46"/>
      <c r="L19" s="46"/>
      <c r="M19" s="46"/>
      <c r="N19" s="46"/>
      <c r="O19" s="46"/>
      <c r="P19" s="46"/>
      <c r="Q19" s="46"/>
      <c r="R19" s="46"/>
      <c r="S19" s="46"/>
      <c r="T19" s="46"/>
      <c r="U19" s="46"/>
      <c r="V19" s="46"/>
      <c r="W19" s="82"/>
      <c r="X19" s="82"/>
      <c r="Y19" s="82"/>
      <c r="Z19" s="82"/>
      <c r="AA19" s="82"/>
      <c r="AB19" s="82"/>
      <c r="AC19" s="82"/>
      <c r="AD19" s="82"/>
      <c r="AE19" s="82"/>
      <c r="AF19" s="82"/>
      <c r="AG19" s="82"/>
      <c r="AH19" s="82"/>
      <c r="AI19" s="82"/>
      <c r="AJ19" s="82"/>
      <c r="AK19" s="82"/>
      <c r="AL19" s="82"/>
      <c r="AM19" s="82"/>
      <c r="AN19" s="46"/>
      <c r="AO19" s="46"/>
      <c r="AP19" s="46"/>
      <c r="AQ19" s="46"/>
      <c r="AR19" s="46"/>
      <c r="AS19" s="46"/>
      <c r="AT19" s="46"/>
      <c r="AU19" s="46"/>
      <c r="AV19" s="46"/>
      <c r="AW19" s="46"/>
      <c r="AX19" s="46"/>
      <c r="AY19" s="46"/>
      <c r="AZ19" s="46"/>
      <c r="BA19" s="46"/>
      <c r="BB19" s="80"/>
      <c r="BC19" s="80"/>
      <c r="BD19" s="46"/>
      <c r="BE19" s="46"/>
      <c r="BF19" s="46"/>
      <c r="BG19" s="46"/>
      <c r="BH19" s="46"/>
      <c r="BI19" s="46"/>
      <c r="BJ19" s="46"/>
      <c r="BK19" s="46"/>
      <c r="BL19" s="46"/>
      <c r="BM19" s="46"/>
      <c r="BN19" s="46"/>
      <c r="BO19" s="24">
        <v>4</v>
      </c>
      <c r="BP19" s="85">
        <v>6</v>
      </c>
      <c r="BQ19" s="24">
        <f t="shared" si="9"/>
        <v>4800</v>
      </c>
      <c r="BR19" s="24">
        <f t="shared" si="10"/>
        <v>7200</v>
      </c>
    </row>
    <row r="20" spans="1:71" s="24" customFormat="1" ht="18"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65" t="s">
        <v>32</v>
      </c>
      <c r="C20" s="24" t="s">
        <v>41</v>
      </c>
      <c r="D20" s="66"/>
      <c r="E20" s="42">
        <v>43161</v>
      </c>
      <c r="F20" s="43">
        <f t="shared" si="8"/>
        <v>43163</v>
      </c>
      <c r="G20" s="25">
        <v>3</v>
      </c>
      <c r="H20" s="26">
        <v>1</v>
      </c>
      <c r="I20" s="27">
        <f t="shared" si="4"/>
        <v>1</v>
      </c>
      <c r="J20" s="40"/>
      <c r="K20" s="46"/>
      <c r="L20" s="46"/>
      <c r="M20" s="46"/>
      <c r="N20" s="46"/>
      <c r="O20" s="46"/>
      <c r="P20" s="46"/>
      <c r="Q20" s="46"/>
      <c r="R20" s="46"/>
      <c r="S20" s="46"/>
      <c r="T20" s="46"/>
      <c r="U20" s="46"/>
      <c r="V20" s="46"/>
      <c r="W20" s="46"/>
      <c r="X20" s="46"/>
      <c r="Y20" s="46"/>
      <c r="Z20" s="46"/>
      <c r="AA20" s="46"/>
      <c r="AB20" s="46"/>
      <c r="AC20" s="46"/>
      <c r="AD20" s="46"/>
      <c r="AE20" s="46"/>
      <c r="AF20" s="82"/>
      <c r="AG20" s="82"/>
      <c r="AH20" s="82"/>
      <c r="AI20" s="82"/>
      <c r="AJ20" s="82"/>
      <c r="AK20" s="82"/>
      <c r="AL20" s="82"/>
      <c r="AM20" s="82"/>
      <c r="AN20" s="82"/>
      <c r="AO20" s="82"/>
      <c r="AP20" s="82"/>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24">
        <v>1</v>
      </c>
      <c r="BP20" s="24">
        <v>1</v>
      </c>
      <c r="BQ20" s="24">
        <f t="shared" si="9"/>
        <v>1200</v>
      </c>
      <c r="BR20" s="24">
        <f t="shared" si="10"/>
        <v>1200</v>
      </c>
    </row>
    <row r="21" spans="1:71" s="24" customFormat="1" ht="18"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65" t="s">
        <v>33</v>
      </c>
      <c r="C21" s="24" t="s">
        <v>41</v>
      </c>
      <c r="D21" s="66"/>
      <c r="E21" s="42">
        <v>43145</v>
      </c>
      <c r="F21" s="43">
        <f t="shared" si="8"/>
        <v>43147</v>
      </c>
      <c r="G21" s="25">
        <v>3</v>
      </c>
      <c r="H21" s="26">
        <v>1</v>
      </c>
      <c r="I21" s="27">
        <f t="shared" si="4"/>
        <v>3</v>
      </c>
      <c r="J21" s="40"/>
      <c r="K21" s="46"/>
      <c r="L21" s="46"/>
      <c r="M21" s="46"/>
      <c r="N21" s="46"/>
      <c r="O21" s="46"/>
      <c r="P21" s="46"/>
      <c r="Q21" s="46"/>
      <c r="R21" s="46"/>
      <c r="S21" s="46"/>
      <c r="T21" s="46"/>
      <c r="U21" s="46"/>
      <c r="V21" s="46"/>
      <c r="W21" s="46"/>
      <c r="X21" s="46"/>
      <c r="Y21" s="46"/>
      <c r="Z21" s="46"/>
      <c r="AA21" s="46"/>
      <c r="AB21" s="46"/>
      <c r="AC21" s="46"/>
      <c r="AD21" s="80"/>
      <c r="AE21" s="80"/>
      <c r="AF21" s="80"/>
      <c r="AG21" s="46"/>
      <c r="AH21" s="46"/>
      <c r="AI21" s="46"/>
      <c r="AJ21" s="46"/>
      <c r="AK21" s="46"/>
      <c r="AL21" s="46"/>
      <c r="AM21" s="46"/>
      <c r="AN21" s="46"/>
      <c r="AO21" s="46"/>
      <c r="AP21" s="46"/>
      <c r="AQ21" s="46"/>
      <c r="AR21" s="46"/>
      <c r="AS21" s="46"/>
      <c r="AT21" s="80"/>
      <c r="AU21" s="80"/>
      <c r="AV21" s="80"/>
      <c r="AW21" s="80"/>
      <c r="AX21" s="80"/>
      <c r="AY21" s="80"/>
      <c r="AZ21" s="46"/>
      <c r="BA21" s="46"/>
      <c r="BB21" s="46"/>
      <c r="BC21" s="46"/>
      <c r="BD21" s="46"/>
      <c r="BE21" s="46"/>
      <c r="BF21" s="46"/>
      <c r="BG21" s="46"/>
      <c r="BH21" s="46"/>
      <c r="BI21" s="46"/>
      <c r="BJ21" s="46"/>
      <c r="BK21" s="46"/>
      <c r="BL21" s="46"/>
      <c r="BM21" s="46"/>
      <c r="BN21" s="46"/>
      <c r="BO21" s="24">
        <v>3</v>
      </c>
      <c r="BP21" s="85">
        <v>12</v>
      </c>
      <c r="BQ21" s="24">
        <f t="shared" si="9"/>
        <v>3600</v>
      </c>
      <c r="BR21" s="24">
        <f t="shared" si="10"/>
        <v>14400</v>
      </c>
    </row>
    <row r="22" spans="1:71" s="24" customFormat="1" ht="18"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65" t="s">
        <v>34</v>
      </c>
      <c r="C22" s="24" t="s">
        <v>41</v>
      </c>
      <c r="D22" s="66"/>
      <c r="E22" s="42">
        <v>43164</v>
      </c>
      <c r="F22" s="43">
        <f t="shared" si="8"/>
        <v>43169</v>
      </c>
      <c r="G22" s="25">
        <v>6</v>
      </c>
      <c r="H22" s="26">
        <v>0.8</v>
      </c>
      <c r="I22" s="27">
        <f t="shared" si="4"/>
        <v>5</v>
      </c>
      <c r="J22" s="40"/>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82"/>
      <c r="AL22" s="82"/>
      <c r="AM22" s="82"/>
      <c r="AN22" s="82"/>
      <c r="AO22" s="82"/>
      <c r="AP22" s="82"/>
      <c r="AQ22" s="82"/>
      <c r="AR22" s="82"/>
      <c r="AS22" s="82"/>
      <c r="AT22" s="46"/>
      <c r="AU22" s="46"/>
      <c r="AV22" s="46"/>
      <c r="AW22" s="46"/>
      <c r="AX22" s="46"/>
      <c r="AY22" s="46"/>
      <c r="AZ22" s="46"/>
      <c r="BA22" s="46"/>
      <c r="BB22" s="80"/>
      <c r="BC22" s="80"/>
      <c r="BD22" s="46"/>
      <c r="BE22" s="46"/>
      <c r="BF22" s="46"/>
      <c r="BG22" s="46"/>
      <c r="BH22" s="46"/>
      <c r="BI22" s="46"/>
      <c r="BJ22" s="46"/>
      <c r="BK22" s="46"/>
      <c r="BL22" s="46"/>
      <c r="BM22" s="46"/>
      <c r="BN22" s="46"/>
      <c r="BO22" s="24">
        <v>5</v>
      </c>
      <c r="BP22" s="85">
        <v>7</v>
      </c>
      <c r="BQ22" s="24">
        <f t="shared" si="9"/>
        <v>6000</v>
      </c>
      <c r="BR22" s="24">
        <f t="shared" si="10"/>
        <v>8400</v>
      </c>
    </row>
    <row r="23" spans="1:71" s="24" customFormat="1" ht="18" x14ac:dyDescent="0.2">
      <c r="A2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65" t="s">
        <v>14</v>
      </c>
      <c r="C23" s="24" t="s">
        <v>41</v>
      </c>
      <c r="D23" s="66"/>
      <c r="E23" s="42">
        <v>43164</v>
      </c>
      <c r="F23" s="43">
        <f t="shared" si="8"/>
        <v>43166</v>
      </c>
      <c r="G23" s="25">
        <v>3</v>
      </c>
      <c r="H23" s="26">
        <v>0.6</v>
      </c>
      <c r="I23" s="27">
        <f t="shared" si="4"/>
        <v>3</v>
      </c>
      <c r="J23" s="40"/>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82"/>
      <c r="AO23" s="82"/>
      <c r="AP23" s="82"/>
      <c r="AQ23" s="82"/>
      <c r="AR23" s="82"/>
      <c r="AS23" s="82"/>
      <c r="AT23" s="46"/>
      <c r="AU23" s="46"/>
      <c r="AV23" s="46"/>
      <c r="AW23" s="80"/>
      <c r="AX23" s="80"/>
      <c r="AY23" s="80"/>
      <c r="AZ23" s="80"/>
      <c r="BA23" s="46"/>
      <c r="BB23" s="46"/>
      <c r="BC23" s="46"/>
      <c r="BD23" s="46"/>
      <c r="BE23" s="46"/>
      <c r="BF23" s="46"/>
      <c r="BG23" s="46"/>
      <c r="BH23" s="46"/>
      <c r="BI23" s="46"/>
      <c r="BJ23" s="46"/>
      <c r="BK23" s="46"/>
      <c r="BL23" s="46"/>
      <c r="BM23" s="46"/>
      <c r="BN23" s="46"/>
      <c r="BO23" s="24">
        <v>3</v>
      </c>
      <c r="BP23" s="85">
        <v>7</v>
      </c>
      <c r="BQ23" s="24">
        <f t="shared" si="9"/>
        <v>3600</v>
      </c>
      <c r="BR23" s="24">
        <f t="shared" si="10"/>
        <v>8400</v>
      </c>
    </row>
    <row r="24" spans="1:71" s="18" customFormat="1" ht="18" x14ac:dyDescent="0.2">
      <c r="A24" s="16" t="str">
        <f>IF(ISERROR(VALUE(SUBSTITUTE(prevWBS,".",""))),"1",IF(ISERROR(FIND("`",SUBSTITUTE(prevWBS,".","`",1))),TEXT(VALUE(prevWBS)+1,"#"),TEXT(VALUE(LEFT(prevWBS,FIND("`",SUBSTITUTE(prevWBS,".","`",1))-1))+1,"#")))</f>
        <v>3</v>
      </c>
      <c r="B24" s="17" t="s">
        <v>35</v>
      </c>
      <c r="D24" s="19"/>
      <c r="E24" s="44"/>
      <c r="F24" s="44" t="str">
        <f t="shared" si="8"/>
        <v xml:space="preserve"> - </v>
      </c>
      <c r="G24" s="20"/>
      <c r="H24" s="21"/>
      <c r="I24" s="22" t="str">
        <f t="shared" si="4"/>
        <v xml:space="preserve"> - </v>
      </c>
      <c r="J24" s="41"/>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18" t="s">
        <v>20</v>
      </c>
      <c r="BQ24" s="24">
        <f>SUM(BQ25:BQ29)</f>
        <v>15600</v>
      </c>
      <c r="BR24" s="24">
        <f>SUM(BR25:BR29)</f>
        <v>48000</v>
      </c>
      <c r="BS24" s="18">
        <f>BR24-BQ24</f>
        <v>32400</v>
      </c>
    </row>
    <row r="25" spans="1:71" s="24" customFormat="1" ht="24" x14ac:dyDescent="0.2">
      <c r="A2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65" t="s">
        <v>36</v>
      </c>
      <c r="C25" s="24" t="s">
        <v>43</v>
      </c>
      <c r="D25" s="66"/>
      <c r="E25" s="42">
        <v>43141</v>
      </c>
      <c r="F25" s="43">
        <f t="shared" si="8"/>
        <v>43144</v>
      </c>
      <c r="G25" s="25">
        <v>4</v>
      </c>
      <c r="H25" s="26">
        <v>0.9</v>
      </c>
      <c r="I25" s="27">
        <f t="shared" si="4"/>
        <v>2</v>
      </c>
      <c r="J25" s="40"/>
      <c r="K25" s="46"/>
      <c r="L25" s="46"/>
      <c r="M25" s="46"/>
      <c r="N25" s="46"/>
      <c r="O25" s="46"/>
      <c r="P25" s="46"/>
      <c r="Q25" s="46"/>
      <c r="R25" s="46"/>
      <c r="S25" s="46"/>
      <c r="T25" s="46"/>
      <c r="U25" s="46"/>
      <c r="V25" s="46"/>
      <c r="W25" s="46"/>
      <c r="X25" s="46"/>
      <c r="Y25" s="46"/>
      <c r="Z25" s="46"/>
      <c r="AA25" s="80"/>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80"/>
      <c r="BC25" s="80"/>
      <c r="BD25" s="80"/>
      <c r="BE25" s="80"/>
      <c r="BF25" s="46"/>
      <c r="BG25" s="46"/>
      <c r="BH25" s="46"/>
      <c r="BI25" s="46"/>
      <c r="BJ25" s="46"/>
      <c r="BK25" s="46"/>
      <c r="BL25" s="46"/>
      <c r="BM25" s="46"/>
      <c r="BN25" s="46"/>
      <c r="BO25" s="24">
        <v>2</v>
      </c>
      <c r="BP25" s="85">
        <v>7</v>
      </c>
      <c r="BQ25" s="24">
        <f t="shared" si="9"/>
        <v>2400</v>
      </c>
      <c r="BR25" s="24">
        <f t="shared" si="10"/>
        <v>8400</v>
      </c>
    </row>
    <row r="26" spans="1:71" s="24" customFormat="1" ht="24" x14ac:dyDescent="0.2">
      <c r="A2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65" t="s">
        <v>37</v>
      </c>
      <c r="C26" s="24" t="s">
        <v>43</v>
      </c>
      <c r="D26" s="66"/>
      <c r="E26" s="42">
        <v>43145</v>
      </c>
      <c r="F26" s="43">
        <f t="shared" si="8"/>
        <v>43147</v>
      </c>
      <c r="G26" s="25">
        <v>3</v>
      </c>
      <c r="H26" s="26">
        <v>0.9</v>
      </c>
      <c r="I26" s="27">
        <f t="shared" si="4"/>
        <v>3</v>
      </c>
      <c r="J26" s="40"/>
      <c r="K26" s="46"/>
      <c r="L26" s="46"/>
      <c r="M26" s="46"/>
      <c r="N26" s="46"/>
      <c r="O26" s="46"/>
      <c r="P26" s="46"/>
      <c r="Q26" s="46"/>
      <c r="R26" s="46"/>
      <c r="S26" s="46"/>
      <c r="T26" s="46"/>
      <c r="U26" s="46"/>
      <c r="V26" s="46"/>
      <c r="W26" s="46"/>
      <c r="X26" s="46"/>
      <c r="Y26" s="46"/>
      <c r="Z26" s="46"/>
      <c r="AA26" s="46"/>
      <c r="AB26" s="46"/>
      <c r="AC26" s="46"/>
      <c r="AD26" s="80"/>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80"/>
      <c r="BC26" s="80"/>
      <c r="BD26" s="80"/>
      <c r="BE26" s="80"/>
      <c r="BF26" s="46"/>
      <c r="BG26" s="46"/>
      <c r="BH26" s="46"/>
      <c r="BI26" s="46"/>
      <c r="BJ26" s="46"/>
      <c r="BK26" s="46"/>
      <c r="BL26" s="46"/>
      <c r="BM26" s="46"/>
      <c r="BN26" s="46"/>
      <c r="BO26" s="24">
        <v>3</v>
      </c>
      <c r="BP26" s="85">
        <v>8</v>
      </c>
      <c r="BQ26" s="24">
        <f t="shared" si="9"/>
        <v>3600</v>
      </c>
      <c r="BR26" s="24">
        <f t="shared" si="10"/>
        <v>9600</v>
      </c>
    </row>
    <row r="27" spans="1:71" s="24" customFormat="1" ht="18" x14ac:dyDescent="0.2">
      <c r="A2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65" t="s">
        <v>38</v>
      </c>
      <c r="C27" s="24" t="s">
        <v>43</v>
      </c>
      <c r="D27" s="66"/>
      <c r="E27" s="42">
        <v>43145</v>
      </c>
      <c r="F27" s="43">
        <f t="shared" si="8"/>
        <v>43147</v>
      </c>
      <c r="G27" s="25">
        <v>3</v>
      </c>
      <c r="H27" s="26">
        <v>0.8</v>
      </c>
      <c r="I27" s="27">
        <f t="shared" si="4"/>
        <v>3</v>
      </c>
      <c r="J27" s="40"/>
      <c r="K27" s="46"/>
      <c r="L27" s="46"/>
      <c r="M27" s="46"/>
      <c r="N27" s="46"/>
      <c r="O27" s="46"/>
      <c r="P27" s="46"/>
      <c r="Q27" s="46"/>
      <c r="R27" s="46"/>
      <c r="S27" s="46"/>
      <c r="T27" s="46"/>
      <c r="U27" s="46"/>
      <c r="V27" s="46"/>
      <c r="W27" s="46"/>
      <c r="X27" s="46"/>
      <c r="Y27" s="46"/>
      <c r="Z27" s="46"/>
      <c r="AA27" s="46"/>
      <c r="AB27" s="46"/>
      <c r="AC27" s="46"/>
      <c r="AD27" s="80"/>
      <c r="AE27" s="80"/>
      <c r="AF27" s="46"/>
      <c r="AG27" s="46"/>
      <c r="AH27" s="46"/>
      <c r="AI27" s="46"/>
      <c r="AJ27" s="46"/>
      <c r="AK27" s="46"/>
      <c r="AL27" s="46"/>
      <c r="AM27" s="46"/>
      <c r="AN27" s="46"/>
      <c r="AO27" s="46"/>
      <c r="AP27" s="46"/>
      <c r="AQ27" s="46"/>
      <c r="AR27" s="46"/>
      <c r="AS27" s="46"/>
      <c r="AT27" s="46"/>
      <c r="AU27" s="46"/>
      <c r="AV27" s="46"/>
      <c r="AW27" s="46"/>
      <c r="AX27" s="46"/>
      <c r="AY27" s="46"/>
      <c r="AZ27" s="46"/>
      <c r="BA27" s="46"/>
      <c r="BB27" s="80"/>
      <c r="BC27" s="80"/>
      <c r="BD27" s="80"/>
      <c r="BE27" s="80"/>
      <c r="BF27" s="46"/>
      <c r="BG27" s="46"/>
      <c r="BH27" s="46"/>
      <c r="BI27" s="46"/>
      <c r="BJ27" s="46"/>
      <c r="BK27" s="46"/>
      <c r="BL27" s="46"/>
      <c r="BM27" s="46"/>
      <c r="BN27" s="46"/>
      <c r="BO27" s="24">
        <v>3</v>
      </c>
      <c r="BP27" s="85">
        <v>9</v>
      </c>
      <c r="BQ27" s="24">
        <f t="shared" si="9"/>
        <v>3600</v>
      </c>
      <c r="BR27" s="24">
        <f t="shared" si="10"/>
        <v>10800</v>
      </c>
    </row>
    <row r="28" spans="1:71" s="24" customFormat="1" ht="18" x14ac:dyDescent="0.2">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65" t="s">
        <v>39</v>
      </c>
      <c r="C28" s="24" t="s">
        <v>41</v>
      </c>
      <c r="D28" s="66"/>
      <c r="E28" s="42">
        <v>43166</v>
      </c>
      <c r="F28" s="43">
        <f t="shared" si="8"/>
        <v>43171</v>
      </c>
      <c r="G28" s="25">
        <v>6</v>
      </c>
      <c r="H28" s="26">
        <v>1</v>
      </c>
      <c r="I28" s="27">
        <f t="shared" si="4"/>
        <v>4</v>
      </c>
      <c r="J28" s="40"/>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K28" s="46"/>
      <c r="AL28" s="46"/>
      <c r="AM28" s="46"/>
      <c r="AN28" s="46"/>
      <c r="AO28" s="46"/>
      <c r="AP28" s="46"/>
      <c r="AQ28" s="46"/>
      <c r="AR28" s="46"/>
      <c r="AS28" s="46"/>
      <c r="AT28" s="46"/>
      <c r="AU28" s="46"/>
      <c r="AV28" s="46"/>
      <c r="AW28" s="46"/>
      <c r="AX28" s="46"/>
      <c r="AY28" s="46"/>
      <c r="AZ28" s="46"/>
      <c r="BA28" s="46"/>
      <c r="BB28" s="80"/>
      <c r="BC28" s="80"/>
      <c r="BD28" s="80"/>
      <c r="BE28" s="80"/>
      <c r="BF28" s="80"/>
      <c r="BG28" s="46"/>
      <c r="BH28" s="46"/>
      <c r="BI28" s="46"/>
      <c r="BJ28" s="46"/>
      <c r="BK28" s="46"/>
      <c r="BL28" s="46"/>
      <c r="BM28" s="46"/>
      <c r="BN28" s="46"/>
      <c r="BO28" s="24">
        <v>4</v>
      </c>
      <c r="BP28" s="85">
        <v>9</v>
      </c>
      <c r="BQ28" s="24">
        <f t="shared" si="9"/>
        <v>4800</v>
      </c>
      <c r="BR28" s="24">
        <f t="shared" si="10"/>
        <v>10800</v>
      </c>
    </row>
    <row r="29" spans="1:71" s="24" customFormat="1" ht="24" x14ac:dyDescent="0.2">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65" t="s">
        <v>40</v>
      </c>
      <c r="C29" s="24" t="s">
        <v>41</v>
      </c>
      <c r="D29" s="66"/>
      <c r="E29" s="42">
        <v>43166</v>
      </c>
      <c r="F29" s="43">
        <f t="shared" si="8"/>
        <v>43168</v>
      </c>
      <c r="G29" s="25">
        <v>3</v>
      </c>
      <c r="H29" s="26">
        <v>0.9</v>
      </c>
      <c r="I29" s="27">
        <f t="shared" si="4"/>
        <v>3</v>
      </c>
      <c r="J29" s="40"/>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O29" s="46"/>
      <c r="AP29" s="46"/>
      <c r="AQ29" s="46"/>
      <c r="AR29" s="46"/>
      <c r="AS29" s="46"/>
      <c r="AT29" s="46"/>
      <c r="AU29" s="46"/>
      <c r="AV29" s="46"/>
      <c r="AW29" s="46"/>
      <c r="AX29" s="46"/>
      <c r="AY29" s="46"/>
      <c r="AZ29" s="46"/>
      <c r="BA29" s="46"/>
      <c r="BB29" s="80"/>
      <c r="BC29" s="80"/>
      <c r="BD29" s="80"/>
      <c r="BE29" s="80"/>
      <c r="BF29" s="80"/>
      <c r="BG29" s="80"/>
      <c r="BH29" s="46"/>
      <c r="BI29" s="46"/>
      <c r="BJ29" s="46"/>
      <c r="BK29" s="46"/>
      <c r="BL29" s="46"/>
      <c r="BM29" s="46"/>
      <c r="BN29" s="46"/>
      <c r="BO29" s="24">
        <v>1</v>
      </c>
      <c r="BP29" s="85">
        <v>7</v>
      </c>
      <c r="BQ29" s="24">
        <f t="shared" si="9"/>
        <v>1200</v>
      </c>
      <c r="BR29" s="24">
        <f t="shared" si="10"/>
        <v>8400</v>
      </c>
    </row>
    <row r="30" spans="1:71" ht="25.5" x14ac:dyDescent="0.2">
      <c r="BQ30" s="89" t="s">
        <v>46</v>
      </c>
      <c r="BR30" s="87" t="s">
        <v>45</v>
      </c>
    </row>
    <row r="31" spans="1:71" x14ac:dyDescent="0.2">
      <c r="BQ31" s="88">
        <f>SUM(BQ8+BQ18+BQ24)</f>
        <v>70800</v>
      </c>
      <c r="BR31" s="88">
        <f>SUM(BR8+BR18+BR24)</f>
        <v>154800</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 priority="45">
      <formula>K$6=TODAY()</formula>
    </cfRule>
  </conditionalFormatting>
  <conditionalFormatting sqref="K8:BN27 K28:AI28 AK28:BE28 BG28:BN28 K29:AL29 AO29:BE29 BH29:BN29">
    <cfRule type="expression" dxfId="8" priority="48">
      <formula>AND($E8&lt;=K$6,ROUNDDOWN(($F8-$E8+1)*$H8,0)+$E8-1&gt;=K$6)</formula>
    </cfRule>
    <cfRule type="expression" dxfId="7" priority="49">
      <formula>AND(NOT(ISBLANK($E8)),$E8&lt;=K$6,$F8&gt;=K$6)</formula>
    </cfRule>
  </conditionalFormatting>
  <conditionalFormatting sqref="K6:BN27 K28:AI28 AK28:BE28 BG28:BN28 K29:AL29 AO29:BE29 BH29:BN29">
    <cfRule type="expression" dxfId="6" priority="8">
      <formula>K$6=TODAY()</formula>
    </cfRule>
  </conditionalFormatting>
  <conditionalFormatting sqref="BF28">
    <cfRule type="expression" dxfId="5" priority="52">
      <formula>AND($E28&lt;=AJ$6,ROUNDDOWN(($F28-$E28+1)*$H28,0)+$E28-1&gt;=AJ$6)</formula>
    </cfRule>
    <cfRule type="expression" dxfId="4" priority="53">
      <formula>AND(NOT(ISBLANK($E28)),$E28&lt;=AJ$6,$F28&gt;=AJ$6)</formula>
    </cfRule>
  </conditionalFormatting>
  <conditionalFormatting sqref="BF28">
    <cfRule type="expression" dxfId="3" priority="55">
      <formula>AJ$6=TODAY()</formula>
    </cfRule>
  </conditionalFormatting>
  <conditionalFormatting sqref="BF29:BG29">
    <cfRule type="expression" dxfId="2" priority="58">
      <formula>AND($E29&lt;=AM$6,ROUNDDOWN(($F29-$E29+1)*$H29,0)+$E29-1&gt;=AM$6)</formula>
    </cfRule>
    <cfRule type="expression" dxfId="1" priority="59">
      <formula>AND(NOT(ISBLANK($E29)),$E29&lt;=AM$6,$F29&gt;=AM$6)</formula>
    </cfRule>
  </conditionalFormatting>
  <conditionalFormatting sqref="BF29:BG29">
    <cfRule type="expression" dxfId="0" priority="61">
      <formula>AM$6=TODAY()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G13 G12 G16 G14 E18 E24 G15 G11 G10 G18:H18 G24:H24" unlockedFormula="1"/>
    <ignoredError sqref="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GanttChart</vt:lpstr>
      <vt:lpstr>GanttChart!Impression_des_titres</vt:lpstr>
      <vt:lpstr>GanttChart!prevWBS</vt:lpstr>
      <vt:lpstr>GanttChart!Zone_d_impression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claudia migliaccio</cp:lastModifiedBy>
  <cp:lastPrinted>2018-02-12T20:25:38Z</cp:lastPrinted>
  <dcterms:created xsi:type="dcterms:W3CDTF">2010-06-09T16:05:03Z</dcterms:created>
  <dcterms:modified xsi:type="dcterms:W3CDTF">2022-05-06T11:11:50Z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