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\Desktop\"/>
    </mc:Choice>
  </mc:AlternateContent>
  <xr:revisionPtr revIDLastSave="0" documentId="13_ncr:1_{04EA113A-FD2B-46D6-BC7F-7122F5CDDA43}" xr6:coauthVersionLast="47" xr6:coauthVersionMax="47" xr10:uidLastSave="{00000000-0000-0000-0000-000000000000}"/>
  <bookViews>
    <workbookView xWindow="-108" yWindow="-108" windowWidth="23256" windowHeight="12576" xr2:uid="{4A111E1D-6C33-4FD2-BECB-711DF6F9CC79}"/>
  </bookViews>
  <sheets>
    <sheet name="Materiel" sheetId="1" r:id="rId1"/>
    <sheet name="Immatériel" sheetId="2" r:id="rId2"/>
    <sheet name="Humains" sheetId="3" r:id="rId3"/>
    <sheet name="Global" sheetId="4" r:id="rId4"/>
    <sheet name="R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 a="1"/>
  <c r="B5" i="4" s="1"/>
  <c r="B4" i="4"/>
  <c r="B7" i="4"/>
  <c r="B3" i="4" a="1"/>
  <c r="B3" i="4" s="1"/>
  <c r="B6" i="4" a="1"/>
  <c r="B6" i="4"/>
  <c r="B8" i="4"/>
  <c r="B10" i="4"/>
  <c r="B11" i="4"/>
  <c r="B9" i="5"/>
  <c r="F5" i="5"/>
  <c r="F7" i="5" s="1"/>
  <c r="E9" i="4"/>
  <c r="M9" i="1"/>
  <c r="E3" i="4"/>
  <c r="E4" i="4"/>
  <c r="E2" i="4"/>
  <c r="E19" i="2"/>
  <c r="B8" i="2"/>
  <c r="B11" i="3"/>
  <c r="E7" i="4" s="1"/>
  <c r="M4" i="1"/>
  <c r="M5" i="1"/>
  <c r="M6" i="1"/>
  <c r="M7" i="1"/>
  <c r="M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3" i="1"/>
  <c r="D19" i="1"/>
  <c r="C25" i="1"/>
  <c r="D4" i="1"/>
  <c r="D3" i="1"/>
  <c r="B25" i="1"/>
  <c r="B13" i="4" l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<sst xmlns="http://schemas.openxmlformats.org/spreadsheetml/2006/main" count="126" uniqueCount="109">
  <si>
    <t>Robot</t>
  </si>
  <si>
    <t>Capteur de proximité</t>
  </si>
  <si>
    <t>capteurs infrarouges</t>
  </si>
  <si>
    <t>capteur de pression</t>
  </si>
  <si>
    <t>capteur de poussiere</t>
  </si>
  <si>
    <t>capteur retour à la station de charge</t>
  </si>
  <si>
    <t>Capteur bac plein</t>
  </si>
  <si>
    <t>Capteur de detection de vide</t>
  </si>
  <si>
    <t>Moteur</t>
  </si>
  <si>
    <t>Roues</t>
  </si>
  <si>
    <t>Ventilateur</t>
  </si>
  <si>
    <t>Batterie</t>
  </si>
  <si>
    <t>Chassis</t>
  </si>
  <si>
    <t>Coque externe</t>
  </si>
  <si>
    <t>PCB</t>
  </si>
  <si>
    <t>Cablage</t>
  </si>
  <si>
    <t>Capteur de collision</t>
  </si>
  <si>
    <t>interrupteur</t>
  </si>
  <si>
    <t>bouton de commande</t>
  </si>
  <si>
    <t>visserie</t>
  </si>
  <si>
    <t>led</t>
  </si>
  <si>
    <t>Pièce</t>
  </si>
  <si>
    <t>Cout</t>
  </si>
  <si>
    <t>Quantité</t>
  </si>
  <si>
    <t>Total</t>
  </si>
  <si>
    <t>Caméra</t>
  </si>
  <si>
    <t>Bac recupération</t>
  </si>
  <si>
    <t>Module de communication Wifi</t>
  </si>
  <si>
    <t>Module de communication Bluetooth</t>
  </si>
  <si>
    <t>Détecteur de présence</t>
  </si>
  <si>
    <t>Capteur de surface</t>
  </si>
  <si>
    <t>Brosse de nettoyage</t>
  </si>
  <si>
    <t>Filtre EPA</t>
  </si>
  <si>
    <t>Cout unitaire</t>
  </si>
  <si>
    <t>assemblage et production</t>
  </si>
  <si>
    <t>Test</t>
  </si>
  <si>
    <t>R&amp;D</t>
  </si>
  <si>
    <t>Propriété intellectuelle</t>
  </si>
  <si>
    <t>certification et conformité</t>
  </si>
  <si>
    <t>Service support et client</t>
  </si>
  <si>
    <t>Formations</t>
  </si>
  <si>
    <t>Pole ingénieur en robotique</t>
  </si>
  <si>
    <t>Pole ingenieur en electronique</t>
  </si>
  <si>
    <t>Pole ingenieur logiciel</t>
  </si>
  <si>
    <t>Pole ingenieur mecanique</t>
  </si>
  <si>
    <t>Industrial designer</t>
  </si>
  <si>
    <t>Responsable service client</t>
  </si>
  <si>
    <t>Reponsable marketing</t>
  </si>
  <si>
    <t>Publicité</t>
  </si>
  <si>
    <t>relations publiques</t>
  </si>
  <si>
    <t>marketing en ligne</t>
  </si>
  <si>
    <t>Evenements/promotion</t>
  </si>
  <si>
    <t>conception graphique et production de contenu</t>
  </si>
  <si>
    <t>recherche marketing</t>
  </si>
  <si>
    <t>suivi et analyse des performances</t>
  </si>
  <si>
    <t>Service</t>
  </si>
  <si>
    <t>Ingénierie</t>
  </si>
  <si>
    <t>Production &amp; fabrication</t>
  </si>
  <si>
    <t>Marketing et publicité</t>
  </si>
  <si>
    <t>Distribution &amp; logistique</t>
  </si>
  <si>
    <t>Service client &amp; support technique</t>
  </si>
  <si>
    <t>Tests &amp; certifications</t>
  </si>
  <si>
    <t>2.00%</t>
  </si>
  <si>
    <t>Couts généraux et administratifs</t>
  </si>
  <si>
    <t>Recherche marketing</t>
  </si>
  <si>
    <t>Modules complémentaires optionnels</t>
  </si>
  <si>
    <t>TVA</t>
  </si>
  <si>
    <t>Équipements de Fabrication</t>
  </si>
  <si>
    <t>Imprimante 3D</t>
  </si>
  <si>
    <t>Machines de prototypage</t>
  </si>
  <si>
    <t>Équipements de fabrication</t>
  </si>
  <si>
    <t xml:space="preserve">Outils de test et de mesure </t>
  </si>
  <si>
    <t>Laboratoires d'ingénierie</t>
  </si>
  <si>
    <t>Systèmes de navigation</t>
  </si>
  <si>
    <t>Logiciels de contrôle et d'optimisation</t>
  </si>
  <si>
    <t>Participations à des conférences et des salons</t>
  </si>
  <si>
    <t>TOTAL</t>
  </si>
  <si>
    <t>Stockage/conditionnement</t>
  </si>
  <si>
    <t xml:space="preserve">Micro </t>
  </si>
  <si>
    <t>Nom</t>
  </si>
  <si>
    <t>Prestation</t>
  </si>
  <si>
    <t>Cout fixe ponctuel</t>
  </si>
  <si>
    <t>Livraison/conditionnement</t>
  </si>
  <si>
    <t>Cout Humain annuel</t>
  </si>
  <si>
    <t xml:space="preserve">Couts généraux </t>
  </si>
  <si>
    <t>Cout unitaire TTC</t>
  </si>
  <si>
    <t>Marge</t>
  </si>
  <si>
    <t>Prix de vente</t>
  </si>
  <si>
    <t>Investissement total</t>
  </si>
  <si>
    <t>€</t>
  </si>
  <si>
    <t>%</t>
  </si>
  <si>
    <t>Compléments risque</t>
  </si>
  <si>
    <t>Investissement base</t>
  </si>
  <si>
    <t>Marge net par robot</t>
  </si>
  <si>
    <t>Seuil de rentabilité</t>
  </si>
  <si>
    <t>Vente prévisionnelles moyennes mensuelles</t>
  </si>
  <si>
    <t>5330 unités</t>
  </si>
  <si>
    <t>Taux de marge d'erreur</t>
  </si>
  <si>
    <t>3,2% soit 170 unités</t>
  </si>
  <si>
    <t>Retour sur investissement</t>
  </si>
  <si>
    <t>5500 untiés</t>
  </si>
  <si>
    <t>Chiffre d'affaire mensuel</t>
  </si>
  <si>
    <t>Marge mensuelle prévisionnelle</t>
  </si>
  <si>
    <t>Mois 1</t>
  </si>
  <si>
    <t>Mois 2</t>
  </si>
  <si>
    <t>Mois 3</t>
  </si>
  <si>
    <t>Mois 4</t>
  </si>
  <si>
    <t>Mois 5</t>
  </si>
  <si>
    <t>Mois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</si>
</sst>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0" xfId="0" applyFont="1" applyBorder="1"/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0" fontId="0" fillId="0" borderId="7" xfId="0" applyNumberFormat="1" applyBorder="1" applyAlignment="1">
      <alignment horizontal="right"/>
    </xf>
    <xf numFmtId="10" fontId="0" fillId="0" borderId="0" xfId="0" applyNumberFormat="1"/>
    <xf numFmtId="10" fontId="0" fillId="0" borderId="8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0" fontId="0" fillId="0" borderId="7" xfId="0" applyNumberFormat="1" applyBorder="1"/>
    <xf numFmtId="10" fontId="0" fillId="0" borderId="11" xfId="0" applyNumberFormat="1" applyBorder="1"/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v>Statistiques</c:v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EE3-453A-B479-B639A782132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EE3-453A-B479-B639A782132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EE3-453A-B479-B639A782132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EE3-453A-B479-B639A782132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EE3-453A-B479-B639A7821325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EE3-453A-B479-B639A7821325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EE3-453A-B479-B639A7821325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EE3-453A-B479-B639A7821325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EE3-453A-B479-B639A7821325}"/>
              </c:ext>
            </c:extLst>
          </c:dPt>
          <c:cat>
            <c:strRef>
              <c:f>Global!$A$3:$A$11</c:f>
              <c:strCache>
                <c:ptCount val="9"/>
                <c:pt idx="0">
                  <c:v>R&amp;D</c:v>
                </c:pt>
                <c:pt idx="1">
                  <c:v>Ingénierie</c:v>
                </c:pt>
                <c:pt idx="2">
                  <c:v>Production &amp; fabrication</c:v>
                </c:pt>
                <c:pt idx="3">
                  <c:v>Marketing et publicité</c:v>
                </c:pt>
                <c:pt idx="4">
                  <c:v>Distribution &amp; logistique</c:v>
                </c:pt>
                <c:pt idx="5">
                  <c:v>Service client &amp; support technique</c:v>
                </c:pt>
                <c:pt idx="6">
                  <c:v>Tests &amp; certifications</c:v>
                </c:pt>
                <c:pt idx="7">
                  <c:v>Couts généraux et administratifs</c:v>
                </c:pt>
                <c:pt idx="8">
                  <c:v>Recherche marketing</c:v>
                </c:pt>
              </c:strCache>
            </c:strRef>
          </c:cat>
          <c:val>
            <c:numRef>
              <c:f>Global!$B$3:$B$11</c:f>
              <c:numCache>
                <c:formatCode>0.00%</c:formatCode>
                <c:ptCount val="9"/>
                <c:pt idx="0">
                  <c:v>0.23953488372093024</c:v>
                </c:pt>
                <c:pt idx="1">
                  <c:v>0.20475953488372095</c:v>
                </c:pt>
                <c:pt idx="2">
                  <c:v>0.24004651162790697</c:v>
                </c:pt>
                <c:pt idx="3">
                  <c:v>0.20581395348837209</c:v>
                </c:pt>
                <c:pt idx="4">
                  <c:v>5.6619999999999997E-2</c:v>
                </c:pt>
                <c:pt idx="5">
                  <c:v>1.8604651162790697E-2</c:v>
                </c:pt>
                <c:pt idx="6">
                  <c:v>0</c:v>
                </c:pt>
                <c:pt idx="7">
                  <c:v>2.069767441860465E-2</c:v>
                </c:pt>
                <c:pt idx="8">
                  <c:v>1.3953488372093023E-2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0F-43A0-8712-8C1D4A138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9</xdr:row>
      <xdr:rowOff>80010</xdr:rowOff>
    </xdr:from>
    <xdr:to>
      <xdr:col>7</xdr:col>
      <xdr:colOff>419100</xdr:colOff>
      <xdr:row>24</xdr:row>
      <xdr:rowOff>80010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D51F860-5D01-48A4-8384-58701A677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53F9-2DB9-4763-AC0C-266734A7E32F}">
  <dimension ref="A1:M25"/>
  <sheetViews>
    <sheetView tabSelected="1" workbookViewId="0">
      <selection activeCell="J4" sqref="J4"/>
    </sheetView>
  </sheetViews>
  <sheetFormatPr baseColWidth="10" defaultRowHeight="14.4" x14ac:dyDescent="0.3"/>
  <cols>
    <col min="1" max="1" width="30.88671875" bestFit="1" customWidth="1"/>
    <col min="6" max="6" width="31.77734375" bestFit="1" customWidth="1"/>
    <col min="10" max="10" width="23.6640625" bestFit="1" customWidth="1"/>
  </cols>
  <sheetData>
    <row r="1" spans="1:13" x14ac:dyDescent="0.3">
      <c r="A1" s="40" t="s">
        <v>0</v>
      </c>
      <c r="B1" s="40"/>
      <c r="C1" s="40"/>
      <c r="D1" s="40"/>
      <c r="F1" s="41" t="s">
        <v>65</v>
      </c>
      <c r="G1" s="42"/>
      <c r="H1" s="2"/>
      <c r="J1" s="37" t="s">
        <v>67</v>
      </c>
      <c r="K1" s="38"/>
      <c r="L1" s="38"/>
      <c r="M1" s="39"/>
    </row>
    <row r="2" spans="1:13" x14ac:dyDescent="0.3">
      <c r="A2" s="3" t="s">
        <v>21</v>
      </c>
      <c r="B2" s="3" t="s">
        <v>33</v>
      </c>
      <c r="C2" s="3" t="s">
        <v>23</v>
      </c>
      <c r="D2" s="3" t="s">
        <v>24</v>
      </c>
      <c r="F2" s="3" t="s">
        <v>21</v>
      </c>
      <c r="G2" s="3" t="s">
        <v>22</v>
      </c>
      <c r="H2" s="1"/>
      <c r="J2" s="3" t="s">
        <v>79</v>
      </c>
      <c r="K2" s="3" t="s">
        <v>33</v>
      </c>
      <c r="L2" s="3" t="s">
        <v>23</v>
      </c>
      <c r="M2" s="3" t="s">
        <v>24</v>
      </c>
    </row>
    <row r="3" spans="1:13" x14ac:dyDescent="0.3">
      <c r="A3" s="7" t="s">
        <v>12</v>
      </c>
      <c r="B3" s="5">
        <v>6</v>
      </c>
      <c r="C3" s="4">
        <v>1</v>
      </c>
      <c r="D3" s="9">
        <f>SUM(B3*C3)</f>
        <v>6</v>
      </c>
      <c r="F3" s="7" t="s">
        <v>25</v>
      </c>
      <c r="G3" s="9">
        <v>2</v>
      </c>
      <c r="J3" s="14" t="s">
        <v>68</v>
      </c>
      <c r="K3" s="4">
        <v>4000</v>
      </c>
      <c r="L3" s="4">
        <v>1</v>
      </c>
      <c r="M3" s="9">
        <f>SUM(K3*L3)</f>
        <v>4000</v>
      </c>
    </row>
    <row r="4" spans="1:13" x14ac:dyDescent="0.3">
      <c r="A4" s="7" t="s">
        <v>13</v>
      </c>
      <c r="B4" s="5">
        <v>3</v>
      </c>
      <c r="C4" s="4">
        <v>3</v>
      </c>
      <c r="D4" s="9">
        <f t="shared" ref="D4:D23" si="0">SUM(B4*C4)</f>
        <v>9</v>
      </c>
      <c r="F4" s="7" t="s">
        <v>11</v>
      </c>
      <c r="G4" s="9">
        <v>4</v>
      </c>
      <c r="J4" s="14" t="s">
        <v>69</v>
      </c>
      <c r="K4" s="4">
        <v>3500</v>
      </c>
      <c r="L4" s="4">
        <v>1</v>
      </c>
      <c r="M4" s="9">
        <f t="shared" ref="M4:M7" si="1">SUM(K4*L4)</f>
        <v>3500</v>
      </c>
    </row>
    <row r="5" spans="1:13" x14ac:dyDescent="0.3">
      <c r="A5" s="7" t="s">
        <v>14</v>
      </c>
      <c r="B5" s="4">
        <v>8</v>
      </c>
      <c r="C5" s="4">
        <v>1</v>
      </c>
      <c r="D5" s="9">
        <f t="shared" si="0"/>
        <v>8</v>
      </c>
      <c r="F5" s="7" t="s">
        <v>27</v>
      </c>
      <c r="G5" s="9">
        <v>2</v>
      </c>
      <c r="J5" s="14" t="s">
        <v>70</v>
      </c>
      <c r="K5" s="4">
        <v>4000</v>
      </c>
      <c r="L5" s="4">
        <v>2</v>
      </c>
      <c r="M5" s="9">
        <f t="shared" si="1"/>
        <v>8000</v>
      </c>
    </row>
    <row r="6" spans="1:13" x14ac:dyDescent="0.3">
      <c r="A6" s="7" t="s">
        <v>1</v>
      </c>
      <c r="B6" s="5">
        <v>3</v>
      </c>
      <c r="C6" s="4">
        <v>3</v>
      </c>
      <c r="D6" s="9">
        <f t="shared" si="0"/>
        <v>9</v>
      </c>
      <c r="F6" s="7" t="s">
        <v>28</v>
      </c>
      <c r="G6" s="9">
        <v>2</v>
      </c>
      <c r="J6" s="14" t="s">
        <v>71</v>
      </c>
      <c r="K6" s="4">
        <v>1500</v>
      </c>
      <c r="L6" s="16">
        <v>1</v>
      </c>
      <c r="M6" s="9">
        <f t="shared" si="1"/>
        <v>1500</v>
      </c>
    </row>
    <row r="7" spans="1:13" x14ac:dyDescent="0.3">
      <c r="A7" s="7" t="s">
        <v>2</v>
      </c>
      <c r="B7" s="5">
        <v>2</v>
      </c>
      <c r="C7" s="4">
        <v>2</v>
      </c>
      <c r="D7" s="9">
        <f t="shared" si="0"/>
        <v>4</v>
      </c>
      <c r="F7" s="7" t="s">
        <v>29</v>
      </c>
      <c r="G7" s="9">
        <v>3</v>
      </c>
      <c r="J7" s="15" t="s">
        <v>72</v>
      </c>
      <c r="K7" s="6">
        <v>6000</v>
      </c>
      <c r="L7" s="6">
        <v>1</v>
      </c>
      <c r="M7" s="10">
        <f t="shared" si="1"/>
        <v>6000</v>
      </c>
    </row>
    <row r="8" spans="1:13" x14ac:dyDescent="0.3">
      <c r="A8" s="7" t="s">
        <v>3</v>
      </c>
      <c r="B8" s="5">
        <v>2</v>
      </c>
      <c r="C8" s="4">
        <v>1</v>
      </c>
      <c r="D8" s="9">
        <f t="shared" si="0"/>
        <v>2</v>
      </c>
      <c r="F8" s="7" t="s">
        <v>30</v>
      </c>
      <c r="G8" s="9">
        <v>2</v>
      </c>
    </row>
    <row r="9" spans="1:13" x14ac:dyDescent="0.3">
      <c r="A9" s="7" t="s">
        <v>4</v>
      </c>
      <c r="B9" s="5">
        <v>2</v>
      </c>
      <c r="C9" s="4">
        <v>2</v>
      </c>
      <c r="D9" s="9">
        <f t="shared" si="0"/>
        <v>4</v>
      </c>
      <c r="F9" s="7" t="s">
        <v>31</v>
      </c>
      <c r="G9" s="9">
        <v>3</v>
      </c>
      <c r="J9" s="19" t="s">
        <v>76</v>
      </c>
      <c r="K9" s="20"/>
      <c r="L9" s="20"/>
      <c r="M9" s="22">
        <f>SUM(M3:M7)</f>
        <v>23000</v>
      </c>
    </row>
    <row r="10" spans="1:13" x14ac:dyDescent="0.3">
      <c r="A10" s="7" t="s">
        <v>5</v>
      </c>
      <c r="B10" s="5">
        <v>1.5</v>
      </c>
      <c r="C10" s="4">
        <v>1</v>
      </c>
      <c r="D10" s="9">
        <f t="shared" si="0"/>
        <v>1.5</v>
      </c>
      <c r="F10" s="7" t="s">
        <v>32</v>
      </c>
      <c r="G10" s="9">
        <v>1</v>
      </c>
    </row>
    <row r="11" spans="1:13" x14ac:dyDescent="0.3">
      <c r="A11" s="7" t="s">
        <v>6</v>
      </c>
      <c r="B11" s="5">
        <v>1</v>
      </c>
      <c r="C11" s="4">
        <v>1</v>
      </c>
      <c r="D11" s="9">
        <f t="shared" si="0"/>
        <v>1</v>
      </c>
      <c r="F11" s="8" t="s">
        <v>78</v>
      </c>
      <c r="G11" s="10">
        <v>2</v>
      </c>
    </row>
    <row r="12" spans="1:13" x14ac:dyDescent="0.3">
      <c r="A12" s="7" t="s">
        <v>7</v>
      </c>
      <c r="B12" s="5">
        <v>3</v>
      </c>
      <c r="C12" s="4">
        <v>4</v>
      </c>
      <c r="D12" s="9">
        <f t="shared" si="0"/>
        <v>12</v>
      </c>
    </row>
    <row r="13" spans="1:13" x14ac:dyDescent="0.3">
      <c r="A13" s="7" t="s">
        <v>16</v>
      </c>
      <c r="B13" s="5">
        <v>3</v>
      </c>
      <c r="C13" s="4">
        <v>4</v>
      </c>
      <c r="D13" s="9">
        <f t="shared" si="0"/>
        <v>12</v>
      </c>
    </row>
    <row r="14" spans="1:13" x14ac:dyDescent="0.3">
      <c r="A14" s="7" t="s">
        <v>11</v>
      </c>
      <c r="B14" s="4">
        <v>2.5</v>
      </c>
      <c r="C14" s="4">
        <v>1</v>
      </c>
      <c r="D14" s="9">
        <f t="shared" si="0"/>
        <v>2.5</v>
      </c>
    </row>
    <row r="15" spans="1:13" x14ac:dyDescent="0.3">
      <c r="A15" s="7" t="s">
        <v>8</v>
      </c>
      <c r="B15" s="4">
        <v>2.5</v>
      </c>
      <c r="C15" s="4">
        <v>2</v>
      </c>
      <c r="D15" s="9">
        <f t="shared" si="0"/>
        <v>5</v>
      </c>
    </row>
    <row r="16" spans="1:13" x14ac:dyDescent="0.3">
      <c r="A16" s="7" t="s">
        <v>15</v>
      </c>
      <c r="B16" s="4">
        <v>0.5</v>
      </c>
      <c r="C16" s="4">
        <v>6</v>
      </c>
      <c r="D16" s="9">
        <f t="shared" si="0"/>
        <v>3</v>
      </c>
    </row>
    <row r="17" spans="1:4" x14ac:dyDescent="0.3">
      <c r="A17" s="7" t="s">
        <v>26</v>
      </c>
      <c r="B17" s="4">
        <v>2</v>
      </c>
      <c r="C17" s="4">
        <v>1</v>
      </c>
      <c r="D17" s="9">
        <f t="shared" si="0"/>
        <v>2</v>
      </c>
    </row>
    <row r="18" spans="1:4" x14ac:dyDescent="0.3">
      <c r="A18" s="7" t="s">
        <v>10</v>
      </c>
      <c r="B18" s="4">
        <v>1</v>
      </c>
      <c r="C18" s="4">
        <v>2</v>
      </c>
      <c r="D18" s="9">
        <f t="shared" si="0"/>
        <v>2</v>
      </c>
    </row>
    <row r="19" spans="1:4" x14ac:dyDescent="0.3">
      <c r="A19" s="7" t="s">
        <v>9</v>
      </c>
      <c r="B19" s="4">
        <v>2</v>
      </c>
      <c r="C19" s="4">
        <v>2</v>
      </c>
      <c r="D19" s="9">
        <f>SUM(B19*C19)</f>
        <v>4</v>
      </c>
    </row>
    <row r="20" spans="1:4" x14ac:dyDescent="0.3">
      <c r="A20" s="7" t="s">
        <v>17</v>
      </c>
      <c r="B20" s="4">
        <v>1</v>
      </c>
      <c r="C20" s="4">
        <v>1</v>
      </c>
      <c r="D20" s="9">
        <f t="shared" si="0"/>
        <v>1</v>
      </c>
    </row>
    <row r="21" spans="1:4" x14ac:dyDescent="0.3">
      <c r="A21" s="7" t="s">
        <v>18</v>
      </c>
      <c r="B21" s="4">
        <v>1</v>
      </c>
      <c r="C21" s="4">
        <v>1</v>
      </c>
      <c r="D21" s="9">
        <f t="shared" si="0"/>
        <v>1</v>
      </c>
    </row>
    <row r="22" spans="1:4" x14ac:dyDescent="0.3">
      <c r="A22" s="7" t="s">
        <v>19</v>
      </c>
      <c r="B22" s="4">
        <v>0.5</v>
      </c>
      <c r="C22" s="4">
        <v>3</v>
      </c>
      <c r="D22" s="9">
        <f t="shared" si="0"/>
        <v>1.5</v>
      </c>
    </row>
    <row r="23" spans="1:4" x14ac:dyDescent="0.3">
      <c r="A23" s="8" t="s">
        <v>20</v>
      </c>
      <c r="B23" s="6">
        <v>0.5</v>
      </c>
      <c r="C23" s="6">
        <v>3</v>
      </c>
      <c r="D23" s="10">
        <f t="shared" si="0"/>
        <v>1.5</v>
      </c>
    </row>
    <row r="25" spans="1:4" x14ac:dyDescent="0.3">
      <c r="A25" s="11" t="s">
        <v>76</v>
      </c>
      <c r="B25" s="11">
        <f>SUM(B3:B23)</f>
        <v>48</v>
      </c>
      <c r="C25" s="11">
        <f>SUM(C3:C23)</f>
        <v>45</v>
      </c>
      <c r="D25" s="12">
        <f>SUM(D3:D23)</f>
        <v>92</v>
      </c>
    </row>
  </sheetData>
  <mergeCells count="3">
    <mergeCell ref="J1:M1"/>
    <mergeCell ref="A1:D1"/>
    <mergeCell ref="F1:G1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28D3-33BE-4CB0-A72D-8137039C171D}">
  <dimension ref="A1:E19"/>
  <sheetViews>
    <sheetView workbookViewId="0">
      <selection activeCell="D17" sqref="D17"/>
    </sheetView>
  </sheetViews>
  <sheetFormatPr baseColWidth="10" defaultRowHeight="14.4" x14ac:dyDescent="0.3"/>
  <cols>
    <col min="1" max="1" width="38.6640625" bestFit="1" customWidth="1"/>
    <col min="4" max="4" width="40.109375" bestFit="1" customWidth="1"/>
  </cols>
  <sheetData>
    <row r="1" spans="1:5" x14ac:dyDescent="0.3">
      <c r="A1" s="43" t="s">
        <v>33</v>
      </c>
      <c r="B1" s="43"/>
      <c r="D1" s="44" t="s">
        <v>81</v>
      </c>
      <c r="E1" s="44"/>
    </row>
    <row r="2" spans="1:5" x14ac:dyDescent="0.3">
      <c r="A2" s="3" t="s">
        <v>80</v>
      </c>
      <c r="B2" s="3" t="s">
        <v>22</v>
      </c>
      <c r="D2" s="3" t="s">
        <v>80</v>
      </c>
      <c r="E2" s="3" t="s">
        <v>22</v>
      </c>
    </row>
    <row r="3" spans="1:5" x14ac:dyDescent="0.3">
      <c r="A3" s="7" t="s">
        <v>82</v>
      </c>
      <c r="B3" s="9">
        <v>0.5</v>
      </c>
      <c r="D3" s="7" t="s">
        <v>37</v>
      </c>
      <c r="E3" s="9">
        <v>1500</v>
      </c>
    </row>
    <row r="4" spans="1:5" x14ac:dyDescent="0.3">
      <c r="A4" s="7" t="s">
        <v>38</v>
      </c>
      <c r="B4" s="9">
        <v>1.5</v>
      </c>
      <c r="D4" s="7" t="s">
        <v>35</v>
      </c>
      <c r="E4" s="9">
        <v>350</v>
      </c>
    </row>
    <row r="5" spans="1:5" x14ac:dyDescent="0.3">
      <c r="A5" s="7" t="s">
        <v>34</v>
      </c>
      <c r="B5" s="9">
        <v>2</v>
      </c>
      <c r="D5" s="7" t="s">
        <v>39</v>
      </c>
      <c r="E5" s="9">
        <v>600</v>
      </c>
    </row>
    <row r="6" spans="1:5" x14ac:dyDescent="0.3">
      <c r="A6" s="8" t="s">
        <v>66</v>
      </c>
      <c r="B6" s="10">
        <v>19.3</v>
      </c>
      <c r="D6" s="7" t="s">
        <v>40</v>
      </c>
      <c r="E6" s="9">
        <v>1500</v>
      </c>
    </row>
    <row r="7" spans="1:5" x14ac:dyDescent="0.3">
      <c r="A7" s="4"/>
      <c r="B7" s="4"/>
      <c r="D7" s="7" t="s">
        <v>73</v>
      </c>
      <c r="E7" s="9">
        <v>600</v>
      </c>
    </row>
    <row r="8" spans="1:5" x14ac:dyDescent="0.3">
      <c r="A8" s="11" t="s">
        <v>76</v>
      </c>
      <c r="B8" s="12">
        <f>SUM(B3:B6)</f>
        <v>23.3</v>
      </c>
      <c r="D8" s="7" t="s">
        <v>74</v>
      </c>
      <c r="E8" s="9">
        <v>800</v>
      </c>
    </row>
    <row r="9" spans="1:5" x14ac:dyDescent="0.3">
      <c r="D9" s="7" t="s">
        <v>75</v>
      </c>
      <c r="E9" s="9">
        <v>2000</v>
      </c>
    </row>
    <row r="10" spans="1:5" x14ac:dyDescent="0.3">
      <c r="D10" s="7" t="s">
        <v>77</v>
      </c>
      <c r="E10" s="9">
        <v>450</v>
      </c>
    </row>
    <row r="11" spans="1:5" x14ac:dyDescent="0.3">
      <c r="D11" s="7" t="s">
        <v>48</v>
      </c>
      <c r="E11" s="9">
        <v>2000</v>
      </c>
    </row>
    <row r="12" spans="1:5" x14ac:dyDescent="0.3">
      <c r="D12" s="7" t="s">
        <v>49</v>
      </c>
      <c r="E12" s="9">
        <v>1000</v>
      </c>
    </row>
    <row r="13" spans="1:5" x14ac:dyDescent="0.3">
      <c r="D13" s="7" t="s">
        <v>50</v>
      </c>
      <c r="E13" s="9">
        <v>2500</v>
      </c>
    </row>
    <row r="14" spans="1:5" x14ac:dyDescent="0.3">
      <c r="D14" s="7" t="s">
        <v>51</v>
      </c>
      <c r="E14" s="9">
        <v>1500</v>
      </c>
    </row>
    <row r="15" spans="1:5" x14ac:dyDescent="0.3">
      <c r="D15" s="7" t="s">
        <v>52</v>
      </c>
      <c r="E15" s="9">
        <v>1000</v>
      </c>
    </row>
    <row r="16" spans="1:5" x14ac:dyDescent="0.3">
      <c r="D16" s="7" t="s">
        <v>53</v>
      </c>
      <c r="E16" s="9">
        <v>500</v>
      </c>
    </row>
    <row r="17" spans="4:5" x14ac:dyDescent="0.3">
      <c r="D17" s="8" t="s">
        <v>54</v>
      </c>
      <c r="E17" s="10">
        <v>100</v>
      </c>
    </row>
    <row r="19" spans="4:5" x14ac:dyDescent="0.3">
      <c r="D19" s="21" t="s">
        <v>76</v>
      </c>
      <c r="E19" s="12">
        <f>SUM(E3:E17)</f>
        <v>16400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11DA-D80C-4DB2-9214-347DA954ED8F}">
  <dimension ref="A1:B11"/>
  <sheetViews>
    <sheetView workbookViewId="0">
      <selection activeCell="C15" sqref="C15"/>
    </sheetView>
  </sheetViews>
  <sheetFormatPr baseColWidth="10" defaultRowHeight="14.4" x14ac:dyDescent="0.3"/>
  <cols>
    <col min="1" max="1" width="25.77734375" bestFit="1" customWidth="1"/>
    <col min="5" max="5" width="40.109375" bestFit="1" customWidth="1"/>
    <col min="9" max="9" width="40.109375" bestFit="1" customWidth="1"/>
  </cols>
  <sheetData>
    <row r="1" spans="1:2" x14ac:dyDescent="0.3">
      <c r="A1" s="45" t="s">
        <v>83</v>
      </c>
      <c r="B1" s="46"/>
    </row>
    <row r="2" spans="1:2" x14ac:dyDescent="0.3">
      <c r="A2" s="17" t="s">
        <v>55</v>
      </c>
      <c r="B2" s="18" t="s">
        <v>22</v>
      </c>
    </row>
    <row r="3" spans="1:2" x14ac:dyDescent="0.3">
      <c r="A3" s="7" t="s">
        <v>41</v>
      </c>
      <c r="B3" s="9">
        <v>20000</v>
      </c>
    </row>
    <row r="4" spans="1:2" x14ac:dyDescent="0.3">
      <c r="A4" s="7" t="s">
        <v>42</v>
      </c>
      <c r="B4" s="9">
        <v>32000</v>
      </c>
    </row>
    <row r="5" spans="1:2" x14ac:dyDescent="0.3">
      <c r="A5" s="7" t="s">
        <v>43</v>
      </c>
      <c r="B5" s="9">
        <v>35000</v>
      </c>
    </row>
    <row r="6" spans="1:2" x14ac:dyDescent="0.3">
      <c r="A6" s="7" t="s">
        <v>44</v>
      </c>
      <c r="B6" s="9">
        <v>22000</v>
      </c>
    </row>
    <row r="7" spans="1:2" x14ac:dyDescent="0.3">
      <c r="A7" s="7" t="s">
        <v>45</v>
      </c>
      <c r="B7" s="9">
        <v>23000</v>
      </c>
    </row>
    <row r="8" spans="1:2" x14ac:dyDescent="0.3">
      <c r="A8" s="7" t="s">
        <v>46</v>
      </c>
      <c r="B8" s="9">
        <v>11000</v>
      </c>
    </row>
    <row r="9" spans="1:2" x14ac:dyDescent="0.3">
      <c r="A9" s="8" t="s">
        <v>47</v>
      </c>
      <c r="B9" s="10">
        <v>25250</v>
      </c>
    </row>
    <row r="11" spans="1:2" x14ac:dyDescent="0.3">
      <c r="A11" s="11" t="s">
        <v>76</v>
      </c>
      <c r="B11" s="12">
        <f>SUM(B3:B9)</f>
        <v>168250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1818-68C0-4E28-84F9-C1551AC5CC7D}">
  <dimension ref="A1:F13"/>
  <sheetViews>
    <sheetView workbookViewId="0">
      <selection activeCell="B29" sqref="B29"/>
    </sheetView>
  </sheetViews>
  <sheetFormatPr baseColWidth="10" defaultRowHeight="14.4" x14ac:dyDescent="0.3"/>
  <cols>
    <col min="1" max="1" width="28.88671875" bestFit="1" customWidth="1"/>
    <col min="2" max="2" width="20.109375" customWidth="1"/>
    <col min="4" max="4" width="17.5546875" bestFit="1" customWidth="1"/>
    <col min="10" max="10" width="27.21875" bestFit="1" customWidth="1"/>
  </cols>
  <sheetData>
    <row r="1" spans="1:6" x14ac:dyDescent="0.3">
      <c r="A1" s="47" t="s">
        <v>84</v>
      </c>
      <c r="B1" s="47"/>
      <c r="E1" s="3" t="s">
        <v>89</v>
      </c>
      <c r="F1" s="18" t="s">
        <v>90</v>
      </c>
    </row>
    <row r="2" spans="1:6" x14ac:dyDescent="0.3">
      <c r="A2" s="13" t="s">
        <v>55</v>
      </c>
      <c r="B2" s="9"/>
      <c r="D2" s="21" t="s">
        <v>85</v>
      </c>
      <c r="E2" s="23">
        <f>SUM(Materiel!D25+Immatériel!B8)</f>
        <v>115.3</v>
      </c>
      <c r="F2" s="9"/>
    </row>
    <row r="3" spans="1:6" x14ac:dyDescent="0.3">
      <c r="A3" s="7" t="s">
        <v>36</v>
      </c>
      <c r="B3" s="35" cm="1">
        <f t="array" ref="B3">SUM(Materiel!M4,Materiel!M6+Humains!B6:B7)/E9</f>
        <v>0.23953488372093024</v>
      </c>
      <c r="C3" s="31"/>
      <c r="D3" s="21" t="s">
        <v>86</v>
      </c>
      <c r="E3" s="23">
        <f>SUM(E4-E2)</f>
        <v>40.355000000000004</v>
      </c>
      <c r="F3" s="9">
        <v>0.35</v>
      </c>
    </row>
    <row r="4" spans="1:6" x14ac:dyDescent="0.3">
      <c r="A4" s="7" t="s">
        <v>56</v>
      </c>
      <c r="B4" s="31">
        <f>SUM(Materiel!M3,Materiel!M5,Materiel!M7+Immatériel!B8+Humains!B1,Humains!B3+Immatériel!E15,Immatériel!E14,Immatériel!E13,Immatériel!E12)/E9</f>
        <v>0.20475953488372095</v>
      </c>
      <c r="C4" s="31"/>
      <c r="D4" s="21" t="s">
        <v>87</v>
      </c>
      <c r="E4" s="24">
        <f>SUM((E2*F3)+E2)</f>
        <v>155.655</v>
      </c>
      <c r="F4" s="10"/>
    </row>
    <row r="5" spans="1:6" x14ac:dyDescent="0.3">
      <c r="A5" s="7" t="s">
        <v>57</v>
      </c>
      <c r="B5" s="31" cm="1">
        <f t="array" ref="B5">SUM(Materiel!M5+Humains!B8:B9-320)/E9</f>
        <v>0.24004651162790697</v>
      </c>
      <c r="C5" s="34"/>
    </row>
    <row r="6" spans="1:6" x14ac:dyDescent="0.3">
      <c r="A6" s="7" t="s">
        <v>58</v>
      </c>
      <c r="B6" s="31" cm="1">
        <f t="array" ref="B6">SUM(Immatériel!E12,Immatériel!E13,Immatériel!E16,Immatériel!E11+Humains!B8:B9)/E9</f>
        <v>0.20581395348837209</v>
      </c>
      <c r="C6" s="34"/>
    </row>
    <row r="7" spans="1:6" x14ac:dyDescent="0.3">
      <c r="A7" s="7" t="s">
        <v>59</v>
      </c>
      <c r="B7" s="31">
        <f>SUM(Immatériel!B8+Immatériel!E5,Immatériel!E10,Immatériel!E17+Humains!B8)/E9</f>
        <v>5.6619999999999997E-2</v>
      </c>
      <c r="C7" s="34"/>
      <c r="D7" s="4" t="s">
        <v>92</v>
      </c>
      <c r="E7" s="25">
        <f>SUM(Materiel!M9+Immatériel!E19+Humains!B11)</f>
        <v>207650</v>
      </c>
    </row>
    <row r="8" spans="1:6" x14ac:dyDescent="0.3">
      <c r="A8" s="7" t="s">
        <v>60</v>
      </c>
      <c r="B8" s="31">
        <f>SUM(Immatériel!E5,Immatériel!E3,Immatériel!E4,Immatériel!E10,Immatériel!E15,Immatériel!E17)/E9</f>
        <v>1.8604651162790697E-2</v>
      </c>
      <c r="C8" s="34"/>
      <c r="D8" s="16" t="s">
        <v>91</v>
      </c>
      <c r="E8">
        <v>7350</v>
      </c>
    </row>
    <row r="9" spans="1:6" x14ac:dyDescent="0.3">
      <c r="A9" s="7" t="s">
        <v>61</v>
      </c>
      <c r="B9" s="31" t="s">
        <v>62</v>
      </c>
      <c r="C9" s="34"/>
      <c r="D9" s="16" t="s">
        <v>88</v>
      </c>
      <c r="E9" s="26">
        <f>SUM(E7:E8)</f>
        <v>215000</v>
      </c>
    </row>
    <row r="10" spans="1:6" x14ac:dyDescent="0.3">
      <c r="A10" s="7" t="s">
        <v>63</v>
      </c>
      <c r="B10" s="31">
        <f>SUM(Immatériel!E3,Immatériel!E6,Immatériel!E10,Immatériel!E12)/E9</f>
        <v>2.069767441860465E-2</v>
      </c>
      <c r="C10" s="34"/>
    </row>
    <row r="11" spans="1:6" x14ac:dyDescent="0.3">
      <c r="A11" s="8" t="s">
        <v>64</v>
      </c>
      <c r="B11" s="33">
        <f>SUM(Immatériel!E16,Immatériel!E13)/E9</f>
        <v>1.3953488372093023E-2</v>
      </c>
      <c r="C11" s="34"/>
    </row>
    <row r="13" spans="1:6" x14ac:dyDescent="0.3">
      <c r="A13" s="21" t="s">
        <v>76</v>
      </c>
      <c r="B13" s="36">
        <f>SUM(B3:B11)</f>
        <v>1.0000306976744187</v>
      </c>
      <c r="C13" s="32"/>
    </row>
  </sheetData>
  <mergeCells count="1">
    <mergeCell ref="A1:B1"/>
  </mergeCells>
  <pageMargins left="0.7" right="0.7" top="0.75" bottom="0.75" header="0.3" footer="0.3"/>
  <pageSetup paperSize="8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AF51-DCCE-499C-A88B-991209217614}">
  <dimension ref="A1:F9"/>
  <sheetViews>
    <sheetView workbookViewId="0">
      <selection activeCell="F11" sqref="F11"/>
    </sheetView>
  </sheetViews>
  <sheetFormatPr baseColWidth="10" defaultRowHeight="14.4" x14ac:dyDescent="0.3"/>
  <cols>
    <col min="1" max="1" width="37" bestFit="1" customWidth="1"/>
    <col min="4" max="4" width="12.109375" customWidth="1"/>
    <col min="5" max="5" width="37" bestFit="1" customWidth="1"/>
  </cols>
  <sheetData>
    <row r="1" spans="1:6" x14ac:dyDescent="0.3">
      <c r="A1" s="48" t="s">
        <v>102</v>
      </c>
      <c r="B1" s="49"/>
      <c r="C1" s="50"/>
      <c r="E1" t="s">
        <v>94</v>
      </c>
      <c r="F1" s="28" t="s">
        <v>96</v>
      </c>
    </row>
    <row r="2" spans="1:6" x14ac:dyDescent="0.3">
      <c r="A2" s="13" t="s">
        <v>103</v>
      </c>
      <c r="B2" s="51">
        <v>40335</v>
      </c>
      <c r="C2" s="52"/>
      <c r="E2" t="s">
        <v>97</v>
      </c>
      <c r="F2" s="29" t="s">
        <v>98</v>
      </c>
    </row>
    <row r="3" spans="1:6" x14ac:dyDescent="0.3">
      <c r="A3" s="13" t="s">
        <v>104</v>
      </c>
      <c r="B3" s="53">
        <v>40335</v>
      </c>
      <c r="C3" s="54"/>
      <c r="E3" t="s">
        <v>99</v>
      </c>
      <c r="F3" s="30" t="s">
        <v>100</v>
      </c>
    </row>
    <row r="4" spans="1:6" x14ac:dyDescent="0.3">
      <c r="A4" s="13" t="s">
        <v>105</v>
      </c>
      <c r="B4" s="53">
        <v>40335</v>
      </c>
      <c r="C4" s="54"/>
    </row>
    <row r="5" spans="1:6" x14ac:dyDescent="0.3">
      <c r="A5" s="13" t="s">
        <v>106</v>
      </c>
      <c r="B5" s="53">
        <v>40335</v>
      </c>
      <c r="C5" s="54"/>
      <c r="E5" t="s">
        <v>93</v>
      </c>
      <c r="F5">
        <f>Global!E3</f>
        <v>40.355000000000004</v>
      </c>
    </row>
    <row r="6" spans="1:6" x14ac:dyDescent="0.3">
      <c r="A6" s="13" t="s">
        <v>107</v>
      </c>
      <c r="B6" s="53">
        <v>40335</v>
      </c>
      <c r="C6" s="54"/>
      <c r="E6" t="s">
        <v>95</v>
      </c>
      <c r="F6">
        <v>1000</v>
      </c>
    </row>
    <row r="7" spans="1:6" x14ac:dyDescent="0.3">
      <c r="A7" s="27" t="s">
        <v>108</v>
      </c>
      <c r="B7" s="57">
        <v>40335</v>
      </c>
      <c r="C7" s="58"/>
      <c r="E7" t="s">
        <v>101</v>
      </c>
      <c r="F7" s="26">
        <f>SUM(F5*F6)</f>
        <v>40355.000000000007</v>
      </c>
    </row>
    <row r="9" spans="1:6" x14ac:dyDescent="0.3">
      <c r="A9" s="17" t="s">
        <v>76</v>
      </c>
      <c r="B9" s="55">
        <f>SUM(B2:B7)</f>
        <v>242010</v>
      </c>
      <c r="C9" s="56"/>
    </row>
  </sheetData>
  <mergeCells count="8">
    <mergeCell ref="B9:C9"/>
    <mergeCell ref="B6:C6"/>
    <mergeCell ref="B7:C7"/>
    <mergeCell ref="A1:C1"/>
    <mergeCell ref="B2:C2"/>
    <mergeCell ref="B3:C3"/>
    <mergeCell ref="B4:C4"/>
    <mergeCell ref="B5:C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Materiel</vt:lpstr>
      <vt:lpstr>Immatériel</vt:lpstr>
      <vt:lpstr>Humains</vt:lpstr>
      <vt:lpstr>Global</vt:lpstr>
      <vt:lpstr>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cp:lastModifiedBy>Perso</cp:lastModifiedBy>
  <dcterms:created xsi:type="dcterms:W3CDTF">2023-11-23T21:57:10Z</dcterms:created>
  <dcterms:modified xsi:type="dcterms:W3CDTF">2023-11-25T22:14:10Z</dcterms:modified>
</cp:coreProperties>
</file>