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hidePivotFieldList="1"/>
  <mc:AlternateContent xmlns:mc="http://schemas.openxmlformats.org/markup-compatibility/2006">
    <mc:Choice Requires="x15">
      <x15ac:absPath xmlns:x15ac="http://schemas.microsoft.com/office/spreadsheetml/2010/11/ac" url="https://d.docs.live.net/12150eda782ec086/1) TRABAJO/2) OEFA/1) DFAI/6) CALIFICACION DE EXPEDIENTES/"/>
    </mc:Choice>
  </mc:AlternateContent>
  <xr:revisionPtr revIDLastSave="457" documentId="8_{442BBEF0-C53C-42DD-A779-B120708A1443}" xr6:coauthVersionLast="47" xr6:coauthVersionMax="47" xr10:uidLastSave="{E5BE5B05-91FE-450C-BD9F-2A36FA61AE06}"/>
  <bookViews>
    <workbookView xWindow="-90" yWindow="0" windowWidth="15540" windowHeight="18570" firstSheet="3" activeTab="5" xr2:uid="{562E3620-4ACB-49D9-96B3-CDD26AD38ABF}"/>
  </bookViews>
  <sheets>
    <sheet name="0) PRESENTACION" sheetId="7" r:id="rId1"/>
    <sheet name="1) CRITERIOS" sheetId="2" r:id="rId2"/>
    <sheet name="2) PESOS" sheetId="1" r:id="rId3"/>
    <sheet name="3) ESCALA" sheetId="4" r:id="rId4"/>
    <sheet name="4) EJEM_RESULT" sheetId="3" r:id="rId5"/>
    <sheet name="5) EJEM_FORMUL " sheetId="6" r:id="rId6"/>
  </sheets>
  <definedNames>
    <definedName name="PESOS_FIN">'2) PESOS'!$V$58:$V$64</definedName>
  </definedNames>
  <calcPr calcId="191029"/>
  <pivotCaches>
    <pivotCache cacheId="1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3" l="1"/>
  <c r="D2" i="3"/>
  <c r="E2" i="3"/>
  <c r="F2" i="3"/>
  <c r="G2" i="3"/>
  <c r="H2" i="3"/>
  <c r="C4" i="4"/>
  <c r="B2" i="3"/>
  <c r="C3" i="3"/>
  <c r="D3" i="3"/>
  <c r="E3" i="3"/>
  <c r="F3" i="3"/>
  <c r="G3" i="3"/>
  <c r="H3" i="3"/>
  <c r="C4" i="3"/>
  <c r="D4" i="3"/>
  <c r="E4" i="3"/>
  <c r="F4" i="3"/>
  <c r="G4" i="3"/>
  <c r="H4" i="3"/>
  <c r="C5" i="3"/>
  <c r="D5" i="3"/>
  <c r="E5" i="3"/>
  <c r="F5" i="3"/>
  <c r="G5" i="3"/>
  <c r="H5" i="3"/>
  <c r="C6" i="3"/>
  <c r="D6" i="3"/>
  <c r="E6" i="3"/>
  <c r="F6" i="3"/>
  <c r="G6" i="3"/>
  <c r="H6" i="3"/>
  <c r="C7" i="3"/>
  <c r="D7" i="3"/>
  <c r="E7" i="3"/>
  <c r="F7" i="3"/>
  <c r="G7" i="3"/>
  <c r="H7" i="3"/>
  <c r="C8" i="3"/>
  <c r="D8" i="3"/>
  <c r="E8" i="3"/>
  <c r="F8" i="3"/>
  <c r="G8" i="3"/>
  <c r="H8" i="3"/>
  <c r="B3" i="3"/>
  <c r="B4" i="3"/>
  <c r="B5" i="3"/>
  <c r="B6" i="3"/>
  <c r="B7" i="3"/>
  <c r="B8" i="3"/>
  <c r="F6" i="1"/>
  <c r="H6" i="1"/>
  <c r="H8" i="1"/>
  <c r="F9" i="1"/>
  <c r="H7" i="1" s="1"/>
  <c r="F8" i="1"/>
  <c r="G7" i="1" s="1"/>
  <c r="E8" i="1"/>
  <c r="G6" i="1" s="1"/>
  <c r="D9" i="1"/>
  <c r="D8" i="1"/>
  <c r="G5" i="1" s="1"/>
  <c r="D7" i="1"/>
  <c r="F5" i="1" s="1"/>
  <c r="D6" i="1"/>
  <c r="C9" i="1"/>
  <c r="C8" i="1"/>
  <c r="G4" i="1" s="1"/>
  <c r="C7" i="1"/>
  <c r="C6" i="1"/>
  <c r="E4" i="1" s="1"/>
  <c r="C5" i="1"/>
  <c r="D4" i="1" s="1"/>
  <c r="B9" i="1"/>
  <c r="H3" i="1" s="1"/>
  <c r="B8" i="1"/>
  <c r="G3" i="1" s="1"/>
  <c r="B7" i="1"/>
  <c r="F3" i="1" s="1"/>
  <c r="B6" i="1"/>
  <c r="B5" i="1"/>
  <c r="D3" i="1" s="1"/>
  <c r="B4" i="1"/>
  <c r="B11" i="1" l="1"/>
  <c r="N4" i="1" s="1"/>
  <c r="E3" i="1"/>
  <c r="D11" i="1"/>
  <c r="P3" i="1" s="1"/>
  <c r="G11" i="1"/>
  <c r="S6" i="1" s="1"/>
  <c r="H4" i="1"/>
  <c r="E5" i="1"/>
  <c r="C3" i="1"/>
  <c r="F4" i="1"/>
  <c r="F11" i="1" s="1"/>
  <c r="R6" i="1" s="1"/>
  <c r="H5" i="1"/>
  <c r="N3" i="1" l="1"/>
  <c r="N7" i="1"/>
  <c r="N8" i="1"/>
  <c r="R8" i="1"/>
  <c r="N6" i="1"/>
  <c r="N10" i="1"/>
  <c r="N9" i="1"/>
  <c r="N5" i="1"/>
  <c r="S7" i="1"/>
  <c r="S5" i="1"/>
  <c r="S3" i="1"/>
  <c r="H11" i="1"/>
  <c r="T5" i="1" s="1"/>
  <c r="T6" i="1"/>
  <c r="P5" i="1"/>
  <c r="P10" i="1"/>
  <c r="P7" i="1"/>
  <c r="P8" i="1"/>
  <c r="P4" i="1"/>
  <c r="P9" i="1"/>
  <c r="R4" i="1"/>
  <c r="S8" i="1"/>
  <c r="S9" i="1"/>
  <c r="S10" i="1"/>
  <c r="S4" i="1"/>
  <c r="E11" i="1"/>
  <c r="Q5" i="1" s="1"/>
  <c r="R5" i="1"/>
  <c r="R10" i="1"/>
  <c r="R7" i="1"/>
  <c r="R9" i="1"/>
  <c r="P6" i="1"/>
  <c r="C11" i="1"/>
  <c r="O3" i="1" s="1"/>
  <c r="R3" i="1"/>
  <c r="T4" i="1" l="1"/>
  <c r="T9" i="1"/>
  <c r="T7" i="1"/>
  <c r="T3" i="1"/>
  <c r="T10" i="1"/>
  <c r="T8" i="1"/>
  <c r="Q9" i="1"/>
  <c r="Q6" i="1"/>
  <c r="Q10" i="1"/>
  <c r="Q7" i="1"/>
  <c r="Q8" i="1"/>
  <c r="Q4" i="1"/>
  <c r="Q3" i="1"/>
  <c r="V3" i="1" s="1"/>
  <c r="O10" i="1"/>
  <c r="O8" i="1"/>
  <c r="V8" i="1" s="1"/>
  <c r="O4" i="1"/>
  <c r="V4" i="1" s="1"/>
  <c r="O9" i="1"/>
  <c r="O5" i="1"/>
  <c r="V5" i="1" s="1"/>
  <c r="O6" i="1"/>
  <c r="O7" i="1"/>
  <c r="V7" i="1" s="1"/>
  <c r="V6" i="1" l="1"/>
  <c r="V9" i="1"/>
  <c r="N14" i="1" a="1"/>
  <c r="V10" i="1"/>
  <c r="N14" i="1" l="1"/>
  <c r="V16" i="1"/>
  <c r="W16" i="1" s="1"/>
  <c r="V15" i="1"/>
  <c r="W15" i="1" s="1"/>
  <c r="V18" i="1"/>
  <c r="W18" i="1" s="1"/>
  <c r="V20" i="1"/>
  <c r="W20" i="1" s="1"/>
  <c r="V19" i="1"/>
  <c r="W19" i="1" s="1"/>
  <c r="V17" i="1"/>
  <c r="W17" i="1" s="1"/>
  <c r="V14" i="1" l="1"/>
  <c r="W14" i="1" s="1"/>
  <c r="N25" i="1" a="1"/>
  <c r="V31" i="1" l="1"/>
  <c r="V26" i="1"/>
  <c r="N25" i="1"/>
  <c r="V28" i="1"/>
  <c r="V29" i="1"/>
  <c r="V30" i="1"/>
  <c r="V27" i="1"/>
  <c r="V25" i="1" l="1"/>
  <c r="N36" i="1" a="1"/>
  <c r="V42" i="1" l="1"/>
  <c r="V37" i="1"/>
  <c r="V41" i="1"/>
  <c r="N36" i="1"/>
  <c r="V38" i="1"/>
  <c r="V40" i="1"/>
  <c r="V39" i="1"/>
  <c r="V36" i="1" l="1"/>
  <c r="N47" i="1" a="1"/>
  <c r="V53" i="1" l="1"/>
  <c r="V48" i="1"/>
  <c r="V49" i="1"/>
  <c r="V51" i="1"/>
  <c r="V50" i="1"/>
  <c r="N47" i="1"/>
  <c r="V52" i="1"/>
  <c r="V47" i="1" l="1"/>
  <c r="N58" i="1" a="1"/>
  <c r="V64" i="1" l="1"/>
  <c r="N58" i="1"/>
  <c r="V58" i="1" s="1"/>
  <c r="V61" i="1"/>
  <c r="V62" i="1"/>
  <c r="V63" i="1"/>
  <c r="V59" i="1"/>
  <c r="V60" i="1"/>
  <c r="I8" i="3" l="1" a="1"/>
  <c r="I8" i="3" s="1"/>
  <c r="J8" i="3" s="1"/>
  <c r="I3" i="3" a="1"/>
  <c r="I3" i="3" s="1"/>
  <c r="J3" i="3" s="1"/>
  <c r="I7" i="3" a="1"/>
  <c r="I7" i="3" s="1"/>
  <c r="J7" i="3" s="1"/>
  <c r="I2" i="3" a="1"/>
  <c r="I2" i="3" s="1"/>
  <c r="J2" i="3" s="1"/>
  <c r="I5" i="3" a="1"/>
  <c r="I5" i="3" s="1"/>
  <c r="J5" i="3" s="1"/>
  <c r="I4" i="3" a="1"/>
  <c r="I4" i="3" s="1"/>
  <c r="J4" i="3" s="1"/>
  <c r="I6" i="3" a="1"/>
  <c r="I6" i="3" s="1"/>
  <c r="J6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<sst xmlns="http://schemas.openxmlformats.org/spreadsheetml/2006/main" count="136" uniqueCount="67">
  <si>
    <t>Firma cuerpo del informe</t>
  </si>
  <si>
    <t>Firma del anexo</t>
  </si>
  <si>
    <t>Incongruencias en el informe</t>
  </si>
  <si>
    <t>Errores de superposición (formatos)</t>
  </si>
  <si>
    <t>Hechos cercanos a la prescripción</t>
  </si>
  <si>
    <t>Errores en MP</t>
  </si>
  <si>
    <t>Requerir información</t>
  </si>
  <si>
    <t>Cx</t>
  </si>
  <si>
    <t>C1</t>
  </si>
  <si>
    <t>C2</t>
  </si>
  <si>
    <t>C3</t>
  </si>
  <si>
    <t>C4</t>
  </si>
  <si>
    <t>C5</t>
  </si>
  <si>
    <t>C6</t>
  </si>
  <si>
    <t>C7</t>
  </si>
  <si>
    <t>Vector de pesos</t>
  </si>
  <si>
    <t>CRITERIOS</t>
  </si>
  <si>
    <t>CODIGO</t>
  </si>
  <si>
    <t>DEFINICION</t>
  </si>
  <si>
    <t>Inf 1</t>
  </si>
  <si>
    <t>INFORMES</t>
  </si>
  <si>
    <t>Inf 2</t>
  </si>
  <si>
    <t>Inf 3</t>
  </si>
  <si>
    <t>Inf 4</t>
  </si>
  <si>
    <t>Inf 5</t>
  </si>
  <si>
    <t>Inf 6</t>
  </si>
  <si>
    <t>Inf 7</t>
  </si>
  <si>
    <t>VALORACION</t>
  </si>
  <si>
    <t>CALIFICACION</t>
  </si>
  <si>
    <t>ACEPTABLE</t>
  </si>
  <si>
    <t>INACEPTABLE</t>
  </si>
  <si>
    <t>Límite interior</t>
  </si>
  <si>
    <t>Límite superior</t>
  </si>
  <si>
    <t>Tipo</t>
  </si>
  <si>
    <t>Etiquetas de fila</t>
  </si>
  <si>
    <t>Total general</t>
  </si>
  <si>
    <t>Cuenta de INFORMES</t>
  </si>
  <si>
    <t>FORMULARIO DE CALIFICACIÓN DE INFORMES</t>
  </si>
  <si>
    <t>N° de Informe</t>
  </si>
  <si>
    <t>123-456-2023</t>
  </si>
  <si>
    <t>Responsable de calificar:</t>
  </si>
  <si>
    <t>Juan Perez</t>
  </si>
  <si>
    <t>Sí cumple</t>
  </si>
  <si>
    <t>No cumple</t>
  </si>
  <si>
    <t>X</t>
  </si>
  <si>
    <t>Grabar:</t>
  </si>
  <si>
    <r>
      <rPr>
        <b/>
        <sz val="11"/>
        <color theme="1"/>
        <rFont val="Aptos Narrow"/>
        <family val="2"/>
        <scheme val="minor"/>
      </rPr>
      <t xml:space="preserve">Crirerio 1: </t>
    </r>
    <r>
      <rPr>
        <sz val="11"/>
        <color theme="1"/>
        <rFont val="Aptos Narrow"/>
        <family val="2"/>
        <scheme val="minor"/>
      </rPr>
      <t>XXXXXXXXXXXXXXXXXXXXXXXXXXXXXXXXXXXXX</t>
    </r>
  </si>
  <si>
    <r>
      <rPr>
        <b/>
        <sz val="11"/>
        <color theme="1"/>
        <rFont val="Aptos Narrow"/>
        <family val="2"/>
        <scheme val="minor"/>
      </rPr>
      <t>Crirerio 2:</t>
    </r>
    <r>
      <rPr>
        <sz val="11"/>
        <color theme="1"/>
        <rFont val="Aptos Narrow"/>
        <family val="2"/>
        <scheme val="minor"/>
      </rPr>
      <t xml:space="preserve"> XXXXXXXXXXXXXXXXXXXXXXXXXXXXXXXXXXXXX</t>
    </r>
  </si>
  <si>
    <r>
      <rPr>
        <b/>
        <sz val="11"/>
        <color theme="1"/>
        <rFont val="Aptos Narrow"/>
        <family val="2"/>
        <scheme val="minor"/>
      </rPr>
      <t xml:space="preserve">Crirerio 3: </t>
    </r>
    <r>
      <rPr>
        <sz val="11"/>
        <color theme="1"/>
        <rFont val="Aptos Narrow"/>
        <family val="2"/>
        <scheme val="minor"/>
      </rPr>
      <t>XXXXXXXXXXXXXXXXXXXXXXXXXXXXXXXXXXXXX</t>
    </r>
  </si>
  <si>
    <r>
      <rPr>
        <b/>
        <sz val="11"/>
        <color theme="1"/>
        <rFont val="Aptos Narrow"/>
        <family val="2"/>
        <scheme val="minor"/>
      </rPr>
      <t>Crirerio 4:</t>
    </r>
    <r>
      <rPr>
        <sz val="11"/>
        <color theme="1"/>
        <rFont val="Aptos Narrow"/>
        <family val="2"/>
        <scheme val="minor"/>
      </rPr>
      <t xml:space="preserve"> XXXXXXXXXXXXXXXXXXXXXXXXXXXXXXXXXXXXX</t>
    </r>
  </si>
  <si>
    <r>
      <rPr>
        <b/>
        <sz val="11"/>
        <color theme="1"/>
        <rFont val="Aptos Narrow"/>
        <family val="2"/>
        <scheme val="minor"/>
      </rPr>
      <t>Crirerio 5:</t>
    </r>
    <r>
      <rPr>
        <sz val="11"/>
        <color theme="1"/>
        <rFont val="Aptos Narrow"/>
        <family val="2"/>
        <scheme val="minor"/>
      </rPr>
      <t xml:space="preserve"> XXXXXXXXXXXXXXXXXXXXXXXXXXXXXXXXXXXXX</t>
    </r>
  </si>
  <si>
    <r>
      <rPr>
        <b/>
        <sz val="11"/>
        <color theme="1"/>
        <rFont val="Aptos Narrow"/>
        <family val="2"/>
        <scheme val="minor"/>
      </rPr>
      <t>Crirerio 6:</t>
    </r>
    <r>
      <rPr>
        <sz val="11"/>
        <color theme="1"/>
        <rFont val="Aptos Narrow"/>
        <family val="2"/>
        <scheme val="minor"/>
      </rPr>
      <t xml:space="preserve"> XXXXXXXXXXXXXXXXXXXXXXXXXXXXXXXXXXXXX</t>
    </r>
  </si>
  <si>
    <r>
      <rPr>
        <b/>
        <sz val="11"/>
        <color theme="1"/>
        <rFont val="Aptos Narrow"/>
        <family val="2"/>
        <scheme val="minor"/>
      </rPr>
      <t>Crirerio 7:</t>
    </r>
    <r>
      <rPr>
        <sz val="11"/>
        <color theme="1"/>
        <rFont val="Aptos Narrow"/>
        <family val="2"/>
        <scheme val="minor"/>
      </rPr>
      <t xml:space="preserve"> XXXXXXXXXXXXXXXXXXXXXXXXXXXXXXXXXXXXX</t>
    </r>
  </si>
  <si>
    <t>1) Preliminar</t>
  </si>
  <si>
    <t>2) Ajustado</t>
  </si>
  <si>
    <t>El cuerpo del documento carece de firmas y/o vistos de los responsables de la DS acorde a su MAPRO</t>
  </si>
  <si>
    <t>La ficha anexa carece de firmas y/o vistos de los responsables de la DS acorde a su MAPRO</t>
  </si>
  <si>
    <t>El informe presenta incongruencias en la argumentación, conclusiones u otros.</t>
  </si>
  <si>
    <t>Los formatos impiden la visualización total o parcial de la información contenida en ellos</t>
  </si>
  <si>
    <t>Medios probatorios no se encuentran debidamente registrados (sin coordenadas, sin fechas, etc.)</t>
  </si>
  <si>
    <t>Alguno de los hechos imputados presenta riesgo de prescripción muy cercana a la fecha de evaluación de la DFAI</t>
  </si>
  <si>
    <t>Documento carece de sustento adecuado, se solicita mayor información a la DS</t>
  </si>
  <si>
    <t>PROPUESTA DE METODOLOGÍA Y CRITERIOS DE CALIFICACIÓN DE LOS INFORMES DE SUPERVISIÓN</t>
  </si>
  <si>
    <t>Luis Palacios (TFII)</t>
  </si>
  <si>
    <t>Generar memos de inaceptables</t>
  </si>
  <si>
    <t>Caso particular</t>
  </si>
  <si>
    <t>Observancia de plazos legales (riesgo de prescripción/caducidad)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</si>
</sst>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%"/>
    <numFmt numFmtId="165" formatCode="_-* #,##0.000_-;\-* #,##0.000_-;_-* &quot;-&quot;??_-;_-@_-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8"/>
      <color theme="3"/>
      <name val="Aptos Narrow"/>
      <family val="2"/>
      <scheme val="minor"/>
    </font>
    <font>
      <b/>
      <sz val="20"/>
      <color theme="0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</fills>
  <borders count="19">
    <border>
      <left/>
      <right/>
      <top/>
      <bottom/>
      <diagonal/>
    </border>
    <border>
      <left/>
      <right/>
      <top style="double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60">
    <xf numFmtId="0" fontId="0" fillId="0" borderId="0" xfId="0"/>
    <xf numFmtId="164" fontId="0" fillId="0" borderId="0" xfId="1" applyNumberFormat="1" applyFont="1"/>
    <xf numFmtId="0" fontId="0" fillId="0" borderId="1" xfId="0" applyBorder="1"/>
    <xf numFmtId="0" fontId="0" fillId="2" borderId="2" xfId="0" applyFill="1" applyBorder="1"/>
    <xf numFmtId="0" fontId="0" fillId="0" borderId="2" xfId="0" applyBorder="1"/>
    <xf numFmtId="0" fontId="0" fillId="0" borderId="0" xfId="0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2" fillId="0" borderId="4" xfId="0" applyFont="1" applyBorder="1" applyAlignment="1">
      <alignment horizontal="center" vertical="center"/>
    </xf>
    <xf numFmtId="0" fontId="0" fillId="0" borderId="8" xfId="0" applyBorder="1"/>
    <xf numFmtId="0" fontId="0" fillId="0" borderId="0" xfId="0" pivotButton="1"/>
    <xf numFmtId="0" fontId="0" fillId="0" borderId="0" xfId="0" applyAlignment="1">
      <alignment horizontal="left"/>
    </xf>
    <xf numFmtId="165" fontId="0" fillId="0" borderId="0" xfId="2" applyNumberFormat="1" applyFont="1"/>
    <xf numFmtId="0" fontId="4" fillId="0" borderId="0" xfId="0" applyFont="1"/>
    <xf numFmtId="0" fontId="4" fillId="0" borderId="0" xfId="0" applyFont="1" applyAlignment="1">
      <alignment horizontal="center" vertical="center"/>
    </xf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0" xfId="0" applyFill="1"/>
    <xf numFmtId="0" fontId="0" fillId="3" borderId="15" xfId="0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18" xfId="0" applyFill="1" applyBorder="1"/>
    <xf numFmtId="0" fontId="0" fillId="3" borderId="8" xfId="0" applyFill="1" applyBorder="1"/>
    <xf numFmtId="0" fontId="0" fillId="3" borderId="0" xfId="0" applyFill="1" applyAlignment="1">
      <alignment horizontal="right"/>
    </xf>
    <xf numFmtId="0" fontId="0" fillId="3" borderId="12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0" xfId="0" applyFill="1" applyAlignment="1">
      <alignment horizontal="left"/>
    </xf>
    <xf numFmtId="0" fontId="2" fillId="3" borderId="0" xfId="0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/>
    <xf numFmtId="164" fontId="2" fillId="0" borderId="0" xfId="0" applyNumberFormat="1" applyFont="1"/>
    <xf numFmtId="0" fontId="0" fillId="0" borderId="3" xfId="0" applyBorder="1" applyAlignment="1">
      <alignment vertical="center"/>
    </xf>
    <xf numFmtId="0" fontId="0" fillId="0" borderId="9" xfId="0" applyBorder="1" applyAlignment="1">
      <alignment vertical="center" wrapText="1"/>
    </xf>
    <xf numFmtId="0" fontId="0" fillId="0" borderId="7" xfId="0" applyBorder="1" applyAlignment="1">
      <alignment vertical="center"/>
    </xf>
    <xf numFmtId="0" fontId="0" fillId="0" borderId="10" xfId="0" applyBorder="1" applyAlignment="1">
      <alignment vertical="center"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7" fillId="0" borderId="0" xfId="0" applyFont="1" applyAlignment="1">
      <alignment vertical="center"/>
    </xf>
    <xf numFmtId="0" fontId="0" fillId="0" borderId="3" xfId="0" applyBorder="1" applyAlignment="1">
      <alignment vertical="center" wrapText="1"/>
    </xf>
    <xf numFmtId="0" fontId="6" fillId="5" borderId="11" xfId="0" applyFont="1" applyFill="1" applyBorder="1" applyAlignment="1">
      <alignment horizontal="center" wrapText="1"/>
    </xf>
    <xf numFmtId="0" fontId="6" fillId="5" borderId="12" xfId="0" applyFont="1" applyFill="1" applyBorder="1" applyAlignment="1">
      <alignment horizontal="center" wrapText="1"/>
    </xf>
    <xf numFmtId="0" fontId="6" fillId="5" borderId="13" xfId="0" applyFont="1" applyFill="1" applyBorder="1" applyAlignment="1">
      <alignment horizontal="center" wrapText="1"/>
    </xf>
    <xf numFmtId="0" fontId="6" fillId="5" borderId="14" xfId="0" applyFont="1" applyFill="1" applyBorder="1" applyAlignment="1">
      <alignment horizontal="center" wrapText="1"/>
    </xf>
    <xf numFmtId="0" fontId="6" fillId="5" borderId="0" xfId="0" applyFont="1" applyFill="1" applyAlignment="1">
      <alignment horizontal="center" wrapText="1"/>
    </xf>
    <xf numFmtId="0" fontId="6" fillId="5" borderId="15" xfId="0" applyFont="1" applyFill="1" applyBorder="1" applyAlignment="1">
      <alignment horizontal="center" wrapText="1"/>
    </xf>
    <xf numFmtId="0" fontId="5" fillId="4" borderId="11" xfId="0" applyFont="1" applyFill="1" applyBorder="1" applyAlignment="1">
      <alignment horizontal="center"/>
    </xf>
    <xf numFmtId="0" fontId="5" fillId="4" borderId="12" xfId="0" applyFont="1" applyFill="1" applyBorder="1" applyAlignment="1">
      <alignment horizontal="center"/>
    </xf>
    <xf numFmtId="0" fontId="5" fillId="4" borderId="13" xfId="0" applyFont="1" applyFill="1" applyBorder="1" applyAlignment="1">
      <alignment horizontal="center"/>
    </xf>
    <xf numFmtId="0" fontId="5" fillId="4" borderId="16" xfId="0" applyFont="1" applyFill="1" applyBorder="1" applyAlignment="1">
      <alignment horizontal="center"/>
    </xf>
    <xf numFmtId="0" fontId="5" fillId="4" borderId="17" xfId="0" applyFont="1" applyFill="1" applyBorder="1" applyAlignment="1">
      <alignment horizontal="center"/>
    </xf>
    <xf numFmtId="0" fontId="5" fillId="4" borderId="18" xfId="0" applyFont="1" applyFill="1" applyBorder="1" applyAlignment="1">
      <alignment horizontal="center"/>
    </xf>
  </cellXfs>
  <cellStyles count="3">
    <cellStyle name="Millares" xfId="2" builtinId="3"/>
    <cellStyle name="Normal" xfId="0" builtinId="0"/>
    <cellStyle name="Porcentaje" xfId="1" builtinId="5"/>
  </cellStyles>
  <dxfs count="16">
    <dxf>
      <numFmt numFmtId="0" formatCode="General"/>
    </dxf>
    <dxf>
      <numFmt numFmtId="165" formatCode="_-* #,##0.000_-;\-* #,##0.000_-;_-* &quot;-&quot;??_-;_-@_-"/>
    </dxf>
    <dxf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b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alignment horizontal="general" vertical="center" textRotation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[1) Listado y ponderación de criterios.xlsx]4) EJEM_RESULT!TablaDinámica1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Calificación de informes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numFmt formatCode="0.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'4) EJEM_RESULT'!$E$15</c:f>
              <c:strCache>
                <c:ptCount val="1"/>
                <c:pt idx="0">
                  <c:v>Total</c:v>
                </c:pt>
              </c:strCache>
            </c:strRef>
          </c:tx>
          <c:explosion val="4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28B-4D46-A5BE-78036744926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28B-4D46-A5BE-780367449262}"/>
              </c:ext>
            </c:extLst>
          </c:dPt>
          <c:dLbls>
            <c:numFmt formatCode="0.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'4) EJEM_RESULT'!$D$16:$D$18</c:f>
              <c:strCache>
                <c:ptCount val="2"/>
                <c:pt idx="0">
                  <c:v>ACEPTABLE</c:v>
                </c:pt>
                <c:pt idx="1">
                  <c:v>INACEPTABLE</c:v>
                </c:pt>
              </c:strCache>
            </c:strRef>
          </c:cat>
          <c:val>
            <c:numRef>
              <c:f>'4) EJEM_RESULT'!$E$16:$E$18</c:f>
              <c:numCache>
                <c:formatCode>General</c:formatCode>
                <c:ptCount val="2"/>
                <c:pt idx="0">
                  <c:v>4</c:v>
                </c:pt>
                <c:pt idx="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C5-4BF5-942F-D6230C22B2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0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157656</xdr:colOff>
      <xdr:row>14</xdr:row>
      <xdr:rowOff>93307</xdr:rowOff>
    </xdr:from>
    <xdr:to>
      <xdr:col>6</xdr:col>
      <xdr:colOff>292703</xdr:colOff>
      <xdr:row>14</xdr:row>
      <xdr:rowOff>93307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BAF528A8-7C70-2261-9C33-C561C06EE0FF}"/>
            </a:ext>
          </a:extLst>
        </xdr:cNvPr>
        <xdr:cNvCxnSpPr/>
      </xdr:nvCxnSpPr>
      <xdr:spPr>
        <a:xfrm>
          <a:off x="157656" y="4507652"/>
          <a:ext cx="8429461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385380</xdr:colOff>
      <xdr:row>13</xdr:row>
      <xdr:rowOff>162034</xdr:rowOff>
    </xdr:from>
    <xdr:to>
      <xdr:col>0</xdr:col>
      <xdr:colOff>670035</xdr:colOff>
      <xdr:row>15</xdr:row>
      <xdr:rowOff>39413</xdr:rowOff>
    </xdr:to>
    <xdr:sp macro="" textlink="">
      <xdr:nvSpPr>
        <xdr:cNvPr id="4" name="Signo de multiplicación 3">
          <a:extLst>
            <a:ext uri="{FF2B5EF4-FFF2-40B4-BE49-F238E27FC236}">
              <a16:creationId xmlns:a16="http://schemas.microsoft.com/office/drawing/2014/main" id="{720E82C0-3F89-1A08-4D02-6E50F46A0AB6}"/>
            </a:ext>
          </a:extLst>
        </xdr:cNvPr>
        <xdr:cNvSpPr/>
      </xdr:nvSpPr>
      <xdr:spPr>
        <a:xfrm>
          <a:off x="385380" y="4392448"/>
          <a:ext cx="284655" cy="245241"/>
        </a:xfrm>
        <a:prstGeom prst="mathMultiply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 kern="1200"/>
        </a:p>
      </xdr:txBody>
    </xdr:sp>
    <xdr:clientData/>
  </xdr:twoCellAnchor>
  <xdr:twoCellAnchor>
    <xdr:from>
      <xdr:col>0</xdr:col>
      <xdr:colOff>1812159</xdr:colOff>
      <xdr:row>13</xdr:row>
      <xdr:rowOff>156780</xdr:rowOff>
    </xdr:from>
    <xdr:to>
      <xdr:col>0</xdr:col>
      <xdr:colOff>2096814</xdr:colOff>
      <xdr:row>15</xdr:row>
      <xdr:rowOff>34159</xdr:rowOff>
    </xdr:to>
    <xdr:sp macro="" textlink="">
      <xdr:nvSpPr>
        <xdr:cNvPr id="5" name="Signo de multiplicación 4">
          <a:extLst>
            <a:ext uri="{FF2B5EF4-FFF2-40B4-BE49-F238E27FC236}">
              <a16:creationId xmlns:a16="http://schemas.microsoft.com/office/drawing/2014/main" id="{4E67F10A-19EC-4F8E-83D7-2957AF8336F8}"/>
            </a:ext>
          </a:extLst>
        </xdr:cNvPr>
        <xdr:cNvSpPr/>
      </xdr:nvSpPr>
      <xdr:spPr>
        <a:xfrm>
          <a:off x="1812159" y="4387194"/>
          <a:ext cx="284655" cy="245241"/>
        </a:xfrm>
        <a:prstGeom prst="mathMultiply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 kern="1200"/>
        </a:p>
      </xdr:txBody>
    </xdr:sp>
    <xdr:clientData/>
  </xdr:twoCellAnchor>
  <xdr:twoCellAnchor>
    <xdr:from>
      <xdr:col>5</xdr:col>
      <xdr:colOff>712076</xdr:colOff>
      <xdr:row>13</xdr:row>
      <xdr:rowOff>142766</xdr:rowOff>
    </xdr:from>
    <xdr:to>
      <xdr:col>6</xdr:col>
      <xdr:colOff>234731</xdr:colOff>
      <xdr:row>15</xdr:row>
      <xdr:rowOff>20145</xdr:rowOff>
    </xdr:to>
    <xdr:sp macro="" textlink="">
      <xdr:nvSpPr>
        <xdr:cNvPr id="6" name="Signo de multiplicación 5">
          <a:extLst>
            <a:ext uri="{FF2B5EF4-FFF2-40B4-BE49-F238E27FC236}">
              <a16:creationId xmlns:a16="http://schemas.microsoft.com/office/drawing/2014/main" id="{724F0B7D-932D-4ABC-B8A8-A7F284748F23}"/>
            </a:ext>
          </a:extLst>
        </xdr:cNvPr>
        <xdr:cNvSpPr/>
      </xdr:nvSpPr>
      <xdr:spPr>
        <a:xfrm>
          <a:off x="8244490" y="4373180"/>
          <a:ext cx="284655" cy="245241"/>
        </a:xfrm>
        <a:prstGeom prst="mathMultiply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 kern="1200"/>
        </a:p>
      </xdr:txBody>
    </xdr:sp>
    <xdr:clientData/>
  </xdr:twoCellAnchor>
  <xdr:twoCellAnchor>
    <xdr:from>
      <xdr:col>0</xdr:col>
      <xdr:colOff>549603</xdr:colOff>
      <xdr:row>15</xdr:row>
      <xdr:rowOff>168602</xdr:rowOff>
    </xdr:from>
    <xdr:to>
      <xdr:col>0</xdr:col>
      <xdr:colOff>1957552</xdr:colOff>
      <xdr:row>17</xdr:row>
      <xdr:rowOff>15327</xdr:rowOff>
    </xdr:to>
    <xdr:sp macro="" textlink="">
      <xdr:nvSpPr>
        <xdr:cNvPr id="7" name="Abrir llave 6">
          <a:extLst>
            <a:ext uri="{FF2B5EF4-FFF2-40B4-BE49-F238E27FC236}">
              <a16:creationId xmlns:a16="http://schemas.microsoft.com/office/drawing/2014/main" id="{4DC47B5B-6E86-D9C0-5261-88B7C0306155}"/>
            </a:ext>
          </a:extLst>
        </xdr:cNvPr>
        <xdr:cNvSpPr/>
      </xdr:nvSpPr>
      <xdr:spPr>
        <a:xfrm rot="16200000">
          <a:off x="1146284" y="4170197"/>
          <a:ext cx="214587" cy="1407949"/>
        </a:xfrm>
        <a:prstGeom prst="leftBrac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PE" sz="1100" kern="1200"/>
        </a:p>
      </xdr:txBody>
    </xdr:sp>
    <xdr:clientData/>
  </xdr:twoCellAnchor>
  <xdr:twoCellAnchor>
    <xdr:from>
      <xdr:col>0</xdr:col>
      <xdr:colOff>522451</xdr:colOff>
      <xdr:row>19</xdr:row>
      <xdr:rowOff>145829</xdr:rowOff>
    </xdr:from>
    <xdr:to>
      <xdr:col>6</xdr:col>
      <xdr:colOff>183931</xdr:colOff>
      <xdr:row>20</xdr:row>
      <xdr:rowOff>176485</xdr:rowOff>
    </xdr:to>
    <xdr:sp macro="" textlink="">
      <xdr:nvSpPr>
        <xdr:cNvPr id="8" name="Abrir llave 7">
          <a:extLst>
            <a:ext uri="{FF2B5EF4-FFF2-40B4-BE49-F238E27FC236}">
              <a16:creationId xmlns:a16="http://schemas.microsoft.com/office/drawing/2014/main" id="{616DE888-3D77-4339-9674-D2E48FF20BA3}"/>
            </a:ext>
          </a:extLst>
        </xdr:cNvPr>
        <xdr:cNvSpPr/>
      </xdr:nvSpPr>
      <xdr:spPr>
        <a:xfrm rot="16200000">
          <a:off x="4393104" y="1609176"/>
          <a:ext cx="214587" cy="7955894"/>
        </a:xfrm>
        <a:prstGeom prst="leftBrac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PE" sz="1100" kern="1200"/>
        </a:p>
      </xdr:txBody>
    </xdr:sp>
    <xdr:clientData/>
  </xdr:twoCellAnchor>
  <xdr:oneCellAnchor>
    <xdr:from>
      <xdr:col>0</xdr:col>
      <xdr:colOff>661278</xdr:colOff>
      <xdr:row>17</xdr:row>
      <xdr:rowOff>70068</xdr:rowOff>
    </xdr:from>
    <xdr:ext cx="1190262" cy="264560"/>
    <xdr:sp macro="" textlink="">
      <xdr:nvSpPr>
        <xdr:cNvPr id="9" name="CuadroTexto 8">
          <a:extLst>
            <a:ext uri="{FF2B5EF4-FFF2-40B4-BE49-F238E27FC236}">
              <a16:creationId xmlns:a16="http://schemas.microsoft.com/office/drawing/2014/main" id="{FF13D108-5E1D-F9C0-A3A5-D457BEC31DB8}"/>
            </a:ext>
          </a:extLst>
        </xdr:cNvPr>
        <xdr:cNvSpPr txBox="1"/>
      </xdr:nvSpPr>
      <xdr:spPr>
        <a:xfrm>
          <a:off x="661278" y="5036206"/>
          <a:ext cx="119026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PE" sz="1100" b="1" kern="1200"/>
            <a:t>Análisis de forma</a:t>
          </a:r>
        </a:p>
      </xdr:txBody>
    </xdr:sp>
    <xdr:clientData/>
  </xdr:oneCellAnchor>
  <xdr:oneCellAnchor>
    <xdr:from>
      <xdr:col>1</xdr:col>
      <xdr:colOff>1418021</xdr:colOff>
      <xdr:row>21</xdr:row>
      <xdr:rowOff>56054</xdr:rowOff>
    </xdr:from>
    <xdr:ext cx="1180708" cy="264560"/>
    <xdr:sp macro="" textlink="">
      <xdr:nvSpPr>
        <xdr:cNvPr id="10" name="CuadroTexto 9">
          <a:extLst>
            <a:ext uri="{FF2B5EF4-FFF2-40B4-BE49-F238E27FC236}">
              <a16:creationId xmlns:a16="http://schemas.microsoft.com/office/drawing/2014/main" id="{86A5E047-A5DF-4D9B-AF8C-411293EC6655}"/>
            </a:ext>
          </a:extLst>
        </xdr:cNvPr>
        <xdr:cNvSpPr txBox="1"/>
      </xdr:nvSpPr>
      <xdr:spPr>
        <a:xfrm>
          <a:off x="3524469" y="5757916"/>
          <a:ext cx="118070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PE" sz="1100" b="1" kern="1200"/>
            <a:t>Análisis de fondo</a:t>
          </a:r>
        </a:p>
      </xdr:txBody>
    </xdr:sp>
    <xdr:clientData/>
  </xdr:oneCellAnchor>
  <xdr:twoCellAnchor>
    <xdr:from>
      <xdr:col>0</xdr:col>
      <xdr:colOff>113863</xdr:colOff>
      <xdr:row>12</xdr:row>
      <xdr:rowOff>39414</xdr:rowOff>
    </xdr:from>
    <xdr:to>
      <xdr:col>1</xdr:col>
      <xdr:colOff>131381</xdr:colOff>
      <xdr:row>18</xdr:row>
      <xdr:rowOff>162034</xdr:rowOff>
    </xdr:to>
    <xdr:sp macro="" textlink="">
      <xdr:nvSpPr>
        <xdr:cNvPr id="11" name="Rectángulo 10">
          <a:extLst>
            <a:ext uri="{FF2B5EF4-FFF2-40B4-BE49-F238E27FC236}">
              <a16:creationId xmlns:a16="http://schemas.microsoft.com/office/drawing/2014/main" id="{D1ED1AD8-2BE8-9466-6920-552B23C0842B}"/>
            </a:ext>
          </a:extLst>
        </xdr:cNvPr>
        <xdr:cNvSpPr/>
      </xdr:nvSpPr>
      <xdr:spPr>
        <a:xfrm>
          <a:off x="113863" y="4085897"/>
          <a:ext cx="2123966" cy="1226206"/>
        </a:xfrm>
        <a:prstGeom prst="rect">
          <a:avLst/>
        </a:prstGeom>
        <a:noFill/>
        <a:ln>
          <a:solidFill>
            <a:srgbClr val="C00000"/>
          </a:solidFill>
          <a:prstDash val="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 kern="1200"/>
        </a:p>
      </xdr:txBody>
    </xdr:sp>
    <xdr:clientData/>
  </xdr:twoCellAnchor>
  <xdr:twoCellAnchor>
    <xdr:from>
      <xdr:col>4</xdr:col>
      <xdr:colOff>397643</xdr:colOff>
      <xdr:row>12</xdr:row>
      <xdr:rowOff>104228</xdr:rowOff>
    </xdr:from>
    <xdr:to>
      <xdr:col>7</xdr:col>
      <xdr:colOff>235609</xdr:colOff>
      <xdr:row>19</xdr:row>
      <xdr:rowOff>42917</xdr:rowOff>
    </xdr:to>
    <xdr:sp macro="" textlink="">
      <xdr:nvSpPr>
        <xdr:cNvPr id="12" name="Rectángulo 11">
          <a:extLst>
            <a:ext uri="{FF2B5EF4-FFF2-40B4-BE49-F238E27FC236}">
              <a16:creationId xmlns:a16="http://schemas.microsoft.com/office/drawing/2014/main" id="{7D498D9A-1524-47D1-83D5-A457268F10B9}"/>
            </a:ext>
          </a:extLst>
        </xdr:cNvPr>
        <xdr:cNvSpPr/>
      </xdr:nvSpPr>
      <xdr:spPr>
        <a:xfrm>
          <a:off x="6397298" y="4150711"/>
          <a:ext cx="2123966" cy="1226206"/>
        </a:xfrm>
        <a:prstGeom prst="rect">
          <a:avLst/>
        </a:prstGeom>
        <a:noFill/>
        <a:ln>
          <a:solidFill>
            <a:srgbClr val="C00000"/>
          </a:solidFill>
          <a:prstDash val="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 kern="1200"/>
        </a:p>
      </xdr:txBody>
    </xdr:sp>
    <xdr:clientData/>
  </xdr:twoCellAnchor>
  <xdr:twoCellAnchor>
    <xdr:from>
      <xdr:col>1</xdr:col>
      <xdr:colOff>407275</xdr:colOff>
      <xdr:row>10</xdr:row>
      <xdr:rowOff>21896</xdr:rowOff>
    </xdr:from>
    <xdr:to>
      <xdr:col>1</xdr:col>
      <xdr:colOff>1913758</xdr:colOff>
      <xdr:row>12</xdr:row>
      <xdr:rowOff>140138</xdr:rowOff>
    </xdr:to>
    <xdr:sp macro="" textlink="">
      <xdr:nvSpPr>
        <xdr:cNvPr id="13" name="Bocadillo: rectángulo 12">
          <a:extLst>
            <a:ext uri="{FF2B5EF4-FFF2-40B4-BE49-F238E27FC236}">
              <a16:creationId xmlns:a16="http://schemas.microsoft.com/office/drawing/2014/main" id="{EED1FAAC-D8DF-30F5-4BD9-0EC4222FBD3C}"/>
            </a:ext>
          </a:extLst>
        </xdr:cNvPr>
        <xdr:cNvSpPr/>
      </xdr:nvSpPr>
      <xdr:spPr>
        <a:xfrm>
          <a:off x="2513723" y="3700517"/>
          <a:ext cx="1506483" cy="486104"/>
        </a:xfrm>
        <a:prstGeom prst="wedgeRectCallout">
          <a:avLst>
            <a:gd name="adj1" fmla="val -61530"/>
            <a:gd name="adj2" fmla="val 95922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PE" sz="1100" kern="1200"/>
            <a:t>Foco del proyecto: Análisis de forma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8758</xdr:colOff>
      <xdr:row>3</xdr:row>
      <xdr:rowOff>170793</xdr:rowOff>
    </xdr:from>
    <xdr:to>
      <xdr:col>11</xdr:col>
      <xdr:colOff>65690</xdr:colOff>
      <xdr:row>7</xdr:row>
      <xdr:rowOff>109483</xdr:rowOff>
    </xdr:to>
    <xdr:sp macro="" textlink="">
      <xdr:nvSpPr>
        <xdr:cNvPr id="2" name="Flecha: a la derecha 1">
          <a:extLst>
            <a:ext uri="{FF2B5EF4-FFF2-40B4-BE49-F238E27FC236}">
              <a16:creationId xmlns:a16="http://schemas.microsoft.com/office/drawing/2014/main" id="{DCFF2718-767F-52A9-959F-80A15AF3A626}"/>
            </a:ext>
          </a:extLst>
        </xdr:cNvPr>
        <xdr:cNvSpPr/>
      </xdr:nvSpPr>
      <xdr:spPr>
        <a:xfrm>
          <a:off x="4278586" y="538655"/>
          <a:ext cx="258380" cy="674414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 kern="1200"/>
        </a:p>
      </xdr:txBody>
    </xdr:sp>
    <xdr:clientData/>
  </xdr:twoCellAnchor>
  <xdr:twoCellAnchor>
    <xdr:from>
      <xdr:col>20</xdr:col>
      <xdr:colOff>290348</xdr:colOff>
      <xdr:row>11</xdr:row>
      <xdr:rowOff>49485</xdr:rowOff>
    </xdr:from>
    <xdr:to>
      <xdr:col>22</xdr:col>
      <xdr:colOff>132693</xdr:colOff>
      <xdr:row>12</xdr:row>
      <xdr:rowOff>123934</xdr:rowOff>
    </xdr:to>
    <xdr:sp macro="" textlink="">
      <xdr:nvSpPr>
        <xdr:cNvPr id="3" name="Flecha: a la derecha 2">
          <a:extLst>
            <a:ext uri="{FF2B5EF4-FFF2-40B4-BE49-F238E27FC236}">
              <a16:creationId xmlns:a16="http://schemas.microsoft.com/office/drawing/2014/main" id="{3FD0273C-9F2D-4C82-8D2C-0B9E1202DCC3}"/>
            </a:ext>
          </a:extLst>
        </xdr:cNvPr>
        <xdr:cNvSpPr/>
      </xdr:nvSpPr>
      <xdr:spPr>
        <a:xfrm rot="5400000">
          <a:off x="8775262" y="1698296"/>
          <a:ext cx="258380" cy="674414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 kern="1200"/>
        </a:p>
      </xdr:txBody>
    </xdr:sp>
    <xdr:clientData/>
  </xdr:twoCellAnchor>
  <xdr:twoCellAnchor>
    <xdr:from>
      <xdr:col>20</xdr:col>
      <xdr:colOff>144517</xdr:colOff>
      <xdr:row>56</xdr:row>
      <xdr:rowOff>56931</xdr:rowOff>
    </xdr:from>
    <xdr:to>
      <xdr:col>23</xdr:col>
      <xdr:colOff>245242</xdr:colOff>
      <xdr:row>64</xdr:row>
      <xdr:rowOff>179552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6D338F76-69EF-5039-4963-999D527B8C7A}"/>
            </a:ext>
          </a:extLst>
        </xdr:cNvPr>
        <xdr:cNvSpPr/>
      </xdr:nvSpPr>
      <xdr:spPr>
        <a:xfrm>
          <a:off x="8421414" y="2281621"/>
          <a:ext cx="3175000" cy="1594069"/>
        </a:xfrm>
        <a:prstGeom prst="rect">
          <a:avLst/>
        </a:prstGeom>
        <a:noFill/>
        <a:ln w="38100">
          <a:solidFill>
            <a:srgbClr val="C00000"/>
          </a:solidFill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 kern="12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330636</xdr:colOff>
      <xdr:row>14</xdr:row>
      <xdr:rowOff>36346</xdr:rowOff>
    </xdr:from>
    <xdr:to>
      <xdr:col>10</xdr:col>
      <xdr:colOff>567119</xdr:colOff>
      <xdr:row>31</xdr:row>
      <xdr:rowOff>61309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8D70A38-B6F3-3259-F4AD-2BF0CED14D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193262</xdr:colOff>
      <xdr:row>31</xdr:row>
      <xdr:rowOff>58530</xdr:rowOff>
    </xdr:from>
    <xdr:to>
      <xdr:col>8</xdr:col>
      <xdr:colOff>579783</xdr:colOff>
      <xdr:row>33</xdr:row>
      <xdr:rowOff>80617</xdr:rowOff>
    </xdr:to>
    <xdr:pic>
      <xdr:nvPicPr>
        <xdr:cNvPr id="5" name="Gráfico 4" descr="Descargar con relleno sólido">
          <a:extLst>
            <a:ext uri="{FF2B5EF4-FFF2-40B4-BE49-F238E27FC236}">
              <a16:creationId xmlns:a16="http://schemas.microsoft.com/office/drawing/2014/main" id="{983671CC-D8A4-34FB-1839-E2A7B05021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610088" y="5740400"/>
          <a:ext cx="386521" cy="386521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uis Felipe Palacios Sánchez" refreshedDate="45642.507859606485" createdVersion="8" refreshedVersion="8" minRefreshableVersion="3" recordCount="7" xr:uid="{F2F24C17-06DE-47E9-BAC3-111346608B64}">
  <cacheSource type="worksheet">
    <worksheetSource name="Tabla2"/>
  </cacheSource>
  <cacheFields count="10">
    <cacheField name="INFORMES" numFmtId="0">
      <sharedItems/>
    </cacheField>
    <cacheField name="C1" numFmtId="0">
      <sharedItems containsSemiMixedTypes="0" containsString="0" containsNumber="1" containsInteger="1" minValue="0" maxValue="1"/>
    </cacheField>
    <cacheField name="C2" numFmtId="0">
      <sharedItems containsSemiMixedTypes="0" containsString="0" containsNumber="1" containsInteger="1" minValue="0" maxValue="1"/>
    </cacheField>
    <cacheField name="C3" numFmtId="0">
      <sharedItems containsSemiMixedTypes="0" containsString="0" containsNumber="1" containsInteger="1" minValue="0" maxValue="1"/>
    </cacheField>
    <cacheField name="C4" numFmtId="0">
      <sharedItems containsSemiMixedTypes="0" containsString="0" containsNumber="1" containsInteger="1" minValue="0" maxValue="1"/>
    </cacheField>
    <cacheField name="C5" numFmtId="0">
      <sharedItems containsSemiMixedTypes="0" containsString="0" containsNumber="1" containsInteger="1" minValue="0" maxValue="1"/>
    </cacheField>
    <cacheField name="C6" numFmtId="0">
      <sharedItems containsSemiMixedTypes="0" containsString="0" containsNumber="1" containsInteger="1" minValue="0" maxValue="1"/>
    </cacheField>
    <cacheField name="C7" numFmtId="0">
      <sharedItems containsSemiMixedTypes="0" containsString="0" containsNumber="1" containsInteger="1" minValue="0" maxValue="1"/>
    </cacheField>
    <cacheField name="VALORACION" numFmtId="165">
      <sharedItems containsSemiMixedTypes="0" containsString="0" containsNumber="1" minValue="0.2313065179150208" maxValue="0.86152101409375215"/>
    </cacheField>
    <cacheField name="CALIFICACION" numFmtId="0">
      <sharedItems count="2">
        <s v="ACEPTABLE"/>
        <s v="INACEPTABL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">
  <r>
    <s v="Inf 1"/>
    <n v="1"/>
    <n v="0"/>
    <n v="1"/>
    <n v="0"/>
    <n v="0"/>
    <n v="1"/>
    <n v="1"/>
    <n v="0.7188432127637242"/>
    <x v="0"/>
  </r>
  <r>
    <s v="Inf 2"/>
    <n v="1"/>
    <n v="1"/>
    <n v="1"/>
    <n v="1"/>
    <n v="0"/>
    <n v="0"/>
    <n v="1"/>
    <n v="0.86152101409375215"/>
    <x v="0"/>
  </r>
  <r>
    <s v="Inf 3"/>
    <n v="0"/>
    <n v="1"/>
    <n v="1"/>
    <n v="0"/>
    <n v="0"/>
    <n v="1"/>
    <n v="0"/>
    <n v="0.30627984837847738"/>
    <x v="1"/>
  </r>
  <r>
    <s v="Inf 4"/>
    <n v="1"/>
    <n v="0"/>
    <n v="1"/>
    <n v="1"/>
    <n v="1"/>
    <n v="0"/>
    <n v="0"/>
    <n v="0.73191946897926519"/>
    <x v="0"/>
  </r>
  <r>
    <s v="Inf 5"/>
    <n v="0"/>
    <n v="0"/>
    <n v="1"/>
    <n v="1"/>
    <n v="1"/>
    <n v="0"/>
    <n v="0"/>
    <n v="0.2313065179150208"/>
    <x v="1"/>
  </r>
  <r>
    <s v="Inf 6"/>
    <n v="1"/>
    <n v="0"/>
    <n v="0"/>
    <n v="1"/>
    <n v="1"/>
    <n v="0"/>
    <n v="0"/>
    <n v="0.62929825609875223"/>
    <x v="0"/>
  </r>
  <r>
    <s v="Inf 7"/>
    <n v="0"/>
    <n v="1"/>
    <n v="1"/>
    <n v="0"/>
    <n v="1"/>
    <n v="1"/>
    <n v="1"/>
    <n v="0.4579935765113014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7A0442-C5D8-4C14-9417-3CF49EB32350}" name="TablaDinámica1" cacheId="1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 chartFormat="6">
  <location ref="D15:E18" firstHeaderRow="1" firstDataRow="1" firstDataCol="1"/>
  <pivotFields count="10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</pivotFields>
  <rowFields count="1">
    <field x="9"/>
  </rowFields>
  <rowItems count="3">
    <i>
      <x/>
    </i>
    <i>
      <x v="1"/>
    </i>
    <i t="grand">
      <x/>
    </i>
  </rowItems>
  <colItems count="1">
    <i/>
  </colItems>
  <dataFields count="1">
    <dataField name="Cuenta de INFORMES" fld="0" subtotal="count" baseField="0" baseItem="0"/>
  </dataFields>
  <chartFormats count="3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3" format="2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</chart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982136-E9EB-48DB-BA9A-07D27F612D61}" name="Tabla1" displayName="Tabla1" ref="A1:C8" totalsRowShown="0" headerRowDxfId="15" headerRowBorderDxfId="14" tableBorderDxfId="13" totalsRowBorderDxfId="12">
  <autoFilter ref="A1:C8" xr:uid="{FF982136-E9EB-48DB-BA9A-07D27F612D61}"/>
  <tableColumns count="3">
    <tableColumn id="1" xr3:uid="{3D87485A-3233-42AC-B0E9-49B38A22C4EE}" name="CRITERIOS" dataDxfId="11"/>
    <tableColumn id="3" xr3:uid="{6580CC77-E2AF-4376-9739-92CD0E5672C3}" name="DEFINICION" dataDxfId="10"/>
    <tableColumn id="2" xr3:uid="{946B7D93-FDD0-47ED-83D4-7CAADB48EF23}" name="CODIGO" dataDxfId="9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62AC0F7-E905-4539-AA99-2C1A4ED510AA}" name="Tabla3" displayName="Tabla3" ref="B2:D4" headerRowDxfId="8" dataDxfId="7" totalsRowDxfId="6">
  <autoFilter ref="B2:D4" xr:uid="{262AC0F7-E905-4539-AA99-2C1A4ED510AA}"/>
  <tableColumns count="3">
    <tableColumn id="1" xr3:uid="{6246B957-2F13-4ECC-AFC5-E635B8FF5E55}" name="Tipo" totalsRowLabel="Total" dataDxfId="5"/>
    <tableColumn id="2" xr3:uid="{22B82FDE-4EFC-4DA3-AEDD-C5286AB614FA}" name="Límite interior" dataDxfId="4">
      <calculatedColumnFormula>D2+1E-24</calculatedColumnFormula>
    </tableColumn>
    <tableColumn id="3" xr3:uid="{C88071A1-BEF7-4BF2-B57B-6C662CADEDAE}" name="Límite superior" totalsRowFunction="sum" dataDxfId="3"/>
  </tableColumns>
  <tableStyleInfo name="TableStyleMedium21" showFirstColumn="1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C7613B4-5088-4F3A-B078-B104703ECD93}" name="Tabla2" displayName="Tabla2" ref="A1:J8" totalsRowShown="0">
  <autoFilter ref="A1:J8" xr:uid="{1C7613B4-5088-4F3A-B078-B104703ECD93}"/>
  <tableColumns count="10">
    <tableColumn id="1" xr3:uid="{3409DA42-AB11-4533-BB52-76CA2FCB7CC9}" name="INFORMES"/>
    <tableColumn id="2" xr3:uid="{8C22791B-69B6-4C9B-BC79-1C23BB7DF976}" name="C1" dataDxfId="2">
      <calculatedColumnFormula>RANDBETWEEN(0,1)</calculatedColumnFormula>
    </tableColumn>
    <tableColumn id="3" xr3:uid="{1EF4D9B2-6782-48E6-9FC5-5470DCD8F771}" name="C2">
      <calculatedColumnFormula>RANDBETWEEN(0,1)</calculatedColumnFormula>
    </tableColumn>
    <tableColumn id="4" xr3:uid="{4AF5D557-7483-4C89-95F7-229FC6777FC9}" name="C3">
      <calculatedColumnFormula>RANDBETWEEN(0,1)</calculatedColumnFormula>
    </tableColumn>
    <tableColumn id="5" xr3:uid="{7FED96FE-0DDA-41A4-AF2E-EC286C45C24D}" name="C4">
      <calculatedColumnFormula>RANDBETWEEN(0,1)</calculatedColumnFormula>
    </tableColumn>
    <tableColumn id="6" xr3:uid="{353F5C02-38F0-4B43-B219-DFB065ABD4CA}" name="C5">
      <calculatedColumnFormula>RANDBETWEEN(0,1)</calculatedColumnFormula>
    </tableColumn>
    <tableColumn id="7" xr3:uid="{CA10984B-E011-460F-8888-14647FBCAF97}" name="C6">
      <calculatedColumnFormula>RANDBETWEEN(0,1)</calculatedColumnFormula>
    </tableColumn>
    <tableColumn id="8" xr3:uid="{579F1AEC-D89F-4D34-96C1-0C19B0E53AA6}" name="C7">
      <calculatedColumnFormula>RANDBETWEEN(0,1)</calculatedColumnFormula>
    </tableColumn>
    <tableColumn id="9" xr3:uid="{222A2A8A-C689-4BD9-9694-0D55A2AB7146}" name="VALORACION" dataDxfId="1" dataCellStyle="Millares">
      <calculatedColumnFormula array="1">SUMPRODUCT(TRANSPOSE(PESOS_FIN),Tabla2[[#This Row],[C1]:[C7]])</calculatedColumnFormula>
    </tableColumn>
    <tableColumn id="10" xr3:uid="{FACE4D6A-6421-4AF1-9F50-F832742144C2}" name="CALIFICACION" dataDxfId="0">
      <calculatedColumnFormula>LOOKUP(Tabla2[[#This Row],[VALORACION]],'3) ESCALA'!$C$3:$D$4,'3) ESCALA'!$B$3:$B$4)</calculatedColumnFormula>
    </tableColumn>
  </tableColumns>
  <tableStyleInfo name="TableStyleMedium3" showFirstColumn="1" showLastColumn="1" showRowStripes="0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96E50-BB0A-45E7-AF44-ECA18D7735B8}">
  <dimension ref="B3:J22"/>
  <sheetViews>
    <sheetView showGridLines="0" zoomScale="145" zoomScaleNormal="145" workbookViewId="0">
      <selection activeCell="E18" sqref="E18"/>
    </sheetView>
  </sheetViews>
  <sheetFormatPr baseColWidth="10" defaultRowHeight="14.5" x14ac:dyDescent="0.35"/>
  <cols>
    <col min="1" max="1" width="2.26953125" customWidth="1"/>
  </cols>
  <sheetData>
    <row r="3" spans="2:10" ht="15" thickBot="1" x14ac:dyDescent="0.4"/>
    <row r="4" spans="2:10" x14ac:dyDescent="0.35">
      <c r="B4" s="48" t="s">
        <v>62</v>
      </c>
      <c r="C4" s="49"/>
      <c r="D4" s="49"/>
      <c r="E4" s="49"/>
      <c r="F4" s="49"/>
      <c r="G4" s="49"/>
      <c r="H4" s="49"/>
      <c r="I4" s="49"/>
      <c r="J4" s="50"/>
    </row>
    <row r="5" spans="2:10" x14ac:dyDescent="0.35">
      <c r="B5" s="51"/>
      <c r="C5" s="52"/>
      <c r="D5" s="52"/>
      <c r="E5" s="52"/>
      <c r="F5" s="52"/>
      <c r="G5" s="52"/>
      <c r="H5" s="52"/>
      <c r="I5" s="52"/>
      <c r="J5" s="53"/>
    </row>
    <row r="6" spans="2:10" x14ac:dyDescent="0.35">
      <c r="B6" s="51"/>
      <c r="C6" s="52"/>
      <c r="D6" s="52"/>
      <c r="E6" s="52"/>
      <c r="F6" s="52"/>
      <c r="G6" s="52"/>
      <c r="H6" s="52"/>
      <c r="I6" s="52"/>
      <c r="J6" s="53"/>
    </row>
    <row r="7" spans="2:10" x14ac:dyDescent="0.35">
      <c r="B7" s="51"/>
      <c r="C7" s="52"/>
      <c r="D7" s="52"/>
      <c r="E7" s="52"/>
      <c r="F7" s="52"/>
      <c r="G7" s="52"/>
      <c r="H7" s="52"/>
      <c r="I7" s="52"/>
      <c r="J7" s="53"/>
    </row>
    <row r="8" spans="2:10" x14ac:dyDescent="0.35">
      <c r="B8" s="41"/>
      <c r="J8" s="42"/>
    </row>
    <row r="9" spans="2:10" x14ac:dyDescent="0.35">
      <c r="B9" s="41"/>
      <c r="J9" s="42"/>
    </row>
    <row r="10" spans="2:10" x14ac:dyDescent="0.35">
      <c r="B10" s="41"/>
      <c r="J10" s="42"/>
    </row>
    <row r="11" spans="2:10" x14ac:dyDescent="0.35">
      <c r="B11" s="41"/>
      <c r="J11" s="42"/>
    </row>
    <row r="12" spans="2:10" x14ac:dyDescent="0.35">
      <c r="B12" s="41"/>
      <c r="J12" s="42"/>
    </row>
    <row r="13" spans="2:10" x14ac:dyDescent="0.35">
      <c r="B13" s="41"/>
      <c r="J13" s="42"/>
    </row>
    <row r="14" spans="2:10" x14ac:dyDescent="0.35">
      <c r="B14" s="41"/>
      <c r="J14" s="42"/>
    </row>
    <row r="15" spans="2:10" x14ac:dyDescent="0.35">
      <c r="B15" s="41"/>
      <c r="C15" t="s">
        <v>63</v>
      </c>
      <c r="J15" s="42"/>
    </row>
    <row r="16" spans="2:10" x14ac:dyDescent="0.35">
      <c r="B16" s="41"/>
      <c r="J16" s="42"/>
    </row>
    <row r="17" spans="2:10" x14ac:dyDescent="0.35">
      <c r="B17" s="41"/>
      <c r="J17" s="42"/>
    </row>
    <row r="18" spans="2:10" x14ac:dyDescent="0.35">
      <c r="B18" s="41"/>
      <c r="J18" s="42"/>
    </row>
    <row r="19" spans="2:10" x14ac:dyDescent="0.35">
      <c r="B19" s="41"/>
      <c r="J19" s="42"/>
    </row>
    <row r="20" spans="2:10" x14ac:dyDescent="0.35">
      <c r="B20" s="41"/>
      <c r="J20" s="42"/>
    </row>
    <row r="21" spans="2:10" x14ac:dyDescent="0.35">
      <c r="B21" s="41"/>
      <c r="J21" s="42"/>
    </row>
    <row r="22" spans="2:10" ht="15" thickBot="1" x14ac:dyDescent="0.4">
      <c r="B22" s="43"/>
      <c r="C22" s="44"/>
      <c r="D22" s="44"/>
      <c r="E22" s="44"/>
      <c r="F22" s="44"/>
      <c r="G22" s="44"/>
      <c r="H22" s="44"/>
      <c r="I22" s="44"/>
      <c r="J22" s="45"/>
    </row>
  </sheetData>
  <mergeCells count="1">
    <mergeCell ref="B4:J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C1071-1162-4A1D-B020-31DF30CB7335}">
  <dimension ref="A1:D11"/>
  <sheetViews>
    <sheetView showGridLines="0" zoomScale="145" zoomScaleNormal="145" workbookViewId="0">
      <selection activeCell="B8" sqref="A1:B8"/>
    </sheetView>
  </sheetViews>
  <sheetFormatPr baseColWidth="10" defaultRowHeight="14.5" x14ac:dyDescent="0.35"/>
  <cols>
    <col min="1" max="1" width="30.08984375" customWidth="1"/>
    <col min="2" max="2" width="41.453125" customWidth="1"/>
    <col min="4" max="4" width="3.26953125" customWidth="1"/>
  </cols>
  <sheetData>
    <row r="1" spans="1:4" x14ac:dyDescent="0.35">
      <c r="A1" s="6" t="s">
        <v>16</v>
      </c>
      <c r="B1" s="9" t="s">
        <v>18</v>
      </c>
      <c r="C1" s="7" t="s">
        <v>17</v>
      </c>
    </row>
    <row r="2" spans="1:4" ht="43.5" x14ac:dyDescent="0.35">
      <c r="A2" s="37" t="s">
        <v>0</v>
      </c>
      <c r="B2" s="38" t="s">
        <v>55</v>
      </c>
      <c r="C2" s="8" t="s">
        <v>8</v>
      </c>
    </row>
    <row r="3" spans="1:4" ht="29" x14ac:dyDescent="0.35">
      <c r="A3" s="37" t="s">
        <v>1</v>
      </c>
      <c r="B3" s="38" t="s">
        <v>56</v>
      </c>
      <c r="C3" s="8" t="s">
        <v>9</v>
      </c>
    </row>
    <row r="4" spans="1:4" ht="29" x14ac:dyDescent="0.35">
      <c r="A4" s="37" t="s">
        <v>2</v>
      </c>
      <c r="B4" s="38" t="s">
        <v>57</v>
      </c>
      <c r="C4" s="8" t="s">
        <v>10</v>
      </c>
    </row>
    <row r="5" spans="1:4" ht="29" x14ac:dyDescent="0.35">
      <c r="A5" s="37" t="s">
        <v>3</v>
      </c>
      <c r="B5" s="38" t="s">
        <v>58</v>
      </c>
      <c r="C5" s="8" t="s">
        <v>11</v>
      </c>
    </row>
    <row r="6" spans="1:4" ht="43.5" x14ac:dyDescent="0.35">
      <c r="A6" s="37" t="s">
        <v>5</v>
      </c>
      <c r="B6" s="38" t="s">
        <v>59</v>
      </c>
      <c r="C6" s="8" t="s">
        <v>12</v>
      </c>
    </row>
    <row r="7" spans="1:4" ht="43.5" x14ac:dyDescent="0.35">
      <c r="A7" s="47" t="s">
        <v>66</v>
      </c>
      <c r="B7" s="38" t="s">
        <v>60</v>
      </c>
      <c r="C7" s="8" t="s">
        <v>13</v>
      </c>
      <c r="D7" s="46" t="s">
        <v>65</v>
      </c>
    </row>
    <row r="8" spans="1:4" ht="29" x14ac:dyDescent="0.35">
      <c r="A8" s="39" t="s">
        <v>6</v>
      </c>
      <c r="B8" s="40" t="s">
        <v>61</v>
      </c>
      <c r="C8" s="8" t="s">
        <v>14</v>
      </c>
    </row>
    <row r="11" spans="1:4" x14ac:dyDescent="0.35">
      <c r="A11" t="s">
        <v>64</v>
      </c>
    </row>
  </sheetData>
  <phoneticPr fontId="3" type="noConversion"/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75E01-2C80-45BF-B42A-FC2B3B1FE0DC}">
  <dimension ref="A1:W75"/>
  <sheetViews>
    <sheetView showGridLines="0" topLeftCell="S13" zoomScale="145" zoomScaleNormal="145" workbookViewId="0">
      <selection activeCell="V58" sqref="V58:W64"/>
    </sheetView>
  </sheetViews>
  <sheetFormatPr baseColWidth="10" defaultRowHeight="14.5" outlineLevelRow="1" x14ac:dyDescent="0.35"/>
  <cols>
    <col min="1" max="1" width="5.08984375" customWidth="1"/>
    <col min="2" max="9" width="6.6328125" customWidth="1"/>
    <col min="10" max="12" width="2.90625" customWidth="1"/>
    <col min="13" max="13" width="5.08984375" customWidth="1"/>
    <col min="14" max="20" width="6.6328125" customWidth="1"/>
    <col min="21" max="21" width="4.7265625" customWidth="1"/>
    <col min="22" max="22" width="7.08984375" customWidth="1"/>
    <col min="23" max="23" width="32.08984375" style="35" customWidth="1"/>
  </cols>
  <sheetData>
    <row r="1" spans="1:23" x14ac:dyDescent="0.35">
      <c r="M1" s="35" t="s">
        <v>53</v>
      </c>
    </row>
    <row r="2" spans="1:23" x14ac:dyDescent="0.35"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5" t="s">
        <v>14</v>
      </c>
      <c r="I2" s="5" t="s">
        <v>7</v>
      </c>
      <c r="J2" s="5"/>
      <c r="K2" s="5"/>
      <c r="N2" s="5" t="s">
        <v>8</v>
      </c>
      <c r="O2" s="5" t="s">
        <v>9</v>
      </c>
      <c r="P2" s="5" t="s">
        <v>10</v>
      </c>
      <c r="Q2" s="5" t="s">
        <v>11</v>
      </c>
      <c r="R2" s="5" t="s">
        <v>12</v>
      </c>
      <c r="S2" s="5" t="s">
        <v>13</v>
      </c>
      <c r="T2" s="5" t="s">
        <v>14</v>
      </c>
      <c r="V2" s="34" t="s">
        <v>15</v>
      </c>
    </row>
    <row r="3" spans="1:23" x14ac:dyDescent="0.35">
      <c r="A3" s="5" t="s">
        <v>8</v>
      </c>
      <c r="B3" s="3">
        <v>1</v>
      </c>
      <c r="C3" s="4">
        <f>1/B4</f>
        <v>9</v>
      </c>
      <c r="D3" s="4">
        <f>1/B5</f>
        <v>5</v>
      </c>
      <c r="E3" s="4">
        <f>1/B7</f>
        <v>5</v>
      </c>
      <c r="F3" s="4">
        <f>1/B7</f>
        <v>5</v>
      </c>
      <c r="G3" s="4">
        <f>1/B8</f>
        <v>7</v>
      </c>
      <c r="H3" s="4">
        <f>1/B9</f>
        <v>6</v>
      </c>
      <c r="M3" s="5" t="s">
        <v>8</v>
      </c>
      <c r="N3" s="4">
        <f t="shared" ref="N3:T9" si="0">B3/B$11</f>
        <v>0.51766639276910431</v>
      </c>
      <c r="O3" s="4">
        <f t="shared" si="0"/>
        <v>0.82066869300911882</v>
      </c>
      <c r="P3" s="4">
        <f t="shared" si="0"/>
        <v>0.40431266846361186</v>
      </c>
      <c r="Q3" s="4">
        <f t="shared" si="0"/>
        <v>0.19607843137254902</v>
      </c>
      <c r="R3" s="4">
        <f t="shared" si="0"/>
        <v>0.33519553072625696</v>
      </c>
      <c r="S3" s="4">
        <f t="shared" si="0"/>
        <v>0.31818181818181818</v>
      </c>
      <c r="T3" s="4">
        <f t="shared" si="0"/>
        <v>0.32876712328767121</v>
      </c>
      <c r="V3" s="1">
        <f>AVERAGE(N3:T3)</f>
        <v>0.4172672368300186</v>
      </c>
      <c r="W3" s="35" t="s">
        <v>0</v>
      </c>
    </row>
    <row r="4" spans="1:23" x14ac:dyDescent="0.35">
      <c r="A4" s="5" t="s">
        <v>9</v>
      </c>
      <c r="B4" s="4">
        <f>1/9</f>
        <v>0.1111111111111111</v>
      </c>
      <c r="C4" s="3">
        <v>1</v>
      </c>
      <c r="D4" s="4">
        <f>1/C5</f>
        <v>5</v>
      </c>
      <c r="E4" s="4">
        <f>1/C6</f>
        <v>6</v>
      </c>
      <c r="F4" s="4">
        <f>1/C7</f>
        <v>5</v>
      </c>
      <c r="G4" s="4">
        <f>1/C8</f>
        <v>5</v>
      </c>
      <c r="H4" s="4">
        <f>1/C9</f>
        <v>5</v>
      </c>
      <c r="M4" s="5" t="s">
        <v>9</v>
      </c>
      <c r="N4" s="4">
        <f t="shared" si="0"/>
        <v>5.7518488085456038E-2</v>
      </c>
      <c r="O4" s="4">
        <f t="shared" si="0"/>
        <v>9.1185410334346531E-2</v>
      </c>
      <c r="P4" s="4">
        <f t="shared" si="0"/>
        <v>0.40431266846361186</v>
      </c>
      <c r="Q4" s="4">
        <f t="shared" si="0"/>
        <v>0.23529411764705882</v>
      </c>
      <c r="R4" s="4">
        <f t="shared" si="0"/>
        <v>0.33519553072625696</v>
      </c>
      <c r="S4" s="4">
        <f t="shared" si="0"/>
        <v>0.22727272727272727</v>
      </c>
      <c r="T4" s="4">
        <f t="shared" si="0"/>
        <v>0.27397260273972601</v>
      </c>
      <c r="V4" s="1">
        <f t="shared" ref="V4:V9" si="1">AVERAGE(N4:T4)</f>
        <v>0.23210736360988335</v>
      </c>
      <c r="W4" s="35" t="s">
        <v>1</v>
      </c>
    </row>
    <row r="5" spans="1:23" x14ac:dyDescent="0.35">
      <c r="A5" s="5" t="s">
        <v>10</v>
      </c>
      <c r="B5" s="4">
        <f>1/5</f>
        <v>0.2</v>
      </c>
      <c r="C5" s="4">
        <f>1/5</f>
        <v>0.2</v>
      </c>
      <c r="D5" s="3">
        <v>1</v>
      </c>
      <c r="E5" s="4">
        <f>1/D6</f>
        <v>5</v>
      </c>
      <c r="F5" s="4">
        <f>1/D7</f>
        <v>3</v>
      </c>
      <c r="G5" s="4">
        <f>1/D8</f>
        <v>3</v>
      </c>
      <c r="H5" s="4">
        <f>1/D9</f>
        <v>2</v>
      </c>
      <c r="M5" s="5" t="s">
        <v>10</v>
      </c>
      <c r="N5" s="4">
        <f t="shared" si="0"/>
        <v>0.10353327855382087</v>
      </c>
      <c r="O5" s="4">
        <f t="shared" si="0"/>
        <v>1.8237082066869307E-2</v>
      </c>
      <c r="P5" s="4">
        <f t="shared" si="0"/>
        <v>8.0862533692722366E-2</v>
      </c>
      <c r="Q5" s="4">
        <f t="shared" si="0"/>
        <v>0.19607843137254902</v>
      </c>
      <c r="R5" s="4">
        <f t="shared" si="0"/>
        <v>0.20111731843575417</v>
      </c>
      <c r="S5" s="4">
        <f t="shared" si="0"/>
        <v>0.13636363636363635</v>
      </c>
      <c r="T5" s="4">
        <f t="shared" si="0"/>
        <v>0.1095890410958904</v>
      </c>
      <c r="V5" s="1">
        <f t="shared" si="1"/>
        <v>0.12082590308303465</v>
      </c>
      <c r="W5" s="35" t="s">
        <v>2</v>
      </c>
    </row>
    <row r="6" spans="1:23" x14ac:dyDescent="0.35">
      <c r="A6" s="5" t="s">
        <v>11</v>
      </c>
      <c r="B6" s="4">
        <f>1/9</f>
        <v>0.1111111111111111</v>
      </c>
      <c r="C6" s="4">
        <f>1/6</f>
        <v>0.16666666666666666</v>
      </c>
      <c r="D6" s="4">
        <f>1/5</f>
        <v>0.2</v>
      </c>
      <c r="E6" s="3">
        <v>1</v>
      </c>
      <c r="F6" s="4">
        <f>1/E7</f>
        <v>0.25</v>
      </c>
      <c r="G6" s="4">
        <f>1/E8</f>
        <v>2</v>
      </c>
      <c r="H6" s="4">
        <f>1/E9</f>
        <v>0.25</v>
      </c>
      <c r="M6" s="5" t="s">
        <v>11</v>
      </c>
      <c r="N6" s="4">
        <f t="shared" si="0"/>
        <v>5.7518488085456038E-2</v>
      </c>
      <c r="O6" s="4">
        <f t="shared" si="0"/>
        <v>1.5197568389057755E-2</v>
      </c>
      <c r="P6" s="4">
        <f t="shared" si="0"/>
        <v>1.6172506738544475E-2</v>
      </c>
      <c r="Q6" s="4">
        <f t="shared" si="0"/>
        <v>3.9215686274509803E-2</v>
      </c>
      <c r="R6" s="4">
        <f t="shared" si="0"/>
        <v>1.6759776536312849E-2</v>
      </c>
      <c r="S6" s="4">
        <f t="shared" si="0"/>
        <v>9.0909090909090912E-2</v>
      </c>
      <c r="T6" s="4">
        <f t="shared" si="0"/>
        <v>1.3698630136986301E-2</v>
      </c>
      <c r="V6" s="1">
        <f t="shared" si="1"/>
        <v>3.5638821009994021E-2</v>
      </c>
      <c r="W6" s="35" t="s">
        <v>3</v>
      </c>
    </row>
    <row r="7" spans="1:23" x14ac:dyDescent="0.35">
      <c r="A7" s="5" t="s">
        <v>12</v>
      </c>
      <c r="B7" s="4">
        <f>1/5</f>
        <v>0.2</v>
      </c>
      <c r="C7" s="4">
        <f>1/5</f>
        <v>0.2</v>
      </c>
      <c r="D7" s="4">
        <f>1/3</f>
        <v>0.33333333333333331</v>
      </c>
      <c r="E7" s="4">
        <v>4</v>
      </c>
      <c r="F7" s="3">
        <v>1</v>
      </c>
      <c r="G7" s="4">
        <f>1/F8</f>
        <v>3</v>
      </c>
      <c r="H7" s="4">
        <f>1/F9</f>
        <v>3</v>
      </c>
      <c r="M7" s="5" t="s">
        <v>12</v>
      </c>
      <c r="N7" s="4">
        <f t="shared" si="0"/>
        <v>0.10353327855382087</v>
      </c>
      <c r="O7" s="4">
        <f t="shared" si="0"/>
        <v>1.8237082066869307E-2</v>
      </c>
      <c r="P7" s="4">
        <f t="shared" si="0"/>
        <v>2.6954177897574122E-2</v>
      </c>
      <c r="Q7" s="4">
        <f t="shared" si="0"/>
        <v>0.15686274509803921</v>
      </c>
      <c r="R7" s="4">
        <f t="shared" si="0"/>
        <v>6.7039106145251395E-2</v>
      </c>
      <c r="S7" s="4">
        <f t="shared" si="0"/>
        <v>0.13636363636363635</v>
      </c>
      <c r="T7" s="4">
        <f t="shared" si="0"/>
        <v>0.16438356164383561</v>
      </c>
      <c r="V7" s="1">
        <f t="shared" si="1"/>
        <v>9.6196226824146677E-2</v>
      </c>
      <c r="W7" s="35" t="s">
        <v>5</v>
      </c>
    </row>
    <row r="8" spans="1:23" x14ac:dyDescent="0.35">
      <c r="A8" s="5" t="s">
        <v>13</v>
      </c>
      <c r="B8" s="4">
        <f>1/7</f>
        <v>0.14285714285714285</v>
      </c>
      <c r="C8" s="4">
        <f>1/5</f>
        <v>0.2</v>
      </c>
      <c r="D8" s="4">
        <f>1/3</f>
        <v>0.33333333333333331</v>
      </c>
      <c r="E8" s="4">
        <f>1/2</f>
        <v>0.5</v>
      </c>
      <c r="F8" s="4">
        <f>1/3</f>
        <v>0.33333333333333331</v>
      </c>
      <c r="G8" s="3">
        <v>1</v>
      </c>
      <c r="H8" s="4">
        <f>1/G9</f>
        <v>1</v>
      </c>
      <c r="M8" s="5" t="s">
        <v>13</v>
      </c>
      <c r="N8" s="4">
        <f t="shared" si="0"/>
        <v>7.3952341824157761E-2</v>
      </c>
      <c r="O8" s="4">
        <f t="shared" si="0"/>
        <v>1.8237082066869307E-2</v>
      </c>
      <c r="P8" s="4">
        <f t="shared" si="0"/>
        <v>2.6954177897574122E-2</v>
      </c>
      <c r="Q8" s="4">
        <f t="shared" si="0"/>
        <v>1.9607843137254902E-2</v>
      </c>
      <c r="R8" s="4">
        <f t="shared" si="0"/>
        <v>2.2346368715083796E-2</v>
      </c>
      <c r="S8" s="4">
        <f t="shared" si="0"/>
        <v>4.5454545454545456E-2</v>
      </c>
      <c r="T8" s="4">
        <f t="shared" si="0"/>
        <v>5.4794520547945202E-2</v>
      </c>
      <c r="V8" s="1">
        <f t="shared" si="1"/>
        <v>3.7335268520490079E-2</v>
      </c>
      <c r="W8" s="35" t="s">
        <v>4</v>
      </c>
    </row>
    <row r="9" spans="1:23" x14ac:dyDescent="0.35">
      <c r="A9" s="5" t="s">
        <v>14</v>
      </c>
      <c r="B9" s="4">
        <f>1/6</f>
        <v>0.16666666666666666</v>
      </c>
      <c r="C9" s="4">
        <f>1/5</f>
        <v>0.2</v>
      </c>
      <c r="D9" s="4">
        <f>1/2</f>
        <v>0.5</v>
      </c>
      <c r="E9" s="4">
        <v>4</v>
      </c>
      <c r="F9" s="4">
        <f>1/3</f>
        <v>0.33333333333333331</v>
      </c>
      <c r="G9" s="4">
        <v>1</v>
      </c>
      <c r="H9" s="3">
        <v>1</v>
      </c>
      <c r="M9" s="5" t="s">
        <v>14</v>
      </c>
      <c r="N9" s="4">
        <f t="shared" si="0"/>
        <v>8.6277732128184056E-2</v>
      </c>
      <c r="O9" s="4">
        <f t="shared" si="0"/>
        <v>1.8237082066869307E-2</v>
      </c>
      <c r="P9" s="4">
        <f t="shared" si="0"/>
        <v>4.0431266846361183E-2</v>
      </c>
      <c r="Q9" s="4">
        <f t="shared" si="0"/>
        <v>0.15686274509803921</v>
      </c>
      <c r="R9" s="4">
        <f t="shared" si="0"/>
        <v>2.2346368715083796E-2</v>
      </c>
      <c r="S9" s="4">
        <f t="shared" si="0"/>
        <v>4.5454545454545456E-2</v>
      </c>
      <c r="T9" s="4">
        <f t="shared" si="0"/>
        <v>5.4794520547945202E-2</v>
      </c>
      <c r="V9" s="1">
        <f t="shared" si="1"/>
        <v>6.0629180122432604E-2</v>
      </c>
      <c r="W9" s="35" t="s">
        <v>6</v>
      </c>
    </row>
    <row r="10" spans="1:23" ht="15" thickBot="1" x14ac:dyDescent="0.4">
      <c r="A10" s="5" t="s">
        <v>7</v>
      </c>
      <c r="I10">
        <v>1</v>
      </c>
      <c r="M10" s="5"/>
      <c r="N10">
        <f t="shared" ref="N10:T10" si="2">B11/B$11</f>
        <v>1</v>
      </c>
      <c r="O10">
        <f t="shared" si="2"/>
        <v>1</v>
      </c>
      <c r="P10">
        <f t="shared" si="2"/>
        <v>1</v>
      </c>
      <c r="Q10">
        <f t="shared" si="2"/>
        <v>1</v>
      </c>
      <c r="R10">
        <f t="shared" si="2"/>
        <v>1</v>
      </c>
      <c r="S10">
        <f t="shared" si="2"/>
        <v>1</v>
      </c>
      <c r="T10">
        <f t="shared" si="2"/>
        <v>1</v>
      </c>
      <c r="V10">
        <f>SUM(V3:V9)</f>
        <v>0.99999999999999989</v>
      </c>
    </row>
    <row r="11" spans="1:23" ht="15" thickTop="1" x14ac:dyDescent="0.35">
      <c r="B11" s="2">
        <f t="shared" ref="B11:H11" si="3">SUM(B3:B9)</f>
        <v>1.9317460317460318</v>
      </c>
      <c r="C11" s="2">
        <f t="shared" si="3"/>
        <v>10.966666666666663</v>
      </c>
      <c r="D11" s="2">
        <f t="shared" si="3"/>
        <v>12.366666666666667</v>
      </c>
      <c r="E11" s="2">
        <f t="shared" si="3"/>
        <v>25.5</v>
      </c>
      <c r="F11" s="2">
        <f t="shared" si="3"/>
        <v>14.916666666666668</v>
      </c>
      <c r="G11" s="2">
        <f t="shared" si="3"/>
        <v>22</v>
      </c>
      <c r="H11" s="2">
        <f t="shared" si="3"/>
        <v>18.25</v>
      </c>
    </row>
    <row r="13" spans="1:23" x14ac:dyDescent="0.35">
      <c r="M13" s="35" t="s">
        <v>54</v>
      </c>
    </row>
    <row r="14" spans="1:23" hidden="1" outlineLevel="1" x14ac:dyDescent="0.35">
      <c r="N14" cm="1">
        <f t="array" ref="N14:T20">MMULT(N3:T9,(N3:T9))</f>
        <v>0.45491953231778559</v>
      </c>
      <c r="O14">
        <v>0.52793046151595946</v>
      </c>
      <c r="P14">
        <v>0.60787437694682733</v>
      </c>
      <c r="Q14">
        <v>0.49195793806813581</v>
      </c>
      <c r="R14">
        <v>0.57013261810108429</v>
      </c>
      <c r="S14">
        <v>0.4993017552824327</v>
      </c>
      <c r="T14">
        <v>0.5325765643878817</v>
      </c>
      <c r="V14" s="1">
        <f>AVERAGE(N14:T14)</f>
        <v>0.52638474951715808</v>
      </c>
      <c r="W14" s="36">
        <f>V14-V3</f>
        <v>0.10911751268713948</v>
      </c>
    </row>
    <row r="15" spans="1:23" hidden="1" outlineLevel="1" x14ac:dyDescent="0.35">
      <c r="N15">
        <v>0.16556279070885443</v>
      </c>
      <c r="O15">
        <v>8.1722023880099581E-2</v>
      </c>
      <c r="P15">
        <v>0.12285984135807769</v>
      </c>
      <c r="Q15">
        <v>0.22124985332936364</v>
      </c>
      <c r="R15">
        <v>0.16877486039991202</v>
      </c>
      <c r="S15">
        <v>0.18404157414300462</v>
      </c>
      <c r="T15">
        <v>0.17399006951861265</v>
      </c>
      <c r="V15" s="1">
        <f t="shared" ref="V15:V20" si="4">AVERAGE(N15:T15)</f>
        <v>0.15974300190541782</v>
      </c>
      <c r="W15" s="36">
        <f t="shared" ref="W15:W20" si="5">V15-V4</f>
        <v>-7.236436170446553E-2</v>
      </c>
    </row>
    <row r="16" spans="1:23" hidden="1" outlineLevel="1" x14ac:dyDescent="0.35">
      <c r="N16">
        <v>0.11465660590439625</v>
      </c>
      <c r="O16">
        <v>9.9237340443551633E-2</v>
      </c>
      <c r="P16">
        <v>7.2470474006880739E-2</v>
      </c>
      <c r="Q16">
        <v>9.9548519267250099E-2</v>
      </c>
      <c r="R16">
        <v>7.934484176181128E-2</v>
      </c>
      <c r="S16">
        <v>0.10454397530914304</v>
      </c>
      <c r="T16">
        <v>9.711969258370648E-2</v>
      </c>
      <c r="V16" s="1">
        <f t="shared" si="4"/>
        <v>9.5274492753819925E-2</v>
      </c>
      <c r="W16" s="36">
        <f t="shared" si="5"/>
        <v>-2.5551410329214722E-2</v>
      </c>
    </row>
    <row r="17" spans="14:23" hidden="1" outlineLevel="1" x14ac:dyDescent="0.35">
      <c r="N17">
        <v>4.4219570549811668E-2</v>
      </c>
      <c r="O17">
        <v>5.1693730370951443E-2</v>
      </c>
      <c r="P17">
        <v>3.4797967432585696E-2</v>
      </c>
      <c r="Q17">
        <v>2.6123303642219643E-2</v>
      </c>
      <c r="R17">
        <v>3.1745077611743132E-2</v>
      </c>
      <c r="S17">
        <v>3.4566054634688634E-2</v>
      </c>
      <c r="T17">
        <v>3.3870397597740111E-2</v>
      </c>
      <c r="V17" s="1">
        <f t="shared" si="4"/>
        <v>3.6716585977105767E-2</v>
      </c>
      <c r="W17" s="36">
        <f t="shared" si="5"/>
        <v>1.0777649671117467E-3</v>
      </c>
    </row>
    <row r="18" spans="14:23" hidden="1" outlineLevel="1" x14ac:dyDescent="0.35">
      <c r="N18">
        <v>9.7665660168592253E-2</v>
      </c>
      <c r="O18">
        <v>9.6212323067871447E-2</v>
      </c>
      <c r="P18">
        <v>6.6078535715270614E-2</v>
      </c>
      <c r="Q18">
        <v>7.5003725846839064E-2</v>
      </c>
      <c r="R18">
        <v>6.0081666718553632E-2</v>
      </c>
      <c r="S18">
        <v>7.783504093377816E-2</v>
      </c>
      <c r="T18">
        <v>7.1636911790145516E-2</v>
      </c>
      <c r="V18" s="1">
        <f t="shared" si="4"/>
        <v>7.7787694891578676E-2</v>
      </c>
      <c r="W18" s="36">
        <f t="shared" si="5"/>
        <v>-1.8408531932568001E-2</v>
      </c>
    </row>
    <row r="19" spans="14:23" hidden="1" outlineLevel="1" x14ac:dyDescent="0.35">
      <c r="N19">
        <v>5.3652689182535997E-2</v>
      </c>
      <c r="O19">
        <v>6.5378667616735109E-2</v>
      </c>
      <c r="P19">
        <v>4.3812972855310744E-2</v>
      </c>
      <c r="Q19">
        <v>3.7837402506922309E-2</v>
      </c>
      <c r="R19">
        <v>4.0389341093726397E-2</v>
      </c>
      <c r="S19">
        <v>4.0737190691746604E-2</v>
      </c>
      <c r="T19">
        <v>4.1698517808575183E-2</v>
      </c>
      <c r="V19" s="1">
        <f t="shared" si="4"/>
        <v>4.6215254536507475E-2</v>
      </c>
      <c r="W19" s="36">
        <f t="shared" si="5"/>
        <v>8.8799860160173952E-3</v>
      </c>
    </row>
    <row r="20" spans="14:23" hidden="1" outlineLevel="1" x14ac:dyDescent="0.35">
      <c r="N20">
        <v>6.9323151168023775E-2</v>
      </c>
      <c r="O20">
        <v>7.7825453104831591E-2</v>
      </c>
      <c r="P20">
        <v>5.2105831685047302E-2</v>
      </c>
      <c r="Q20">
        <v>4.827925733926941E-2</v>
      </c>
      <c r="R20">
        <v>4.9531594313169225E-2</v>
      </c>
      <c r="S20">
        <v>5.897440900520632E-2</v>
      </c>
      <c r="T20">
        <v>4.9107846313338359E-2</v>
      </c>
      <c r="V20" s="1">
        <f t="shared" si="4"/>
        <v>5.7878220418412285E-2</v>
      </c>
      <c r="W20" s="36">
        <f t="shared" si="5"/>
        <v>-2.7509597040203185E-3</v>
      </c>
    </row>
    <row r="21" spans="14:23" hidden="1" outlineLevel="1" x14ac:dyDescent="0.35"/>
    <row r="22" spans="14:23" hidden="1" outlineLevel="1" x14ac:dyDescent="0.35"/>
    <row r="23" spans="14:23" hidden="1" outlineLevel="1" x14ac:dyDescent="0.35"/>
    <row r="24" spans="14:23" hidden="1" outlineLevel="1" x14ac:dyDescent="0.35"/>
    <row r="25" spans="14:23" hidden="1" outlineLevel="1" x14ac:dyDescent="0.35">
      <c r="N25" cm="1">
        <f t="array" ref="N25:T31">MMULT(N14:T20,(N14:T20))</f>
        <v>0.50519954911650622</v>
      </c>
      <c r="O25">
        <v>0.49800988150835673</v>
      </c>
      <c r="P25">
        <v>0.48986722820146156</v>
      </c>
      <c r="Q25">
        <v>0.50133712608177594</v>
      </c>
      <c r="R25">
        <v>0.49311514628135517</v>
      </c>
      <c r="S25">
        <v>0.50098275761383837</v>
      </c>
      <c r="T25">
        <v>0.49764989415735866</v>
      </c>
      <c r="V25" s="1">
        <f>AVERAGE(N25:T25)</f>
        <v>0.49802308328009326</v>
      </c>
    </row>
    <row r="26" spans="14:23" hidden="1" outlineLevel="1" x14ac:dyDescent="0.35">
      <c r="N26">
        <v>0.15113751299091988</v>
      </c>
      <c r="O26">
        <v>0.15952511415628287</v>
      </c>
      <c r="P26">
        <v>0.15556619067750055</v>
      </c>
      <c r="Q26">
        <v>0.145563717138007</v>
      </c>
      <c r="R26">
        <v>0.15114885730031058</v>
      </c>
      <c r="S26">
        <v>0.14909292905848615</v>
      </c>
      <c r="T26">
        <v>0.15012866164432853</v>
      </c>
      <c r="V26" s="1">
        <f t="shared" ref="V26:V31" si="6">AVERAGE(N26:T26)</f>
        <v>0.15173756899511934</v>
      </c>
    </row>
    <row r="27" spans="14:23" hidden="1" outlineLevel="1" x14ac:dyDescent="0.35">
      <c r="N27">
        <v>0.10139172680549106</v>
      </c>
      <c r="O27">
        <v>0.10300568403459602</v>
      </c>
      <c r="P27">
        <v>0.10548902818252723</v>
      </c>
      <c r="Q27">
        <v>0.10277303688175099</v>
      </c>
      <c r="R27">
        <v>0.10482869877892947</v>
      </c>
      <c r="S27">
        <v>0.10269160526994697</v>
      </c>
      <c r="T27">
        <v>0.10355247828824703</v>
      </c>
      <c r="V27" s="1">
        <f t="shared" si="6"/>
        <v>0.10339032260592697</v>
      </c>
    </row>
    <row r="28" spans="14:23" hidden="1" outlineLevel="1" x14ac:dyDescent="0.35">
      <c r="N28">
        <v>4.112285116319752E-2</v>
      </c>
      <c r="O28">
        <v>4.0323172611620273E-2</v>
      </c>
      <c r="P28">
        <v>4.2038845567604254E-2</v>
      </c>
      <c r="Q28">
        <v>4.2662038599443446E-2</v>
      </c>
      <c r="R28">
        <v>4.2506999313911512E-2</v>
      </c>
      <c r="S28">
        <v>4.201009214873512E-2</v>
      </c>
      <c r="T28">
        <v>4.2187652132765534E-2</v>
      </c>
      <c r="V28" s="1">
        <f t="shared" si="6"/>
        <v>4.1835950219611104E-2</v>
      </c>
    </row>
    <row r="29" spans="14:23" hidden="1" outlineLevel="1" x14ac:dyDescent="0.35">
      <c r="N29">
        <v>8.6262241697996331E-2</v>
      </c>
      <c r="O29">
        <v>8.6302546453934204E-2</v>
      </c>
      <c r="P29">
        <v>8.9700797051094003E-2</v>
      </c>
      <c r="Q29">
        <v>8.8781726185486548E-2</v>
      </c>
      <c r="R29">
        <v>8.9846393129015323E-2</v>
      </c>
      <c r="S29">
        <v>8.8044383063280079E-2</v>
      </c>
      <c r="T29">
        <v>8.8779968975165227E-2</v>
      </c>
      <c r="V29" s="1">
        <f t="shared" si="6"/>
        <v>8.8245436650853118E-2</v>
      </c>
    </row>
    <row r="30" spans="14:23" hidden="1" outlineLevel="1" x14ac:dyDescent="0.35">
      <c r="N30">
        <v>5.0949515531285523E-2</v>
      </c>
      <c r="O30">
        <v>4.9766107010084611E-2</v>
      </c>
      <c r="P30">
        <v>5.1764741249001635E-2</v>
      </c>
      <c r="Q30">
        <v>5.2793755509965963E-2</v>
      </c>
      <c r="R30">
        <v>5.2438309617657053E-2</v>
      </c>
      <c r="S30">
        <v>5.1971917029642004E-2</v>
      </c>
      <c r="T30">
        <v>5.2125846661299158E-2</v>
      </c>
      <c r="V30" s="1">
        <f t="shared" si="6"/>
        <v>5.1687170372705135E-2</v>
      </c>
    </row>
    <row r="31" spans="14:23" hidden="1" outlineLevel="1" x14ac:dyDescent="0.35">
      <c r="N31">
        <v>6.3936602694603425E-2</v>
      </c>
      <c r="O31">
        <v>6.3067494225125587E-2</v>
      </c>
      <c r="P31">
        <v>6.5573169070810872E-2</v>
      </c>
      <c r="Q31">
        <v>6.6088599603570136E-2</v>
      </c>
      <c r="R31">
        <v>6.6115595578820935E-2</v>
      </c>
      <c r="S31">
        <v>6.5206315816071406E-2</v>
      </c>
      <c r="T31">
        <v>6.5575498140835894E-2</v>
      </c>
      <c r="V31" s="1">
        <f t="shared" si="6"/>
        <v>6.5080467875691175E-2</v>
      </c>
    </row>
    <row r="32" spans="14:23" hidden="1" outlineLevel="1" x14ac:dyDescent="0.35"/>
    <row r="33" spans="14:22" hidden="1" outlineLevel="1" x14ac:dyDescent="0.35"/>
    <row r="34" spans="14:22" hidden="1" outlineLevel="1" x14ac:dyDescent="0.35"/>
    <row r="35" spans="14:22" hidden="1" outlineLevel="1" x14ac:dyDescent="0.35"/>
    <row r="36" spans="14:22" hidden="1" outlineLevel="1" x14ac:dyDescent="0.35">
      <c r="N36" cm="1">
        <f t="array" ref="N36:T42">MMULT(N25:T31,(N25:T31))</f>
        <v>0.50065954584197681</v>
      </c>
      <c r="O36">
        <v>0.50058864936140257</v>
      </c>
      <c r="P36">
        <v>0.50050399998758599</v>
      </c>
      <c r="Q36">
        <v>0.50061802582400339</v>
      </c>
      <c r="R36">
        <v>0.50053538044878798</v>
      </c>
      <c r="S36">
        <v>0.50061545540297847</v>
      </c>
      <c r="T36">
        <v>0.50058179843198847</v>
      </c>
      <c r="V36" s="1">
        <f>AVERAGE(N36:T36)</f>
        <v>0.500586122185532</v>
      </c>
    </row>
    <row r="37" spans="14:22" hidden="1" outlineLevel="1" x14ac:dyDescent="0.35">
      <c r="N37">
        <v>0.15245732056885963</v>
      </c>
      <c r="O37">
        <v>0.15254257420005832</v>
      </c>
      <c r="P37">
        <v>0.15250422777079534</v>
      </c>
      <c r="Q37">
        <v>0.15240219488623633</v>
      </c>
      <c r="R37">
        <v>0.15245972041761779</v>
      </c>
      <c r="S37">
        <v>0.15243763173660499</v>
      </c>
      <c r="T37">
        <v>0.15244846306705057</v>
      </c>
      <c r="V37" s="1">
        <f t="shared" ref="V37:V42" si="7">AVERAGE(N37:T37)</f>
        <v>0.1524645903781747</v>
      </c>
    </row>
    <row r="38" spans="14:22" hidden="1" outlineLevel="1" x14ac:dyDescent="0.35">
      <c r="N38">
        <v>0.1026087523518785</v>
      </c>
      <c r="O38">
        <v>0.10262452015820153</v>
      </c>
      <c r="P38">
        <v>0.10265036732507686</v>
      </c>
      <c r="Q38">
        <v>0.10262324883847518</v>
      </c>
      <c r="R38">
        <v>0.10264372705038921</v>
      </c>
      <c r="S38">
        <v>0.10262220173172083</v>
      </c>
      <c r="T38">
        <v>0.10263117187064567</v>
      </c>
      <c r="V38" s="1">
        <f t="shared" si="7"/>
        <v>0.10262914133234112</v>
      </c>
    </row>
    <row r="39" spans="14:22" hidden="1" outlineLevel="1" x14ac:dyDescent="0.35">
      <c r="N39">
        <v>4.1390843743215389E-2</v>
      </c>
      <c r="O39">
        <v>4.1382464270745253E-2</v>
      </c>
      <c r="P39">
        <v>4.1399690606037542E-2</v>
      </c>
      <c r="Q39">
        <v>4.1406350431959865E-2</v>
      </c>
      <c r="R39">
        <v>4.1404715491397119E-2</v>
      </c>
      <c r="S39">
        <v>4.1399760920661673E-2</v>
      </c>
      <c r="T39">
        <v>4.1401542358746955E-2</v>
      </c>
      <c r="V39" s="1">
        <f t="shared" si="7"/>
        <v>4.1397909688966249E-2</v>
      </c>
    </row>
    <row r="40" spans="14:22" hidden="1" outlineLevel="1" x14ac:dyDescent="0.35">
      <c r="N40">
        <v>8.7281533813932347E-2</v>
      </c>
      <c r="O40">
        <v>8.7281254056684951E-2</v>
      </c>
      <c r="P40">
        <v>8.7316006520350736E-2</v>
      </c>
      <c r="Q40">
        <v>8.730767188507968E-2</v>
      </c>
      <c r="R40">
        <v>8.7317825322161327E-2</v>
      </c>
      <c r="S40">
        <v>8.7299562821314902E-2</v>
      </c>
      <c r="T40">
        <v>8.730685236148672E-2</v>
      </c>
      <c r="V40" s="1">
        <f t="shared" si="7"/>
        <v>8.730152954014439E-2</v>
      </c>
    </row>
    <row r="41" spans="14:22" hidden="1" outlineLevel="1" x14ac:dyDescent="0.35">
      <c r="N41">
        <v>5.118488385238075E-2</v>
      </c>
      <c r="O41">
        <v>5.117262656146384E-2</v>
      </c>
      <c r="P41">
        <v>5.1192550389270779E-2</v>
      </c>
      <c r="Q41">
        <v>5.120361264867037E-2</v>
      </c>
      <c r="R41">
        <v>5.1199646462649732E-2</v>
      </c>
      <c r="S41">
        <v>5.1195191559499621E-2</v>
      </c>
      <c r="T41">
        <v>5.1196681928280176E-2</v>
      </c>
      <c r="V41" s="1">
        <f t="shared" si="7"/>
        <v>5.1192170486030759E-2</v>
      </c>
    </row>
    <row r="42" spans="14:22" hidden="1" outlineLevel="1" x14ac:dyDescent="0.35">
      <c r="N42">
        <v>6.4417119827756636E-2</v>
      </c>
      <c r="O42">
        <v>6.4407911391443903E-2</v>
      </c>
      <c r="P42">
        <v>6.4433157400882957E-2</v>
      </c>
      <c r="Q42">
        <v>6.4438895485575201E-2</v>
      </c>
      <c r="R42">
        <v>6.4438984806996946E-2</v>
      </c>
      <c r="S42">
        <v>6.4430195827219636E-2</v>
      </c>
      <c r="T42">
        <v>6.4433489981801595E-2</v>
      </c>
      <c r="V42" s="1">
        <f t="shared" si="7"/>
        <v>6.4428536388810978E-2</v>
      </c>
    </row>
    <row r="43" spans="14:22" hidden="1" outlineLevel="1" x14ac:dyDescent="0.35"/>
    <row r="44" spans="14:22" hidden="1" outlineLevel="1" x14ac:dyDescent="0.35"/>
    <row r="45" spans="14:22" hidden="1" outlineLevel="1" x14ac:dyDescent="0.35"/>
    <row r="46" spans="14:22" hidden="1" outlineLevel="1" x14ac:dyDescent="0.35"/>
    <row r="47" spans="14:22" hidden="1" outlineLevel="1" x14ac:dyDescent="0.35">
      <c r="N47" cm="1">
        <f t="array" ref="N47:T53">MMULT(N36:T42,(N36:T42))</f>
        <v>0.50061295586569332</v>
      </c>
      <c r="O47">
        <v>0.50061294900790754</v>
      </c>
      <c r="P47">
        <v>0.50061293983456134</v>
      </c>
      <c r="Q47">
        <v>0.50061295111099802</v>
      </c>
      <c r="R47">
        <v>0.50061294282244295</v>
      </c>
      <c r="S47">
        <v>0.50061295108965043</v>
      </c>
      <c r="T47">
        <v>0.50061294762558239</v>
      </c>
      <c r="V47" s="1">
        <f>AVERAGE(N47:T47)</f>
        <v>0.50061294819383373</v>
      </c>
    </row>
    <row r="48" spans="14:22" hidden="1" outlineLevel="1" x14ac:dyDescent="0.35">
      <c r="N48">
        <v>0.1524714806171252</v>
      </c>
      <c r="O48">
        <v>0.15247148940907879</v>
      </c>
      <c r="P48">
        <v>0.15247148587021839</v>
      </c>
      <c r="Q48">
        <v>0.15247147524373475</v>
      </c>
      <c r="R48">
        <v>0.15247148130036317</v>
      </c>
      <c r="S48">
        <v>0.15247147880238751</v>
      </c>
      <c r="T48">
        <v>0.1524714800073311</v>
      </c>
      <c r="V48" s="1">
        <f t="shared" ref="V48:V53" si="8">AVERAGE(N48:T48)</f>
        <v>0.152471481607177</v>
      </c>
    </row>
    <row r="49" spans="14:23" hidden="1" outlineLevel="1" x14ac:dyDescent="0.35">
      <c r="N49">
        <v>0.10262121160277508</v>
      </c>
      <c r="O49">
        <v>0.10262121310065567</v>
      </c>
      <c r="P49">
        <v>0.10262121587079055</v>
      </c>
      <c r="Q49">
        <v>0.10262121321588902</v>
      </c>
      <c r="R49">
        <v>0.10262121525521302</v>
      </c>
      <c r="S49">
        <v>0.10262121304363769</v>
      </c>
      <c r="T49">
        <v>0.10262121396238807</v>
      </c>
      <c r="V49" s="1">
        <f t="shared" si="8"/>
        <v>0.10262121372162129</v>
      </c>
    </row>
    <row r="50" spans="14:23" hidden="1" outlineLevel="1" x14ac:dyDescent="0.35">
      <c r="N50">
        <v>4.1393472177930574E-2</v>
      </c>
      <c r="O50">
        <v>4.1393471261409194E-2</v>
      </c>
      <c r="P50">
        <v>4.1393473008360868E-2</v>
      </c>
      <c r="Q50">
        <v>4.1393473771118655E-2</v>
      </c>
      <c r="R50">
        <v>4.1393473551334832E-2</v>
      </c>
      <c r="S50">
        <v>4.13934730820779E-2</v>
      </c>
      <c r="T50">
        <v>4.1393473247950306E-2</v>
      </c>
      <c r="V50" s="1">
        <f t="shared" si="8"/>
        <v>4.1393472871454617E-2</v>
      </c>
    </row>
    <row r="51" spans="14:23" hidden="1" outlineLevel="1" x14ac:dyDescent="0.35">
      <c r="N51">
        <v>8.7291831580169565E-2</v>
      </c>
      <c r="O51">
        <v>8.7291831416571139E-2</v>
      </c>
      <c r="P51">
        <v>8.7291835028202244E-2</v>
      </c>
      <c r="Q51">
        <v>8.729183433821909E-2</v>
      </c>
      <c r="R51">
        <v>8.7291835284569741E-2</v>
      </c>
      <c r="S51">
        <v>8.7291833453594897E-2</v>
      </c>
      <c r="T51">
        <v>8.7291834181174602E-2</v>
      </c>
      <c r="V51" s="1">
        <f t="shared" si="8"/>
        <v>8.7291833611785899E-2</v>
      </c>
    </row>
    <row r="52" spans="14:23" hidden="1" outlineLevel="1" x14ac:dyDescent="0.35">
      <c r="N52">
        <v>5.1187153093243981E-2</v>
      </c>
      <c r="O52">
        <v>5.1187151773096129E-2</v>
      </c>
      <c r="P52">
        <v>5.1187153780166646E-2</v>
      </c>
      <c r="Q52">
        <v>5.1187155006322947E-2</v>
      </c>
      <c r="R52">
        <v>5.1187154537655044E-2</v>
      </c>
      <c r="S52">
        <v>5.1187154131369567E-2</v>
      </c>
      <c r="T52">
        <v>5.1187154262580511E-2</v>
      </c>
      <c r="V52" s="1">
        <f t="shared" si="8"/>
        <v>5.1187153797776407E-2</v>
      </c>
    </row>
    <row r="53" spans="14:23" hidden="1" outlineLevel="1" x14ac:dyDescent="0.35">
      <c r="N53">
        <v>6.4421895063062576E-2</v>
      </c>
      <c r="O53">
        <v>6.442189403128204E-2</v>
      </c>
      <c r="P53">
        <v>6.4421896607700216E-2</v>
      </c>
      <c r="Q53">
        <v>6.442189731371771E-2</v>
      </c>
      <c r="R53">
        <v>6.442189724842147E-2</v>
      </c>
      <c r="S53">
        <v>6.4421896397282324E-2</v>
      </c>
      <c r="T53">
        <v>6.4421896712993476E-2</v>
      </c>
      <c r="V53" s="1">
        <f t="shared" si="8"/>
        <v>6.44218961963514E-2</v>
      </c>
    </row>
    <row r="54" spans="14:23" hidden="1" outlineLevel="1" x14ac:dyDescent="0.35"/>
    <row r="55" spans="14:23" hidden="1" outlineLevel="1" x14ac:dyDescent="0.35"/>
    <row r="56" spans="14:23" hidden="1" outlineLevel="1" x14ac:dyDescent="0.35"/>
    <row r="57" spans="14:23" collapsed="1" x14ac:dyDescent="0.35"/>
    <row r="58" spans="14:23" x14ac:dyDescent="0.35">
      <c r="N58" cm="1">
        <f t="array" ref="N58:T64">MMULT(N47:T53,(N47:T53))</f>
        <v>0.50061295106424442</v>
      </c>
      <c r="O58">
        <v>0.50061295106424442</v>
      </c>
      <c r="P58">
        <v>0.50061295106424408</v>
      </c>
      <c r="Q58">
        <v>0.5006129510642443</v>
      </c>
      <c r="R58">
        <v>0.50061295106424419</v>
      </c>
      <c r="S58">
        <v>0.50061295106424419</v>
      </c>
      <c r="T58">
        <v>0.50061295106424442</v>
      </c>
      <c r="V58" s="1">
        <f>AVERAGE(N58:T58)</f>
        <v>0.5006129510642443</v>
      </c>
      <c r="W58" s="35" t="s">
        <v>0</v>
      </c>
    </row>
    <row r="59" spans="14:23" x14ac:dyDescent="0.35">
      <c r="N59">
        <v>0.15247148220176868</v>
      </c>
      <c r="O59">
        <v>0.15247148220176879</v>
      </c>
      <c r="P59">
        <v>0.15247148220176873</v>
      </c>
      <c r="Q59">
        <v>0.15247148220176862</v>
      </c>
      <c r="R59">
        <v>0.15247148220176868</v>
      </c>
      <c r="S59">
        <v>0.15247148220176868</v>
      </c>
      <c r="T59">
        <v>0.15247148220176868</v>
      </c>
      <c r="V59" s="1">
        <f t="shared" ref="V59:V64" si="9">AVERAGE(N59:T59)</f>
        <v>0.1524714822017687</v>
      </c>
      <c r="W59" s="35" t="s">
        <v>1</v>
      </c>
    </row>
    <row r="60" spans="14:23" x14ac:dyDescent="0.35">
      <c r="N60">
        <v>0.10262121288051289</v>
      </c>
      <c r="O60">
        <v>0.1026212128805129</v>
      </c>
      <c r="P60">
        <v>0.10262121288051293</v>
      </c>
      <c r="Q60">
        <v>0.10262121288051289</v>
      </c>
      <c r="R60">
        <v>0.10262121288051292</v>
      </c>
      <c r="S60">
        <v>0.10262121288051292</v>
      </c>
      <c r="T60">
        <v>0.1026212128805129</v>
      </c>
      <c r="V60" s="1">
        <f t="shared" si="9"/>
        <v>0.10262121288051292</v>
      </c>
      <c r="W60" s="35" t="s">
        <v>2</v>
      </c>
    </row>
    <row r="61" spans="14:23" x14ac:dyDescent="0.35">
      <c r="N61">
        <v>4.1393472424454965E-2</v>
      </c>
      <c r="O61">
        <v>4.1393472424454958E-2</v>
      </c>
      <c r="P61">
        <v>4.1393472424454958E-2</v>
      </c>
      <c r="Q61">
        <v>4.1393472424454979E-2</v>
      </c>
      <c r="R61">
        <v>4.1393472424454972E-2</v>
      </c>
      <c r="S61">
        <v>4.1393472424454972E-2</v>
      </c>
      <c r="T61">
        <v>4.1393472424454986E-2</v>
      </c>
      <c r="V61" s="1">
        <f t="shared" si="9"/>
        <v>4.1393472424454965E-2</v>
      </c>
      <c r="W61" s="35" t="s">
        <v>3</v>
      </c>
    </row>
    <row r="62" spans="14:23" x14ac:dyDescent="0.35">
      <c r="N62">
        <v>8.7291832610052897E-2</v>
      </c>
      <c r="O62">
        <v>8.7291832610052911E-2</v>
      </c>
      <c r="P62">
        <v>8.7291832610052925E-2</v>
      </c>
      <c r="Q62">
        <v>8.7291832610052938E-2</v>
      </c>
      <c r="R62">
        <v>8.7291832610052938E-2</v>
      </c>
      <c r="S62">
        <v>8.7291832610052911E-2</v>
      </c>
      <c r="T62">
        <v>8.7291832610052938E-2</v>
      </c>
      <c r="V62" s="1">
        <f t="shared" si="9"/>
        <v>8.7291832610052911E-2</v>
      </c>
      <c r="W62" s="35" t="s">
        <v>5</v>
      </c>
    </row>
    <row r="63" spans="14:23" x14ac:dyDescent="0.35">
      <c r="N63">
        <v>5.1187153296195775E-2</v>
      </c>
      <c r="O63">
        <v>5.1187153296195768E-2</v>
      </c>
      <c r="P63">
        <v>5.1187153296195782E-2</v>
      </c>
      <c r="Q63">
        <v>5.1187153296195789E-2</v>
      </c>
      <c r="R63">
        <v>5.1187153296195782E-2</v>
      </c>
      <c r="S63">
        <v>5.1187153296195782E-2</v>
      </c>
      <c r="T63">
        <v>5.1187153296195803E-2</v>
      </c>
      <c r="V63" s="1">
        <f t="shared" si="9"/>
        <v>5.1187153296195782E-2</v>
      </c>
      <c r="W63" s="35" t="s">
        <v>4</v>
      </c>
    </row>
    <row r="64" spans="14:23" x14ac:dyDescent="0.35">
      <c r="N64">
        <v>6.4421895522771069E-2</v>
      </c>
      <c r="O64">
        <v>6.4421895522771083E-2</v>
      </c>
      <c r="P64">
        <v>6.4421895522771083E-2</v>
      </c>
      <c r="Q64">
        <v>6.4421895522771083E-2</v>
      </c>
      <c r="R64">
        <v>6.4421895522771083E-2</v>
      </c>
      <c r="S64">
        <v>6.4421895522771083E-2</v>
      </c>
      <c r="T64">
        <v>6.4421895522771097E-2</v>
      </c>
      <c r="V64" s="1">
        <f t="shared" si="9"/>
        <v>6.4421895522771097E-2</v>
      </c>
      <c r="W64" s="35" t="s">
        <v>6</v>
      </c>
    </row>
    <row r="65" spans="15:15" ht="9" customHeight="1" x14ac:dyDescent="0.35"/>
    <row r="69" spans="15:15" x14ac:dyDescent="0.35">
      <c r="O69" s="1"/>
    </row>
    <row r="70" spans="15:15" x14ac:dyDescent="0.35">
      <c r="O70" s="1"/>
    </row>
    <row r="71" spans="15:15" x14ac:dyDescent="0.35">
      <c r="O71" s="1"/>
    </row>
    <row r="72" spans="15:15" x14ac:dyDescent="0.35">
      <c r="O72" s="1"/>
    </row>
    <row r="73" spans="15:15" x14ac:dyDescent="0.35">
      <c r="O73" s="1"/>
    </row>
    <row r="74" spans="15:15" x14ac:dyDescent="0.35">
      <c r="O74" s="1"/>
    </row>
    <row r="75" spans="15:15" x14ac:dyDescent="0.35">
      <c r="O75" s="1"/>
    </row>
  </sheetData>
  <phoneticPr fontId="3" type="noConversion"/>
  <conditionalFormatting sqref="O69:O75">
    <cfRule type="colorScale" priority="1">
      <colorScale>
        <cfvo type="min"/>
        <cfvo type="max"/>
        <color rgb="FFFCFCFF"/>
        <color rgb="FFF8696B"/>
      </colorScale>
    </cfRule>
  </conditionalFormatting>
  <conditionalFormatting sqref="V3:V9">
    <cfRule type="colorScale" priority="7">
      <colorScale>
        <cfvo type="min"/>
        <cfvo type="max"/>
        <color rgb="FFFCFCFF"/>
        <color rgb="FFF8696B"/>
      </colorScale>
    </cfRule>
  </conditionalFormatting>
  <conditionalFormatting sqref="V14:V20">
    <cfRule type="colorScale" priority="6">
      <colorScale>
        <cfvo type="min"/>
        <cfvo type="max"/>
        <color rgb="FFFCFCFF"/>
        <color rgb="FFF8696B"/>
      </colorScale>
    </cfRule>
  </conditionalFormatting>
  <conditionalFormatting sqref="V25:V31">
    <cfRule type="colorScale" priority="5">
      <colorScale>
        <cfvo type="min"/>
        <cfvo type="max"/>
        <color rgb="FFFCFCFF"/>
        <color rgb="FFF8696B"/>
      </colorScale>
    </cfRule>
  </conditionalFormatting>
  <conditionalFormatting sqref="V36:V42">
    <cfRule type="colorScale" priority="4">
      <colorScale>
        <cfvo type="min"/>
        <cfvo type="max"/>
        <color rgb="FFFCFCFF"/>
        <color rgb="FFF8696B"/>
      </colorScale>
    </cfRule>
  </conditionalFormatting>
  <conditionalFormatting sqref="V47:V53">
    <cfRule type="colorScale" priority="3">
      <colorScale>
        <cfvo type="min"/>
        <cfvo type="max"/>
        <color rgb="FFFCFCFF"/>
        <color rgb="FFF8696B"/>
      </colorScale>
    </cfRule>
  </conditionalFormatting>
  <conditionalFormatting sqref="V58:V64">
    <cfRule type="colorScale" priority="2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paperSize="9" orientation="portrait" horizontalDpi="200" verticalDpi="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D1EDD-D366-42AB-BE59-B9A507FF5A92}">
  <dimension ref="B1:D4"/>
  <sheetViews>
    <sheetView showGridLines="0" zoomScale="115" zoomScaleNormal="115" workbookViewId="0">
      <selection activeCell="D4" sqref="B2:D4"/>
    </sheetView>
  </sheetViews>
  <sheetFormatPr baseColWidth="10" defaultRowHeight="14.5" x14ac:dyDescent="0.35"/>
  <cols>
    <col min="1" max="1" width="1.08984375" customWidth="1"/>
    <col min="2" max="2" width="23.453125" customWidth="1"/>
    <col min="3" max="3" width="18.90625" customWidth="1"/>
    <col min="4" max="4" width="20.453125" customWidth="1"/>
  </cols>
  <sheetData>
    <row r="1" spans="2:4" ht="5.5" customHeight="1" x14ac:dyDescent="0.35"/>
    <row r="2" spans="2:4" ht="18.5" x14ac:dyDescent="0.45">
      <c r="B2" s="13" t="s">
        <v>33</v>
      </c>
      <c r="C2" s="13" t="s">
        <v>31</v>
      </c>
      <c r="D2" s="13" t="s">
        <v>32</v>
      </c>
    </row>
    <row r="3" spans="2:4" ht="18.5" x14ac:dyDescent="0.45">
      <c r="B3" s="13" t="s">
        <v>30</v>
      </c>
      <c r="C3" s="14">
        <v>0</v>
      </c>
      <c r="D3" s="14">
        <v>0.5</v>
      </c>
    </row>
    <row r="4" spans="2:4" ht="18.5" x14ac:dyDescent="0.45">
      <c r="B4" s="13" t="s">
        <v>29</v>
      </c>
      <c r="C4" s="14">
        <f>D3+1E-24</f>
        <v>0.5</v>
      </c>
      <c r="D4" s="14">
        <v>1</v>
      </c>
    </row>
  </sheetData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8F356-9CFD-4B1A-935C-875DB5C0B43F}">
  <dimension ref="A1:J18"/>
  <sheetViews>
    <sheetView showGridLines="0" zoomScale="145" zoomScaleNormal="145" workbookViewId="0">
      <selection activeCell="D23" sqref="A23:D23"/>
    </sheetView>
  </sheetViews>
  <sheetFormatPr baseColWidth="10" defaultRowHeight="14.5" x14ac:dyDescent="0.35"/>
  <cols>
    <col min="1" max="1" width="13.08984375" customWidth="1"/>
    <col min="9" max="9" width="15.36328125" customWidth="1"/>
    <col min="10" max="10" width="14" customWidth="1"/>
  </cols>
  <sheetData>
    <row r="1" spans="1:10" x14ac:dyDescent="0.35">
      <c r="A1" t="s">
        <v>20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  <c r="G1" s="5" t="s">
        <v>13</v>
      </c>
      <c r="H1" s="5" t="s">
        <v>14</v>
      </c>
      <c r="I1" t="s">
        <v>27</v>
      </c>
      <c r="J1" t="s">
        <v>28</v>
      </c>
    </row>
    <row r="2" spans="1:10" x14ac:dyDescent="0.35">
      <c r="A2" t="s">
        <v>19</v>
      </c>
      <c r="B2">
        <f ca="1">RANDBETWEEN(0,1)</f>
        <v>0</v>
      </c>
      <c r="C2">
        <f t="shared" ref="B2:H8" ca="1" si="0">RANDBETWEEN(0,1)</f>
        <v>0</v>
      </c>
      <c r="D2">
        <f t="shared" ca="1" si="0"/>
        <v>1</v>
      </c>
      <c r="E2">
        <f t="shared" ca="1" si="0"/>
        <v>1</v>
      </c>
      <c r="F2">
        <f t="shared" ca="1" si="0"/>
        <v>0</v>
      </c>
      <c r="G2">
        <f t="shared" ca="1" si="0"/>
        <v>0</v>
      </c>
      <c r="H2">
        <f t="shared" ca="1" si="0"/>
        <v>1</v>
      </c>
      <c r="I2" s="12" cm="1">
        <f t="array" aca="1" ref="I2" ca="1">SUMPRODUCT(TRANSPOSE(PESOS_FIN),Tabla2[[#This Row],[C1]:[C7]])</f>
        <v>0.20843658082773897</v>
      </c>
      <c r="J2" t="str">
        <f ca="1">LOOKUP(Tabla2[[#This Row],[VALORACION]],'3) ESCALA'!$C$3:$D$4,'3) ESCALA'!$B$3:$B$4)</f>
        <v>INACEPTABLE</v>
      </c>
    </row>
    <row r="3" spans="1:10" x14ac:dyDescent="0.35">
      <c r="A3" t="s">
        <v>21</v>
      </c>
      <c r="B3">
        <f t="shared" ca="1" si="0"/>
        <v>1</v>
      </c>
      <c r="C3">
        <f t="shared" ca="1" si="0"/>
        <v>0</v>
      </c>
      <c r="D3">
        <f t="shared" ca="1" si="0"/>
        <v>0</v>
      </c>
      <c r="E3">
        <f t="shared" ca="1" si="0"/>
        <v>1</v>
      </c>
      <c r="F3">
        <f t="shared" ca="1" si="0"/>
        <v>1</v>
      </c>
      <c r="G3">
        <f t="shared" ca="1" si="0"/>
        <v>0</v>
      </c>
      <c r="H3">
        <f t="shared" ca="1" si="0"/>
        <v>0</v>
      </c>
      <c r="I3" s="12" cm="1">
        <f t="array" aca="1" ref="I3" ca="1">SUMPRODUCT(TRANSPOSE(PESOS_FIN),Tabla2[[#This Row],[C1]:[C7]])</f>
        <v>0.62929825609875223</v>
      </c>
      <c r="J3" t="str">
        <f ca="1">LOOKUP(Tabla2[[#This Row],[VALORACION]],'3) ESCALA'!$C$3:$D$4,'3) ESCALA'!$B$3:$B$4)</f>
        <v>ACEPTABLE</v>
      </c>
    </row>
    <row r="4" spans="1:10" x14ac:dyDescent="0.35">
      <c r="A4" t="s">
        <v>22</v>
      </c>
      <c r="B4">
        <f t="shared" ca="1" si="0"/>
        <v>1</v>
      </c>
      <c r="C4">
        <f t="shared" ca="1" si="0"/>
        <v>1</v>
      </c>
      <c r="D4">
        <f t="shared" ca="1" si="0"/>
        <v>1</v>
      </c>
      <c r="E4">
        <f t="shared" ca="1" si="0"/>
        <v>0</v>
      </c>
      <c r="F4">
        <f t="shared" ca="1" si="0"/>
        <v>1</v>
      </c>
      <c r="G4">
        <f t="shared" ca="1" si="0"/>
        <v>1</v>
      </c>
      <c r="H4">
        <f t="shared" ca="1" si="0"/>
        <v>1</v>
      </c>
      <c r="I4" s="12" cm="1">
        <f t="array" aca="1" ref="I4" ca="1">SUMPRODUCT(TRANSPOSE(PESOS_FIN),Tabla2[[#This Row],[C1]:[C7]])</f>
        <v>0.95860652757554587</v>
      </c>
      <c r="J4" t="str">
        <f ca="1">LOOKUP(Tabla2[[#This Row],[VALORACION]],'3) ESCALA'!$C$3:$D$4,'3) ESCALA'!$B$3:$B$4)</f>
        <v>ACEPTABLE</v>
      </c>
    </row>
    <row r="5" spans="1:10" x14ac:dyDescent="0.35">
      <c r="A5" t="s">
        <v>23</v>
      </c>
      <c r="B5">
        <f t="shared" ca="1" si="0"/>
        <v>0</v>
      </c>
      <c r="C5">
        <f t="shared" ca="1" si="0"/>
        <v>1</v>
      </c>
      <c r="D5">
        <f t="shared" ca="1" si="0"/>
        <v>1</v>
      </c>
      <c r="E5">
        <f t="shared" ca="1" si="0"/>
        <v>0</v>
      </c>
      <c r="F5">
        <f t="shared" ca="1" si="0"/>
        <v>1</v>
      </c>
      <c r="G5">
        <f t="shared" ca="1" si="0"/>
        <v>1</v>
      </c>
      <c r="H5">
        <f t="shared" ca="1" si="0"/>
        <v>0</v>
      </c>
      <c r="I5" s="12" cm="1">
        <f t="array" aca="1" ref="I5" ca="1">SUMPRODUCT(TRANSPOSE(PESOS_FIN),Tabla2[[#This Row],[C1]:[C7]])</f>
        <v>0.39357168098853029</v>
      </c>
      <c r="J5" t="str">
        <f ca="1">LOOKUP(Tabla2[[#This Row],[VALORACION]],'3) ESCALA'!$C$3:$D$4,'3) ESCALA'!$B$3:$B$4)</f>
        <v>INACEPTABLE</v>
      </c>
    </row>
    <row r="6" spans="1:10" x14ac:dyDescent="0.35">
      <c r="A6" t="s">
        <v>24</v>
      </c>
      <c r="B6">
        <f t="shared" ca="1" si="0"/>
        <v>1</v>
      </c>
      <c r="C6">
        <f t="shared" ca="1" si="0"/>
        <v>1</v>
      </c>
      <c r="D6">
        <f t="shared" ca="1" si="0"/>
        <v>0</v>
      </c>
      <c r="E6">
        <f t="shared" ca="1" si="0"/>
        <v>1</v>
      </c>
      <c r="F6">
        <f t="shared" ca="1" si="0"/>
        <v>0</v>
      </c>
      <c r="G6">
        <f t="shared" ca="1" si="0"/>
        <v>1</v>
      </c>
      <c r="H6">
        <f t="shared" ca="1" si="0"/>
        <v>0</v>
      </c>
      <c r="I6" s="12" cm="1">
        <f t="array" aca="1" ref="I6" ca="1">SUMPRODUCT(TRANSPOSE(PESOS_FIN),Tabla2[[#This Row],[C1]:[C7]])</f>
        <v>0.74566505898666391</v>
      </c>
      <c r="J6" t="str">
        <f ca="1">LOOKUP(Tabla2[[#This Row],[VALORACION]],'3) ESCALA'!$C$3:$D$4,'3) ESCALA'!$B$3:$B$4)</f>
        <v>ACEPTABLE</v>
      </c>
    </row>
    <row r="7" spans="1:10" x14ac:dyDescent="0.35">
      <c r="A7" t="s">
        <v>25</v>
      </c>
      <c r="B7">
        <f t="shared" ca="1" si="0"/>
        <v>1</v>
      </c>
      <c r="C7">
        <f t="shared" ca="1" si="0"/>
        <v>1</v>
      </c>
      <c r="D7">
        <f t="shared" ca="1" si="0"/>
        <v>1</v>
      </c>
      <c r="E7">
        <f t="shared" ca="1" si="0"/>
        <v>1</v>
      </c>
      <c r="F7">
        <f t="shared" ca="1" si="0"/>
        <v>1</v>
      </c>
      <c r="G7">
        <f t="shared" ca="1" si="0"/>
        <v>1</v>
      </c>
      <c r="H7">
        <f t="shared" ca="1" si="0"/>
        <v>0</v>
      </c>
      <c r="I7" s="12" cm="1">
        <f t="array" aca="1" ref="I7" ca="1">SUMPRODUCT(TRANSPOSE(PESOS_FIN),Tabla2[[#This Row],[C1]:[C7]])</f>
        <v>0.93557810447722978</v>
      </c>
      <c r="J7" t="str">
        <f ca="1">LOOKUP(Tabla2[[#This Row],[VALORACION]],'3) ESCALA'!$C$3:$D$4,'3) ESCALA'!$B$3:$B$4)</f>
        <v>ACEPTABLE</v>
      </c>
    </row>
    <row r="8" spans="1:10" x14ac:dyDescent="0.35">
      <c r="A8" t="s">
        <v>26</v>
      </c>
      <c r="B8">
        <f t="shared" ca="1" si="0"/>
        <v>0</v>
      </c>
      <c r="C8">
        <f t="shared" ca="1" si="0"/>
        <v>1</v>
      </c>
      <c r="D8">
        <f t="shared" ca="1" si="0"/>
        <v>1</v>
      </c>
      <c r="E8">
        <f t="shared" ca="1" si="0"/>
        <v>0</v>
      </c>
      <c r="F8">
        <f t="shared" ca="1" si="0"/>
        <v>0</v>
      </c>
      <c r="G8">
        <f t="shared" ca="1" si="0"/>
        <v>1</v>
      </c>
      <c r="H8">
        <f t="shared" ca="1" si="0"/>
        <v>0</v>
      </c>
      <c r="I8" s="12" cm="1">
        <f t="array" aca="1" ref="I8" ca="1">SUMPRODUCT(TRANSPOSE(PESOS_FIN),Tabla2[[#This Row],[C1]:[C7]])</f>
        <v>0.30627984837847738</v>
      </c>
      <c r="J8" t="str">
        <f ca="1">LOOKUP(Tabla2[[#This Row],[VALORACION]],'3) ESCALA'!$C$3:$D$4,'3) ESCALA'!$B$3:$B$4)</f>
        <v>INACEPTABLE</v>
      </c>
    </row>
    <row r="15" spans="1:10" x14ac:dyDescent="0.35">
      <c r="D15" s="10" t="s">
        <v>34</v>
      </c>
      <c r="E15" t="s">
        <v>36</v>
      </c>
    </row>
    <row r="16" spans="1:10" x14ac:dyDescent="0.35">
      <c r="D16" s="11" t="s">
        <v>29</v>
      </c>
      <c r="E16">
        <v>4</v>
      </c>
    </row>
    <row r="17" spans="4:5" x14ac:dyDescent="0.35">
      <c r="D17" s="11" t="s">
        <v>30</v>
      </c>
      <c r="E17">
        <v>3</v>
      </c>
    </row>
    <row r="18" spans="4:5" x14ac:dyDescent="0.35">
      <c r="D18" s="11" t="s">
        <v>35</v>
      </c>
      <c r="E18">
        <v>7</v>
      </c>
    </row>
  </sheetData>
  <phoneticPr fontId="3" type="noConversion"/>
  <pageMargins left="0.7" right="0.7" top="0.75" bottom="0.75" header="0.3" footer="0.3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FA8AD-92DE-44C8-BCCE-A6B70E26F83B}">
  <dimension ref="B1:J34"/>
  <sheetViews>
    <sheetView tabSelected="1" topLeftCell="A16" zoomScale="130" zoomScaleNormal="130" workbookViewId="0">
      <selection activeCell="G13" sqref="G13"/>
    </sheetView>
  </sheetViews>
  <sheetFormatPr baseColWidth="10" defaultRowHeight="14.5" x14ac:dyDescent="0.35"/>
  <cols>
    <col min="1" max="1" width="5.36328125" customWidth="1"/>
    <col min="2" max="2" width="1.90625" customWidth="1"/>
    <col min="3" max="3" width="19.90625" customWidth="1"/>
    <col min="5" max="5" width="4.90625" style="5" customWidth="1"/>
    <col min="7" max="7" width="4.90625" style="5" customWidth="1"/>
    <col min="8" max="8" width="13.08984375" customWidth="1"/>
    <col min="10" max="10" width="1.90625" customWidth="1"/>
  </cols>
  <sheetData>
    <row r="1" spans="2:10" ht="15" thickBot="1" x14ac:dyDescent="0.4"/>
    <row r="2" spans="2:10" ht="15" thickBot="1" x14ac:dyDescent="0.4">
      <c r="B2" s="15"/>
      <c r="C2" s="16"/>
      <c r="D2" s="16"/>
      <c r="E2" s="26"/>
      <c r="F2" s="16"/>
      <c r="G2" s="26"/>
      <c r="H2" s="16"/>
      <c r="I2" s="16"/>
      <c r="J2" s="17"/>
    </row>
    <row r="3" spans="2:10" x14ac:dyDescent="0.35">
      <c r="B3" s="54" t="s">
        <v>37</v>
      </c>
      <c r="C3" s="55"/>
      <c r="D3" s="55"/>
      <c r="E3" s="55"/>
      <c r="F3" s="55"/>
      <c r="G3" s="55"/>
      <c r="H3" s="55"/>
      <c r="I3" s="55"/>
      <c r="J3" s="56"/>
    </row>
    <row r="4" spans="2:10" ht="15" thickBot="1" x14ac:dyDescent="0.4">
      <c r="B4" s="57"/>
      <c r="C4" s="58"/>
      <c r="D4" s="58"/>
      <c r="E4" s="58"/>
      <c r="F4" s="58"/>
      <c r="G4" s="58"/>
      <c r="H4" s="58"/>
      <c r="I4" s="58"/>
      <c r="J4" s="59"/>
    </row>
    <row r="5" spans="2:10" x14ac:dyDescent="0.35">
      <c r="B5" s="18"/>
      <c r="C5" s="19"/>
      <c r="D5" s="19"/>
      <c r="E5" s="27"/>
      <c r="F5" s="19"/>
      <c r="G5" s="27"/>
      <c r="H5" s="19"/>
      <c r="I5" s="19"/>
      <c r="J5" s="20"/>
    </row>
    <row r="6" spans="2:10" x14ac:dyDescent="0.35">
      <c r="B6" s="18"/>
      <c r="C6" s="19" t="s">
        <v>38</v>
      </c>
      <c r="D6" s="31"/>
      <c r="E6" s="32" t="s">
        <v>39</v>
      </c>
      <c r="F6" s="19"/>
      <c r="G6" s="27"/>
      <c r="H6" s="19"/>
      <c r="I6" s="19"/>
      <c r="J6" s="20"/>
    </row>
    <row r="7" spans="2:10" x14ac:dyDescent="0.35">
      <c r="B7" s="18"/>
      <c r="C7" s="19"/>
      <c r="D7" s="31"/>
      <c r="E7" s="33"/>
      <c r="F7" s="19"/>
      <c r="G7" s="27"/>
      <c r="H7" s="19"/>
      <c r="I7" s="19"/>
      <c r="J7" s="20"/>
    </row>
    <row r="8" spans="2:10" x14ac:dyDescent="0.35">
      <c r="B8" s="18"/>
      <c r="C8" s="19" t="s">
        <v>40</v>
      </c>
      <c r="D8" s="31"/>
      <c r="E8" s="32" t="s">
        <v>41</v>
      </c>
      <c r="F8" s="19"/>
      <c r="G8" s="27"/>
      <c r="H8" s="19"/>
      <c r="I8" s="19"/>
      <c r="J8" s="20"/>
    </row>
    <row r="9" spans="2:10" x14ac:dyDescent="0.35">
      <c r="B9" s="18"/>
      <c r="C9" s="24"/>
      <c r="D9" s="24"/>
      <c r="E9" s="28"/>
      <c r="F9" s="24"/>
      <c r="G9" s="28"/>
      <c r="H9" s="24"/>
      <c r="I9" s="24"/>
      <c r="J9" s="20"/>
    </row>
    <row r="10" spans="2:10" x14ac:dyDescent="0.35">
      <c r="B10" s="18"/>
      <c r="C10" s="19"/>
      <c r="D10" s="19"/>
      <c r="E10" s="27"/>
      <c r="F10" s="19"/>
      <c r="G10" s="27"/>
      <c r="H10" s="19"/>
      <c r="I10" s="19"/>
      <c r="J10" s="20"/>
    </row>
    <row r="11" spans="2:10" x14ac:dyDescent="0.35">
      <c r="B11" s="18"/>
      <c r="C11" s="19"/>
      <c r="D11" s="19"/>
      <c r="E11" s="27"/>
      <c r="F11" s="19"/>
      <c r="G11" s="27"/>
      <c r="H11" s="19"/>
      <c r="I11" s="19"/>
      <c r="J11" s="20"/>
    </row>
    <row r="12" spans="2:10" x14ac:dyDescent="0.35">
      <c r="B12" s="18"/>
      <c r="C12" s="19" t="s">
        <v>46</v>
      </c>
      <c r="D12" s="19"/>
      <c r="E12" s="27"/>
      <c r="F12" s="19"/>
      <c r="G12" s="27"/>
      <c r="H12" s="19"/>
      <c r="I12" s="19"/>
      <c r="J12" s="20"/>
    </row>
    <row r="13" spans="2:10" x14ac:dyDescent="0.35">
      <c r="B13" s="18"/>
      <c r="C13" s="19"/>
      <c r="D13" s="25" t="s">
        <v>42</v>
      </c>
      <c r="E13" s="29" t="s">
        <v>44</v>
      </c>
      <c r="F13" s="25" t="s">
        <v>43</v>
      </c>
      <c r="G13" s="29"/>
      <c r="H13" s="19"/>
      <c r="I13" s="19"/>
      <c r="J13" s="20"/>
    </row>
    <row r="14" spans="2:10" x14ac:dyDescent="0.35">
      <c r="B14" s="18"/>
      <c r="C14" s="19"/>
      <c r="D14" s="19"/>
      <c r="E14" s="27"/>
      <c r="F14" s="19"/>
      <c r="G14" s="27"/>
      <c r="H14" s="19"/>
      <c r="I14" s="19"/>
      <c r="J14" s="20"/>
    </row>
    <row r="15" spans="2:10" x14ac:dyDescent="0.35">
      <c r="B15" s="18"/>
      <c r="C15" s="19" t="s">
        <v>47</v>
      </c>
      <c r="D15" s="19"/>
      <c r="E15" s="27"/>
      <c r="F15" s="19"/>
      <c r="G15" s="27"/>
      <c r="H15" s="19"/>
      <c r="I15" s="19"/>
      <c r="J15" s="20"/>
    </row>
    <row r="16" spans="2:10" x14ac:dyDescent="0.35">
      <c r="B16" s="18"/>
      <c r="C16" s="19"/>
      <c r="D16" s="25" t="s">
        <v>42</v>
      </c>
      <c r="E16" s="29" t="s">
        <v>44</v>
      </c>
      <c r="F16" s="25" t="s">
        <v>43</v>
      </c>
      <c r="G16" s="29"/>
      <c r="H16" s="19"/>
      <c r="I16" s="19"/>
      <c r="J16" s="20"/>
    </row>
    <row r="17" spans="2:10" x14ac:dyDescent="0.35">
      <c r="B17" s="18"/>
      <c r="C17" s="19"/>
      <c r="D17" s="19"/>
      <c r="E17" s="27"/>
      <c r="F17" s="19"/>
      <c r="G17" s="27"/>
      <c r="H17" s="19"/>
      <c r="I17" s="19"/>
      <c r="J17" s="20"/>
    </row>
    <row r="18" spans="2:10" x14ac:dyDescent="0.35">
      <c r="B18" s="18"/>
      <c r="C18" s="19" t="s">
        <v>48</v>
      </c>
      <c r="D18" s="19"/>
      <c r="E18" s="27"/>
      <c r="F18" s="19"/>
      <c r="G18" s="27"/>
      <c r="H18" s="19"/>
      <c r="I18" s="19"/>
      <c r="J18" s="20"/>
    </row>
    <row r="19" spans="2:10" x14ac:dyDescent="0.35">
      <c r="B19" s="18"/>
      <c r="C19" s="19"/>
      <c r="D19" s="25" t="s">
        <v>42</v>
      </c>
      <c r="E19" s="29"/>
      <c r="F19" s="25" t="s">
        <v>43</v>
      </c>
      <c r="G19" s="29" t="s">
        <v>44</v>
      </c>
      <c r="H19" s="19"/>
      <c r="I19" s="19"/>
      <c r="J19" s="20"/>
    </row>
    <row r="20" spans="2:10" x14ac:dyDescent="0.35">
      <c r="B20" s="18"/>
      <c r="C20" s="19"/>
      <c r="D20" s="19"/>
      <c r="E20" s="27"/>
      <c r="F20" s="19"/>
      <c r="G20" s="27"/>
      <c r="H20" s="19"/>
      <c r="I20" s="19"/>
      <c r="J20" s="20"/>
    </row>
    <row r="21" spans="2:10" x14ac:dyDescent="0.35">
      <c r="B21" s="18"/>
      <c r="C21" s="19" t="s">
        <v>49</v>
      </c>
      <c r="D21" s="19"/>
      <c r="E21" s="27"/>
      <c r="F21" s="19"/>
      <c r="G21" s="27"/>
      <c r="H21" s="19"/>
      <c r="I21" s="19"/>
      <c r="J21" s="20"/>
    </row>
    <row r="22" spans="2:10" x14ac:dyDescent="0.35">
      <c r="B22" s="18"/>
      <c r="C22" s="19"/>
      <c r="D22" s="25" t="s">
        <v>42</v>
      </c>
      <c r="E22" s="29" t="s">
        <v>44</v>
      </c>
      <c r="F22" s="25" t="s">
        <v>43</v>
      </c>
      <c r="G22" s="29"/>
      <c r="H22" s="19"/>
      <c r="I22" s="19"/>
      <c r="J22" s="20"/>
    </row>
    <row r="23" spans="2:10" x14ac:dyDescent="0.35">
      <c r="B23" s="18"/>
      <c r="C23" s="19"/>
      <c r="D23" s="19"/>
      <c r="E23" s="27"/>
      <c r="F23" s="19"/>
      <c r="G23" s="27"/>
      <c r="H23" s="19"/>
      <c r="I23" s="19"/>
      <c r="J23" s="20"/>
    </row>
    <row r="24" spans="2:10" x14ac:dyDescent="0.35">
      <c r="B24" s="18"/>
      <c r="C24" s="19" t="s">
        <v>50</v>
      </c>
      <c r="D24" s="19"/>
      <c r="E24" s="27"/>
      <c r="F24" s="19"/>
      <c r="G24" s="27"/>
      <c r="H24" s="19"/>
      <c r="I24" s="19"/>
      <c r="J24" s="20"/>
    </row>
    <row r="25" spans="2:10" x14ac:dyDescent="0.35">
      <c r="B25" s="18"/>
      <c r="C25" s="19"/>
      <c r="D25" s="25" t="s">
        <v>42</v>
      </c>
      <c r="E25" s="29" t="s">
        <v>44</v>
      </c>
      <c r="F25" s="25" t="s">
        <v>43</v>
      </c>
      <c r="G25" s="29"/>
      <c r="H25" s="19"/>
      <c r="I25" s="19"/>
      <c r="J25" s="20"/>
    </row>
    <row r="26" spans="2:10" x14ac:dyDescent="0.35">
      <c r="B26" s="18"/>
      <c r="C26" s="19"/>
      <c r="D26" s="19"/>
      <c r="E26" s="27"/>
      <c r="F26" s="19"/>
      <c r="G26" s="27"/>
      <c r="H26" s="19"/>
      <c r="I26" s="19"/>
      <c r="J26" s="20"/>
    </row>
    <row r="27" spans="2:10" x14ac:dyDescent="0.35">
      <c r="B27" s="18"/>
      <c r="C27" s="19" t="s">
        <v>51</v>
      </c>
      <c r="D27" s="19"/>
      <c r="E27" s="27"/>
      <c r="F27" s="19"/>
      <c r="G27" s="27"/>
      <c r="H27" s="19"/>
      <c r="I27" s="19"/>
      <c r="J27" s="20"/>
    </row>
    <row r="28" spans="2:10" x14ac:dyDescent="0.35">
      <c r="B28" s="18"/>
      <c r="C28" s="19"/>
      <c r="D28" s="25" t="s">
        <v>42</v>
      </c>
      <c r="E28" s="29"/>
      <c r="F28" s="25" t="s">
        <v>43</v>
      </c>
      <c r="G28" s="29" t="s">
        <v>44</v>
      </c>
      <c r="H28" s="19"/>
      <c r="I28" s="19"/>
      <c r="J28" s="20"/>
    </row>
    <row r="29" spans="2:10" x14ac:dyDescent="0.35">
      <c r="B29" s="18"/>
      <c r="C29" s="19"/>
      <c r="D29" s="19"/>
      <c r="E29" s="27"/>
      <c r="F29" s="19"/>
      <c r="G29" s="27"/>
      <c r="H29" s="19"/>
      <c r="I29" s="19"/>
      <c r="J29" s="20"/>
    </row>
    <row r="30" spans="2:10" x14ac:dyDescent="0.35">
      <c r="B30" s="18"/>
      <c r="C30" s="19" t="s">
        <v>52</v>
      </c>
      <c r="D30" s="19"/>
      <c r="E30" s="27"/>
      <c r="F30" s="19"/>
      <c r="G30" s="27"/>
      <c r="H30" s="19"/>
      <c r="I30" s="19"/>
      <c r="J30" s="20"/>
    </row>
    <row r="31" spans="2:10" x14ac:dyDescent="0.35">
      <c r="B31" s="18"/>
      <c r="C31" s="19"/>
      <c r="D31" s="25" t="s">
        <v>42</v>
      </c>
      <c r="E31" s="29" t="s">
        <v>44</v>
      </c>
      <c r="F31" s="25" t="s">
        <v>43</v>
      </c>
      <c r="G31" s="29"/>
      <c r="H31" s="19"/>
      <c r="I31" s="19"/>
      <c r="J31" s="20"/>
    </row>
    <row r="32" spans="2:10" x14ac:dyDescent="0.35">
      <c r="B32" s="18"/>
      <c r="C32" s="19"/>
      <c r="D32" s="19"/>
      <c r="E32" s="27"/>
      <c r="F32" s="19"/>
      <c r="G32" s="27"/>
      <c r="H32" s="19"/>
      <c r="I32" s="19"/>
      <c r="J32" s="20"/>
    </row>
    <row r="33" spans="2:10" x14ac:dyDescent="0.35">
      <c r="B33" s="18"/>
      <c r="C33" s="19"/>
      <c r="D33" s="19"/>
      <c r="E33" s="27"/>
      <c r="F33" s="19"/>
      <c r="G33" s="27"/>
      <c r="H33" s="25" t="s">
        <v>45</v>
      </c>
      <c r="I33" s="19"/>
      <c r="J33" s="20"/>
    </row>
    <row r="34" spans="2:10" ht="15" thickBot="1" x14ac:dyDescent="0.4">
      <c r="B34" s="21"/>
      <c r="C34" s="22"/>
      <c r="D34" s="22"/>
      <c r="E34" s="30"/>
      <c r="F34" s="22"/>
      <c r="G34" s="30"/>
      <c r="H34" s="22"/>
      <c r="I34" s="22"/>
      <c r="J34" s="23"/>
    </row>
  </sheetData>
  <mergeCells count="1">
    <mergeCell ref="B3:J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1</vt:i4>
      </vt:variant>
    </vt:vector>
  </HeadingPairs>
  <TitlesOfParts>
    <vt:vector size="7" baseType="lpstr">
      <vt:lpstr>0) PRESENTACION</vt:lpstr>
      <vt:lpstr>1) CRITERIOS</vt:lpstr>
      <vt:lpstr>2) PESOS</vt:lpstr>
      <vt:lpstr>3) ESCALA</vt:lpstr>
      <vt:lpstr>4) EJEM_RESULT</vt:lpstr>
      <vt:lpstr>5) EJEM_FORMUL </vt:lpstr>
      <vt:lpstr>PESOS_FIN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Shayla Nicole Condemaita Valdez</dc:creator>
  <cp:lastModifiedBy>Luis Felipe Palacios Sánchez</cp:lastModifiedBy>
  <dcterms:created xsi:type="dcterms:W3CDTF">2024-12-12T17:45:53Z</dcterms:created>
  <dcterms:modified xsi:type="dcterms:W3CDTF">2025-01-10T15:57:19Z</dcterms:modified>
</cp:coreProperties>
</file>