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/>
  <mc:AlternateContent xmlns:mc="http://schemas.openxmlformats.org/markup-compatibility/2006">
    <mc:Choice Requires="x15">
      <x15ac:absPath xmlns:x15ac="http://schemas.microsoft.com/office/spreadsheetml/2010/11/ac" url="C:\Users\lfpdr\Google Drive\Palestras\AvaliacaoAlugueis\refs\"/>
    </mc:Choice>
  </mc:AlternateContent>
  <xr:revisionPtr revIDLastSave="0" documentId="13_ncr:1_{EDE00176-2BFB-439F-AA8B-51D9948BA8F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17" i="1" l="1"/>
  <c r="AB18" i="1"/>
  <c r="AB4" i="1"/>
  <c r="AB5" i="1"/>
  <c r="AB6" i="1"/>
  <c r="AB7" i="1"/>
  <c r="AB8" i="1"/>
  <c r="AB9" i="1"/>
  <c r="AB11" i="1"/>
  <c r="AB12" i="1"/>
  <c r="AB14" i="1"/>
  <c r="AB15" i="1"/>
  <c r="AB16" i="1"/>
  <c r="AB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3" i="1"/>
  <c r="AB19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K17" i="1" s="1"/>
  <c r="J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P7" i="1" s="1"/>
  <c r="O3" i="1"/>
  <c r="P15" i="1" l="1"/>
  <c r="P6" i="1"/>
  <c r="K3" i="1"/>
  <c r="P17" i="1"/>
  <c r="P9" i="1"/>
  <c r="P13" i="1"/>
  <c r="P5" i="1"/>
  <c r="P12" i="1"/>
  <c r="P4" i="1"/>
  <c r="K10" i="1"/>
  <c r="P11" i="1"/>
  <c r="K9" i="1"/>
  <c r="P3" i="1"/>
  <c r="P10" i="1"/>
  <c r="P16" i="1"/>
  <c r="P8" i="1"/>
  <c r="P14" i="1"/>
  <c r="K11" i="1"/>
  <c r="K16" i="1"/>
  <c r="K8" i="1"/>
  <c r="K15" i="1"/>
  <c r="K7" i="1"/>
  <c r="K14" i="1"/>
  <c r="K6" i="1"/>
  <c r="K13" i="1"/>
  <c r="K5" i="1"/>
  <c r="K12" i="1"/>
  <c r="K4" i="1"/>
  <c r="C19" i="1"/>
  <c r="D4" i="1" s="1"/>
  <c r="S4" i="1"/>
  <c r="V4" i="1" s="1"/>
  <c r="W4" i="1" s="1"/>
  <c r="S5" i="1"/>
  <c r="V5" i="1" s="1"/>
  <c r="W5" i="1" s="1"/>
  <c r="S6" i="1"/>
  <c r="V6" i="1" s="1"/>
  <c r="W6" i="1" s="1"/>
  <c r="S7" i="1"/>
  <c r="V7" i="1" s="1"/>
  <c r="W7" i="1" s="1"/>
  <c r="S8" i="1"/>
  <c r="V8" i="1" s="1"/>
  <c r="W8" i="1" s="1"/>
  <c r="S9" i="1"/>
  <c r="V9" i="1" s="1"/>
  <c r="W9" i="1" s="1"/>
  <c r="S10" i="1"/>
  <c r="V10" i="1" s="1"/>
  <c r="W10" i="1" s="1"/>
  <c r="S11" i="1"/>
  <c r="V11" i="1" s="1"/>
  <c r="W11" i="1" s="1"/>
  <c r="S12" i="1"/>
  <c r="V12" i="1" s="1"/>
  <c r="W12" i="1" s="1"/>
  <c r="S13" i="1"/>
  <c r="V13" i="1" s="1"/>
  <c r="W13" i="1" s="1"/>
  <c r="S14" i="1"/>
  <c r="V14" i="1" s="1"/>
  <c r="W14" i="1" s="1"/>
  <c r="S15" i="1"/>
  <c r="V15" i="1" s="1"/>
  <c r="W15" i="1" s="1"/>
  <c r="S16" i="1"/>
  <c r="V16" i="1" s="1"/>
  <c r="W16" i="1" s="1"/>
  <c r="S17" i="1"/>
  <c r="V17" i="1" s="1"/>
  <c r="W17" i="1" s="1"/>
  <c r="S3" i="1"/>
  <c r="V3" i="1" s="1"/>
  <c r="W3" i="1" s="1"/>
  <c r="Y4" i="1" l="1"/>
  <c r="Z4" i="1" s="1"/>
  <c r="Y3" i="1"/>
  <c r="Y5" i="1"/>
  <c r="Y7" i="1"/>
  <c r="Y8" i="1"/>
  <c r="Z8" i="1" s="1"/>
  <c r="Y16" i="1"/>
  <c r="D14" i="1"/>
  <c r="X5" i="1"/>
  <c r="X13" i="1"/>
  <c r="Y13" i="1" s="1"/>
  <c r="Z13" i="1" s="1"/>
  <c r="X6" i="1"/>
  <c r="Y6" i="1" s="1"/>
  <c r="Z6" i="1" s="1"/>
  <c r="X7" i="1"/>
  <c r="X15" i="1"/>
  <c r="X8" i="1"/>
  <c r="X16" i="1"/>
  <c r="X9" i="1"/>
  <c r="X17" i="1"/>
  <c r="Y17" i="1" s="1"/>
  <c r="X14" i="1"/>
  <c r="Y14" i="1" s="1"/>
  <c r="Z14" i="1" s="1"/>
  <c r="X10" i="1"/>
  <c r="Y10" i="1" s="1"/>
  <c r="X3" i="1"/>
  <c r="X11" i="1"/>
  <c r="X4" i="1"/>
  <c r="X12" i="1"/>
  <c r="Y12" i="1" s="1"/>
  <c r="D3" i="1"/>
  <c r="D11" i="1"/>
  <c r="D9" i="1"/>
  <c r="D6" i="1"/>
  <c r="D5" i="1"/>
  <c r="D16" i="1"/>
  <c r="D15" i="1"/>
  <c r="D10" i="1"/>
  <c r="D13" i="1"/>
  <c r="D8" i="1"/>
  <c r="D12" i="1"/>
  <c r="D7" i="1"/>
  <c r="Z5" i="1" l="1"/>
  <c r="Z12" i="1"/>
  <c r="Y9" i="1"/>
  <c r="Z9" i="1" s="1"/>
  <c r="Z16" i="1"/>
  <c r="Y15" i="1"/>
  <c r="Z15" i="1" s="1"/>
  <c r="Z10" i="1"/>
  <c r="Z3" i="1"/>
  <c r="Z7" i="1"/>
  <c r="Y11" i="1"/>
  <c r="Z11" i="1" s="1"/>
  <c r="Z18" i="1" l="1"/>
  <c r="Z19" i="1" s="1"/>
  <c r="Z17" i="1"/>
</calcChain>
</file>

<file path=xl/sharedStrings.xml><?xml version="1.0" encoding="utf-8"?>
<sst xmlns="http://schemas.openxmlformats.org/spreadsheetml/2006/main" count="61" uniqueCount="37">
  <si>
    <t>Elemento</t>
  </si>
  <si>
    <t>Aluguel</t>
  </si>
  <si>
    <t>Condominio</t>
  </si>
  <si>
    <t>Local</t>
  </si>
  <si>
    <t>Padrao</t>
  </si>
  <si>
    <t>Idade</t>
  </si>
  <si>
    <t>Conservacao</t>
  </si>
  <si>
    <t>Superior</t>
  </si>
  <si>
    <t>Novo</t>
  </si>
  <si>
    <t>Reparos simples</t>
  </si>
  <si>
    <t>Medio</t>
  </si>
  <si>
    <t>Fino</t>
  </si>
  <si>
    <t>Regular</t>
  </si>
  <si>
    <t>aval</t>
  </si>
  <si>
    <t>VidaUtil</t>
  </si>
  <si>
    <t>Idade (%)</t>
  </si>
  <si>
    <t>C</t>
  </si>
  <si>
    <t>k</t>
  </si>
  <si>
    <t>Foc</t>
  </si>
  <si>
    <t>PadraoProxy</t>
  </si>
  <si>
    <t>Venda</t>
  </si>
  <si>
    <t>Validação Área</t>
  </si>
  <si>
    <t>Área Útil</t>
  </si>
  <si>
    <t>PU</t>
  </si>
  <si>
    <t>Validação PU</t>
  </si>
  <si>
    <t>Condomínio/m2</t>
  </si>
  <si>
    <t>Fator Condomínio</t>
  </si>
  <si>
    <t>Fator Local</t>
  </si>
  <si>
    <t>Fator Padrão</t>
  </si>
  <si>
    <t>Fator Foc</t>
  </si>
  <si>
    <t>Somatório Fatores</t>
  </si>
  <si>
    <t>SD</t>
  </si>
  <si>
    <t>CV</t>
  </si>
  <si>
    <t>PUhom2</t>
  </si>
  <si>
    <t>Fator Area</t>
  </si>
  <si>
    <t>PUhom1</t>
  </si>
  <si>
    <t>Puhom1sd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</si>
</sst>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charset val="134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164" fontId="0" fillId="0" borderId="0" xfId="0" applyNumberFormat="1">
      <alignment vertical="center"/>
    </xf>
    <xf numFmtId="2" fontId="0" fillId="0" borderId="0" xfId="0" applyNumberFormat="1">
      <alignment vertical="center"/>
    </xf>
    <xf numFmtId="3" fontId="0" fillId="0" borderId="0" xfId="0" applyNumberFormat="1">
      <alignment vertical="center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2" borderId="0" xfId="0" applyFill="1">
      <alignment vertical="center"/>
    </xf>
    <xf numFmtId="2" fontId="0" fillId="2" borderId="0" xfId="0" applyNumberFormat="1" applyFill="1">
      <alignment vertical="center"/>
    </xf>
    <xf numFmtId="164" fontId="0" fillId="2" borderId="0" xfId="0" applyNumberFormat="1" applyFill="1">
      <alignment vertical="center"/>
    </xf>
    <xf numFmtId="0" fontId="1" fillId="0" borderId="0" xfId="0" applyFo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B19"/>
  <sheetViews>
    <sheetView tabSelected="1" topLeftCell="R1" workbookViewId="0">
      <selection activeCell="AD22" sqref="AD22"/>
    </sheetView>
  </sheetViews>
  <sheetFormatPr defaultColWidth="9.109375" defaultRowHeight="14.4"/>
  <cols>
    <col min="4" max="4" width="9.21875" bestFit="1" customWidth="1"/>
    <col min="5" max="5" width="10" bestFit="1" customWidth="1"/>
    <col min="7" max="8" width="9.33203125" customWidth="1"/>
    <col min="9" max="11" width="12.6640625" customWidth="1"/>
    <col min="15" max="15" width="11.77734375" bestFit="1" customWidth="1"/>
    <col min="16" max="16" width="7.88671875" customWidth="1"/>
    <col min="19" max="19" width="9.44140625" bestFit="1" customWidth="1"/>
    <col min="20" max="20" width="16.6640625" customWidth="1"/>
    <col min="24" max="24" width="5.77734375" customWidth="1"/>
    <col min="25" max="25" width="9.77734375" customWidth="1"/>
  </cols>
  <sheetData>
    <row r="2" spans="1:28" s="5" customFormat="1" ht="28.8">
      <c r="A2" s="4" t="s">
        <v>0</v>
      </c>
      <c r="B2" s="4" t="s">
        <v>1</v>
      </c>
      <c r="C2" s="4" t="s">
        <v>23</v>
      </c>
      <c r="D2" s="4" t="s">
        <v>24</v>
      </c>
      <c r="E2" s="4" t="s">
        <v>20</v>
      </c>
      <c r="F2" s="4" t="s">
        <v>22</v>
      </c>
      <c r="G2" s="4" t="s">
        <v>21</v>
      </c>
      <c r="H2" s="6" t="s">
        <v>34</v>
      </c>
      <c r="I2" s="4" t="s">
        <v>2</v>
      </c>
      <c r="J2" s="4" t="s">
        <v>25</v>
      </c>
      <c r="K2" s="4" t="s">
        <v>26</v>
      </c>
      <c r="L2" s="4" t="s">
        <v>3</v>
      </c>
      <c r="M2" s="4" t="s">
        <v>27</v>
      </c>
      <c r="N2" s="4" t="s">
        <v>4</v>
      </c>
      <c r="O2" s="4" t="s">
        <v>19</v>
      </c>
      <c r="P2" s="4" t="s">
        <v>28</v>
      </c>
      <c r="Q2" s="4" t="s">
        <v>5</v>
      </c>
      <c r="R2" s="4" t="s">
        <v>14</v>
      </c>
      <c r="S2" s="4" t="s">
        <v>15</v>
      </c>
      <c r="T2" s="4" t="s">
        <v>6</v>
      </c>
      <c r="U2" s="4" t="s">
        <v>16</v>
      </c>
      <c r="V2" s="4" t="s">
        <v>17</v>
      </c>
      <c r="W2" s="4" t="s">
        <v>18</v>
      </c>
      <c r="X2" s="4" t="s">
        <v>29</v>
      </c>
      <c r="Y2" s="6" t="s">
        <v>30</v>
      </c>
      <c r="Z2" s="6" t="s">
        <v>35</v>
      </c>
      <c r="AA2" s="6" t="s">
        <v>36</v>
      </c>
      <c r="AB2" s="6" t="s">
        <v>33</v>
      </c>
    </row>
    <row r="3" spans="1:28">
      <c r="A3">
        <v>1</v>
      </c>
      <c r="B3">
        <v>2000</v>
      </c>
      <c r="C3" s="2">
        <f>0.9*B3/F3</f>
        <v>25.714285714285715</v>
      </c>
      <c r="D3" s="2">
        <f>$C$19/C3</f>
        <v>1.0697842660491541</v>
      </c>
      <c r="E3" s="3">
        <v>420000</v>
      </c>
      <c r="F3">
        <v>70</v>
      </c>
      <c r="G3" s="2">
        <f>$F$17/F3</f>
        <v>1.1142857142857143</v>
      </c>
      <c r="H3" s="2">
        <f>$F$17/F3</f>
        <v>1.1142857142857143</v>
      </c>
      <c r="I3">
        <v>380</v>
      </c>
      <c r="J3" s="2">
        <f>I3/F3</f>
        <v>5.4285714285714288</v>
      </c>
      <c r="K3" s="2">
        <f>$J$17/J3</f>
        <v>1.1737516869095814</v>
      </c>
      <c r="L3">
        <v>796</v>
      </c>
      <c r="M3" s="2">
        <f>$L$17/L3</f>
        <v>1</v>
      </c>
      <c r="N3" t="s">
        <v>7</v>
      </c>
      <c r="O3">
        <f>IF(N3="Superior",2.406,IF(N3="Medio",1.926,IF(N3="Fino",3.066,0)))</f>
        <v>2.4060000000000001</v>
      </c>
      <c r="P3" s="2">
        <f>$O$17/O3</f>
        <v>1</v>
      </c>
      <c r="Q3">
        <v>0</v>
      </c>
      <c r="R3">
        <v>60</v>
      </c>
      <c r="S3" s="2">
        <f>Q3/R3</f>
        <v>0</v>
      </c>
      <c r="T3" t="s">
        <v>8</v>
      </c>
      <c r="U3">
        <v>0</v>
      </c>
      <c r="V3" s="1">
        <f>1-(0.5*(S3+S3^2)+(1-0.5*(S3+S3^2))*U3/100)</f>
        <v>1</v>
      </c>
      <c r="W3" s="1">
        <f>0.2+V3*0.8</f>
        <v>1</v>
      </c>
      <c r="X3">
        <f>$W$17/W3</f>
        <v>0.75282500000000008</v>
      </c>
      <c r="Y3" s="1">
        <f>1+H3+K3+M3+P3+X3-5</f>
        <v>1.0408624011952963</v>
      </c>
      <c r="Z3" s="2">
        <f>C3*Y3</f>
        <v>26.765033173593334</v>
      </c>
      <c r="AA3" s="2">
        <f>(Z3-$Z$17)/$Z$18</f>
        <v>-0.65309623658320692</v>
      </c>
      <c r="AB3" s="2">
        <f>Z3</f>
        <v>26.765033173593334</v>
      </c>
    </row>
    <row r="4" spans="1:28">
      <c r="A4">
        <v>2</v>
      </c>
      <c r="B4">
        <v>2800</v>
      </c>
      <c r="C4" s="2">
        <f t="shared" ref="C4:C16" si="0">0.9*B4/F4</f>
        <v>31.111111111111111</v>
      </c>
      <c r="D4" s="2">
        <f t="shared" ref="D4:D16" si="1">$C$19/C4</f>
        <v>0.88420944438756621</v>
      </c>
      <c r="E4" s="3">
        <v>450000</v>
      </c>
      <c r="F4">
        <v>81</v>
      </c>
      <c r="G4" s="2">
        <f>$F$17/F4</f>
        <v>0.96296296296296291</v>
      </c>
      <c r="H4" s="2">
        <f t="shared" ref="H4:H17" si="2">$F$17/F4</f>
        <v>0.96296296296296291</v>
      </c>
      <c r="I4">
        <v>420</v>
      </c>
      <c r="J4" s="2">
        <f t="shared" ref="J4:J17" si="3">I4/F4</f>
        <v>5.1851851851851851</v>
      </c>
      <c r="K4" s="2">
        <f>$J$17/J4</f>
        <v>1.2288461538461537</v>
      </c>
      <c r="L4">
        <v>796</v>
      </c>
      <c r="M4" s="2">
        <f t="shared" ref="M4:M17" si="4">$L$17/L4</f>
        <v>1</v>
      </c>
      <c r="N4" t="s">
        <v>7</v>
      </c>
      <c r="O4">
        <f t="shared" ref="O4:O17" si="5">IF(N4="Superior",2.406,IF(N4="Medio",1.926,IF(N4="Fino",3.066,0)))</f>
        <v>2.4060000000000001</v>
      </c>
      <c r="P4" s="2">
        <f t="shared" ref="P4:P17" si="6">$O$17/O4</f>
        <v>1</v>
      </c>
      <c r="Q4">
        <v>10</v>
      </c>
      <c r="R4">
        <v>60</v>
      </c>
      <c r="S4" s="2">
        <f t="shared" ref="S4:S17" si="7">Q4/R4</f>
        <v>0.16666666666666666</v>
      </c>
      <c r="T4" t="s">
        <v>9</v>
      </c>
      <c r="U4">
        <v>18.100000000000001</v>
      </c>
      <c r="V4" s="1">
        <f t="shared" ref="V4:V17" si="8">1-(0.5*(S4+S4^2)+(1-0.5*(S4+S4^2))*U4/100)</f>
        <v>0.739375</v>
      </c>
      <c r="W4" s="1">
        <f t="shared" ref="W4:W17" si="9">0.2+V4*0.8</f>
        <v>0.79150000000000009</v>
      </c>
      <c r="X4">
        <f t="shared" ref="X4:X17" si="10">$W$17/W4</f>
        <v>0.9511370814908402</v>
      </c>
      <c r="Y4" s="1">
        <f t="shared" ref="Y4:Y17" si="11">1+H4+K4+M4+P4+X4-5</f>
        <v>1.1429461982999563</v>
      </c>
      <c r="Z4" s="2">
        <f t="shared" ref="Z4:Z16" si="12">C4*Y4</f>
        <v>35.55832616933197</v>
      </c>
      <c r="AA4" s="2">
        <f t="shared" ref="AA4:AA17" si="13">(Z4-$Z$17)/$Z$18</f>
        <v>0.98263888214804362</v>
      </c>
      <c r="AB4" s="2">
        <f t="shared" ref="AB4:AB17" si="14">Z4</f>
        <v>35.55832616933197</v>
      </c>
    </row>
    <row r="5" spans="1:28">
      <c r="A5">
        <v>3</v>
      </c>
      <c r="B5">
        <v>1400</v>
      </c>
      <c r="C5" s="2">
        <f t="shared" si="0"/>
        <v>19.6875</v>
      </c>
      <c r="D5" s="2">
        <f t="shared" si="1"/>
        <v>1.3972692454519566</v>
      </c>
      <c r="E5" s="3">
        <v>320000</v>
      </c>
      <c r="F5">
        <v>64</v>
      </c>
      <c r="G5" s="2">
        <f>$F$17/F5</f>
        <v>1.21875</v>
      </c>
      <c r="H5" s="2">
        <f t="shared" si="2"/>
        <v>1.21875</v>
      </c>
      <c r="I5">
        <v>450</v>
      </c>
      <c r="J5" s="2">
        <f t="shared" si="3"/>
        <v>7.03125</v>
      </c>
      <c r="K5" s="2">
        <f>$J$17/J5</f>
        <v>0.90621082621082616</v>
      </c>
      <c r="L5">
        <v>796</v>
      </c>
      <c r="M5" s="2">
        <f t="shared" si="4"/>
        <v>1</v>
      </c>
      <c r="N5" t="s">
        <v>10</v>
      </c>
      <c r="O5">
        <f t="shared" si="5"/>
        <v>1.9259999999999999</v>
      </c>
      <c r="P5" s="2">
        <f t="shared" si="6"/>
        <v>1.2492211838006231</v>
      </c>
      <c r="Q5">
        <v>25</v>
      </c>
      <c r="R5">
        <v>60</v>
      </c>
      <c r="S5" s="2">
        <f t="shared" si="7"/>
        <v>0.41666666666666669</v>
      </c>
      <c r="T5" t="s">
        <v>9</v>
      </c>
      <c r="U5">
        <v>18.100000000000001</v>
      </c>
      <c r="V5" s="1">
        <f t="shared" si="8"/>
        <v>0.57728124999999997</v>
      </c>
      <c r="W5" s="1">
        <f t="shared" si="9"/>
        <v>0.661825</v>
      </c>
      <c r="X5">
        <f t="shared" si="10"/>
        <v>1.1374985834623959</v>
      </c>
      <c r="Y5" s="1">
        <f t="shared" si="11"/>
        <v>1.5116805934738444</v>
      </c>
      <c r="Z5" s="2">
        <f t="shared" si="12"/>
        <v>29.761211684016313</v>
      </c>
      <c r="AA5" s="2">
        <f t="shared" si="13"/>
        <v>-9.5744808186378746E-2</v>
      </c>
      <c r="AB5" s="2">
        <f t="shared" si="14"/>
        <v>29.761211684016313</v>
      </c>
    </row>
    <row r="6" spans="1:28">
      <c r="A6">
        <v>4</v>
      </c>
      <c r="B6">
        <v>1250</v>
      </c>
      <c r="C6" s="2">
        <f t="shared" si="0"/>
        <v>20.454545454545453</v>
      </c>
      <c r="D6" s="2">
        <f t="shared" si="1"/>
        <v>1.3448716487475083</v>
      </c>
      <c r="E6" s="3">
        <v>260000</v>
      </c>
      <c r="F6">
        <v>55</v>
      </c>
      <c r="G6" s="2">
        <f>$F$17/F6</f>
        <v>1.4181818181818182</v>
      </c>
      <c r="H6" s="2">
        <f t="shared" si="2"/>
        <v>1.4181818181818182</v>
      </c>
      <c r="I6">
        <v>499</v>
      </c>
      <c r="J6" s="2">
        <f t="shared" si="3"/>
        <v>9.0727272727272723</v>
      </c>
      <c r="K6" s="2">
        <f>$J$17/J6</f>
        <v>0.70230203997739071</v>
      </c>
      <c r="L6">
        <v>796</v>
      </c>
      <c r="M6" s="2">
        <f t="shared" si="4"/>
        <v>1</v>
      </c>
      <c r="N6" t="s">
        <v>10</v>
      </c>
      <c r="O6">
        <f t="shared" si="5"/>
        <v>1.9259999999999999</v>
      </c>
      <c r="P6" s="2">
        <f t="shared" si="6"/>
        <v>1.2492211838006231</v>
      </c>
      <c r="Q6">
        <v>20</v>
      </c>
      <c r="R6">
        <v>60</v>
      </c>
      <c r="S6" s="2">
        <f t="shared" si="7"/>
        <v>0.33333333333333331</v>
      </c>
      <c r="T6" t="s">
        <v>9</v>
      </c>
      <c r="U6">
        <v>18.100000000000001</v>
      </c>
      <c r="V6" s="1">
        <f t="shared" si="8"/>
        <v>0.63700000000000001</v>
      </c>
      <c r="W6" s="1">
        <f t="shared" si="9"/>
        <v>0.70960000000000001</v>
      </c>
      <c r="X6">
        <f t="shared" si="10"/>
        <v>1.0609145997745209</v>
      </c>
      <c r="Y6" s="1">
        <f t="shared" si="11"/>
        <v>1.4306196417343529</v>
      </c>
      <c r="Z6" s="2">
        <f t="shared" si="12"/>
        <v>29.262674490020853</v>
      </c>
      <c r="AA6" s="2">
        <f t="shared" si="13"/>
        <v>-0.18848308002689404</v>
      </c>
      <c r="AB6" s="2">
        <f t="shared" si="14"/>
        <v>29.262674490020853</v>
      </c>
    </row>
    <row r="7" spans="1:28">
      <c r="A7">
        <v>5</v>
      </c>
      <c r="B7">
        <v>2700</v>
      </c>
      <c r="C7" s="2">
        <f t="shared" si="0"/>
        <v>30</v>
      </c>
      <c r="D7" s="2">
        <f t="shared" si="1"/>
        <v>0.91695794232784644</v>
      </c>
      <c r="E7" s="3">
        <v>460000</v>
      </c>
      <c r="F7">
        <v>81</v>
      </c>
      <c r="G7" s="2">
        <f>$F$17/F7</f>
        <v>0.96296296296296291</v>
      </c>
      <c r="H7" s="2">
        <f t="shared" si="2"/>
        <v>0.96296296296296291</v>
      </c>
      <c r="I7">
        <v>530</v>
      </c>
      <c r="J7" s="2">
        <f t="shared" si="3"/>
        <v>6.5432098765432096</v>
      </c>
      <c r="K7" s="2">
        <f>$J$17/J7</f>
        <v>0.97380261248185773</v>
      </c>
      <c r="L7">
        <v>788</v>
      </c>
      <c r="M7" s="2">
        <f t="shared" si="4"/>
        <v>1.0101522842639594</v>
      </c>
      <c r="N7" t="s">
        <v>7</v>
      </c>
      <c r="O7">
        <f t="shared" si="5"/>
        <v>2.4060000000000001</v>
      </c>
      <c r="P7" s="2">
        <f t="shared" si="6"/>
        <v>1</v>
      </c>
      <c r="Q7">
        <v>10</v>
      </c>
      <c r="R7">
        <v>60</v>
      </c>
      <c r="S7" s="2">
        <f t="shared" si="7"/>
        <v>0.16666666666666666</v>
      </c>
      <c r="T7" t="s">
        <v>9</v>
      </c>
      <c r="U7">
        <v>18.100000000000001</v>
      </c>
      <c r="V7" s="1">
        <f t="shared" si="8"/>
        <v>0.739375</v>
      </c>
      <c r="W7" s="1">
        <f t="shared" si="9"/>
        <v>0.79150000000000009</v>
      </c>
      <c r="X7">
        <f t="shared" si="10"/>
        <v>0.9511370814908402</v>
      </c>
      <c r="Y7" s="1">
        <f t="shared" si="11"/>
        <v>0.89805494119961971</v>
      </c>
      <c r="Z7" s="2">
        <f t="shared" si="12"/>
        <v>26.941648235988591</v>
      </c>
      <c r="AA7" s="2">
        <f t="shared" si="13"/>
        <v>-0.62024216698756895</v>
      </c>
      <c r="AB7" s="2">
        <f t="shared" si="14"/>
        <v>26.941648235988591</v>
      </c>
    </row>
    <row r="8" spans="1:28">
      <c r="A8">
        <v>6</v>
      </c>
      <c r="B8">
        <v>4000</v>
      </c>
      <c r="C8" s="2">
        <f t="shared" si="0"/>
        <v>31.858407079646017</v>
      </c>
      <c r="D8" s="2">
        <f t="shared" si="1"/>
        <v>0.86346872902538874</v>
      </c>
      <c r="E8" s="3">
        <v>690000</v>
      </c>
      <c r="F8">
        <v>113</v>
      </c>
      <c r="G8" s="2">
        <f>$F$17/F8</f>
        <v>0.69026548672566368</v>
      </c>
      <c r="H8" s="2">
        <f t="shared" si="2"/>
        <v>0.69026548672566368</v>
      </c>
      <c r="I8">
        <v>450</v>
      </c>
      <c r="J8" s="2">
        <f t="shared" si="3"/>
        <v>3.9823008849557522</v>
      </c>
      <c r="K8" s="2">
        <f>$J$17/J8</f>
        <v>1.60002849002849</v>
      </c>
      <c r="L8">
        <v>788</v>
      </c>
      <c r="M8" s="2">
        <f t="shared" si="4"/>
        <v>1.0101522842639594</v>
      </c>
      <c r="N8" t="s">
        <v>11</v>
      </c>
      <c r="O8">
        <f t="shared" si="5"/>
        <v>3.0659999999999998</v>
      </c>
      <c r="P8" s="2">
        <f t="shared" si="6"/>
        <v>0.78473581213307253</v>
      </c>
      <c r="Q8">
        <v>0</v>
      </c>
      <c r="R8">
        <v>50</v>
      </c>
      <c r="S8" s="2">
        <f t="shared" si="7"/>
        <v>0</v>
      </c>
      <c r="T8" t="s">
        <v>8</v>
      </c>
      <c r="U8">
        <v>0</v>
      </c>
      <c r="V8" s="1">
        <f t="shared" si="8"/>
        <v>1</v>
      </c>
      <c r="W8" s="1">
        <f t="shared" si="9"/>
        <v>1</v>
      </c>
      <c r="X8">
        <f t="shared" si="10"/>
        <v>0.75282500000000008</v>
      </c>
      <c r="Y8" s="1">
        <f t="shared" si="11"/>
        <v>0.83800707315118572</v>
      </c>
      <c r="Z8" s="2">
        <f t="shared" si="12"/>
        <v>26.697570472073174</v>
      </c>
      <c r="AA8" s="2">
        <f t="shared" si="13"/>
        <v>-0.66564570014986935</v>
      </c>
      <c r="AB8" s="2">
        <f t="shared" si="14"/>
        <v>26.697570472073174</v>
      </c>
    </row>
    <row r="9" spans="1:28">
      <c r="A9">
        <v>7</v>
      </c>
      <c r="B9">
        <v>3800</v>
      </c>
      <c r="C9" s="2">
        <f t="shared" si="0"/>
        <v>30.265486725663717</v>
      </c>
      <c r="D9" s="2">
        <f t="shared" si="1"/>
        <v>0.90891445160567241</v>
      </c>
      <c r="E9" s="3">
        <v>650000</v>
      </c>
      <c r="F9">
        <v>113</v>
      </c>
      <c r="G9" s="2">
        <f>$F$17/F9</f>
        <v>0.69026548672566368</v>
      </c>
      <c r="H9" s="2">
        <f t="shared" si="2"/>
        <v>0.69026548672566368</v>
      </c>
      <c r="I9">
        <v>450</v>
      </c>
      <c r="J9" s="2">
        <f t="shared" si="3"/>
        <v>3.9823008849557522</v>
      </c>
      <c r="K9" s="2">
        <f>$J$17/J9</f>
        <v>1.60002849002849</v>
      </c>
      <c r="L9">
        <v>788</v>
      </c>
      <c r="M9" s="2">
        <f t="shared" si="4"/>
        <v>1.0101522842639594</v>
      </c>
      <c r="N9" t="s">
        <v>11</v>
      </c>
      <c r="O9">
        <f t="shared" si="5"/>
        <v>3.0659999999999998</v>
      </c>
      <c r="P9" s="2">
        <f t="shared" si="6"/>
        <v>0.78473581213307253</v>
      </c>
      <c r="Q9">
        <v>0</v>
      </c>
      <c r="R9">
        <v>50</v>
      </c>
      <c r="S9" s="2">
        <f t="shared" si="7"/>
        <v>0</v>
      </c>
      <c r="T9" t="s">
        <v>8</v>
      </c>
      <c r="U9">
        <v>0</v>
      </c>
      <c r="V9" s="1">
        <f t="shared" si="8"/>
        <v>1</v>
      </c>
      <c r="W9" s="1">
        <f t="shared" si="9"/>
        <v>1</v>
      </c>
      <c r="X9">
        <f t="shared" si="10"/>
        <v>0.75282500000000008</v>
      </c>
      <c r="Y9" s="1">
        <f t="shared" si="11"/>
        <v>0.83800707315118572</v>
      </c>
      <c r="Z9" s="2">
        <f t="shared" si="12"/>
        <v>25.362691948469514</v>
      </c>
      <c r="AA9" s="2">
        <f t="shared" si="13"/>
        <v>-0.91396082866393002</v>
      </c>
      <c r="AB9" s="2">
        <f t="shared" si="14"/>
        <v>25.362691948469514</v>
      </c>
    </row>
    <row r="10" spans="1:28">
      <c r="A10">
        <v>8</v>
      </c>
      <c r="B10">
        <v>1240</v>
      </c>
      <c r="C10" s="2">
        <f t="shared" si="0"/>
        <v>15.5</v>
      </c>
      <c r="D10" s="2">
        <f t="shared" si="1"/>
        <v>1.7747573077313157</v>
      </c>
      <c r="E10" s="3">
        <v>380000</v>
      </c>
      <c r="F10">
        <v>72</v>
      </c>
      <c r="G10" s="2">
        <f>$F$17/F10</f>
        <v>1.0833333333333333</v>
      </c>
      <c r="H10" s="2">
        <f t="shared" si="2"/>
        <v>1.0833333333333333</v>
      </c>
      <c r="I10">
        <v>498</v>
      </c>
      <c r="J10" s="2">
        <f t="shared" si="3"/>
        <v>6.916666666666667</v>
      </c>
      <c r="K10" s="2">
        <f>$J$17/J10</f>
        <v>0.92122335495829466</v>
      </c>
      <c r="L10">
        <v>805</v>
      </c>
      <c r="M10" s="2">
        <f t="shared" si="4"/>
        <v>0.98881987577639752</v>
      </c>
      <c r="N10" t="s">
        <v>10</v>
      </c>
      <c r="O10">
        <f t="shared" si="5"/>
        <v>1.9259999999999999</v>
      </c>
      <c r="P10" s="2">
        <f t="shared" si="6"/>
        <v>1.2492211838006231</v>
      </c>
      <c r="Q10">
        <v>20</v>
      </c>
      <c r="R10">
        <v>60</v>
      </c>
      <c r="S10" s="2">
        <f t="shared" si="7"/>
        <v>0.33333333333333331</v>
      </c>
      <c r="T10" t="s">
        <v>9</v>
      </c>
      <c r="U10">
        <v>18.100000000000001</v>
      </c>
      <c r="V10" s="1">
        <f t="shared" si="8"/>
        <v>0.63700000000000001</v>
      </c>
      <c r="W10" s="1">
        <f t="shared" si="9"/>
        <v>0.70960000000000001</v>
      </c>
      <c r="X10">
        <f t="shared" si="10"/>
        <v>1.0609145997745209</v>
      </c>
      <c r="Y10" s="1">
        <f t="shared" si="11"/>
        <v>1.3035123476431698</v>
      </c>
      <c r="Z10" s="2">
        <f t="shared" si="12"/>
        <v>20.204441388469132</v>
      </c>
      <c r="AA10" s="2">
        <f t="shared" si="13"/>
        <v>-1.8735025607882574</v>
      </c>
      <c r="AB10" s="2"/>
    </row>
    <row r="11" spans="1:28">
      <c r="A11">
        <v>9</v>
      </c>
      <c r="B11">
        <v>3300</v>
      </c>
      <c r="C11" s="2">
        <f t="shared" si="0"/>
        <v>35.783132530120483</v>
      </c>
      <c r="D11" s="2">
        <f t="shared" si="1"/>
        <v>0.76876271932536622</v>
      </c>
      <c r="E11" s="3">
        <v>550000</v>
      </c>
      <c r="F11">
        <v>83</v>
      </c>
      <c r="G11" s="2">
        <f>$F$17/F11</f>
        <v>0.93975903614457834</v>
      </c>
      <c r="H11" s="2">
        <f t="shared" si="2"/>
        <v>0.93975903614457834</v>
      </c>
      <c r="I11">
        <v>550</v>
      </c>
      <c r="J11" s="2">
        <f t="shared" si="3"/>
        <v>6.6265060240963853</v>
      </c>
      <c r="K11" s="2">
        <f>$J$17/J11</f>
        <v>0.96156177156177147</v>
      </c>
      <c r="L11">
        <v>761</v>
      </c>
      <c r="M11" s="2">
        <f t="shared" si="4"/>
        <v>1.0459921156373193</v>
      </c>
      <c r="N11" t="s">
        <v>7</v>
      </c>
      <c r="O11">
        <f t="shared" si="5"/>
        <v>2.4060000000000001</v>
      </c>
      <c r="P11" s="2">
        <f t="shared" si="6"/>
        <v>1</v>
      </c>
      <c r="Q11">
        <v>10</v>
      </c>
      <c r="R11">
        <v>60</v>
      </c>
      <c r="S11" s="2">
        <f t="shared" si="7"/>
        <v>0.16666666666666666</v>
      </c>
      <c r="T11" t="s">
        <v>9</v>
      </c>
      <c r="U11">
        <v>18.100000000000001</v>
      </c>
      <c r="V11" s="1">
        <f t="shared" si="8"/>
        <v>0.739375</v>
      </c>
      <c r="W11" s="1">
        <f t="shared" si="9"/>
        <v>0.79150000000000009</v>
      </c>
      <c r="X11">
        <f t="shared" si="10"/>
        <v>0.9511370814908402</v>
      </c>
      <c r="Y11" s="1">
        <f t="shared" si="11"/>
        <v>0.89845000483450921</v>
      </c>
      <c r="Z11" s="2">
        <f t="shared" si="12"/>
        <v>32.149355594680628</v>
      </c>
      <c r="AA11" s="2">
        <f t="shared" si="13"/>
        <v>0.34849955682578371</v>
      </c>
      <c r="AB11" s="2">
        <f t="shared" si="14"/>
        <v>32.149355594680628</v>
      </c>
    </row>
    <row r="12" spans="1:28">
      <c r="A12">
        <v>10</v>
      </c>
      <c r="B12">
        <v>3500</v>
      </c>
      <c r="C12" s="2">
        <f t="shared" si="0"/>
        <v>37.951807228915662</v>
      </c>
      <c r="D12" s="2">
        <f t="shared" si="1"/>
        <v>0.72483342107820248</v>
      </c>
      <c r="E12" s="3">
        <v>560000</v>
      </c>
      <c r="F12">
        <v>83</v>
      </c>
      <c r="G12" s="2">
        <f>$F$17/F12</f>
        <v>0.93975903614457834</v>
      </c>
      <c r="H12" s="2">
        <f t="shared" si="2"/>
        <v>0.93975903614457834</v>
      </c>
      <c r="I12">
        <v>550</v>
      </c>
      <c r="J12" s="2">
        <f t="shared" si="3"/>
        <v>6.6265060240963853</v>
      </c>
      <c r="K12" s="2">
        <f>$J$17/J12</f>
        <v>0.96156177156177147</v>
      </c>
      <c r="L12">
        <v>761</v>
      </c>
      <c r="M12" s="2">
        <f t="shared" si="4"/>
        <v>1.0459921156373193</v>
      </c>
      <c r="N12" t="s">
        <v>7</v>
      </c>
      <c r="O12">
        <f t="shared" si="5"/>
        <v>2.4060000000000001</v>
      </c>
      <c r="P12" s="2">
        <f t="shared" si="6"/>
        <v>1</v>
      </c>
      <c r="Q12">
        <v>10</v>
      </c>
      <c r="R12">
        <v>60</v>
      </c>
      <c r="S12" s="2">
        <f t="shared" si="7"/>
        <v>0.16666666666666666</v>
      </c>
      <c r="T12" t="s">
        <v>9</v>
      </c>
      <c r="U12">
        <v>18.100000000000001</v>
      </c>
      <c r="V12" s="1">
        <f t="shared" si="8"/>
        <v>0.739375</v>
      </c>
      <c r="W12" s="1">
        <f t="shared" si="9"/>
        <v>0.79150000000000009</v>
      </c>
      <c r="X12">
        <f t="shared" si="10"/>
        <v>0.9511370814908402</v>
      </c>
      <c r="Y12" s="1">
        <f t="shared" si="11"/>
        <v>0.89845000483450921</v>
      </c>
      <c r="Z12" s="2">
        <f t="shared" si="12"/>
        <v>34.09780138829764</v>
      </c>
      <c r="AA12" s="2">
        <f t="shared" si="13"/>
        <v>0.71095094029589734</v>
      </c>
      <c r="AB12" s="2">
        <f t="shared" si="14"/>
        <v>34.09780138829764</v>
      </c>
    </row>
    <row r="13" spans="1:28">
      <c r="A13">
        <v>11</v>
      </c>
      <c r="B13">
        <v>2500</v>
      </c>
      <c r="C13" s="2">
        <f t="shared" si="0"/>
        <v>31.25</v>
      </c>
      <c r="D13" s="2">
        <f t="shared" si="1"/>
        <v>0.88027962463473264</v>
      </c>
      <c r="E13" s="3">
        <v>420000</v>
      </c>
      <c r="F13">
        <v>72</v>
      </c>
      <c r="G13" s="2">
        <f>$F$17/F13</f>
        <v>1.0833333333333333</v>
      </c>
      <c r="H13" s="2">
        <f t="shared" si="2"/>
        <v>1.0833333333333333</v>
      </c>
      <c r="I13">
        <v>350</v>
      </c>
      <c r="J13" s="2">
        <f t="shared" si="3"/>
        <v>4.8611111111111107</v>
      </c>
      <c r="K13" s="2">
        <f>$J$17/J13</f>
        <v>1.3107692307692307</v>
      </c>
      <c r="L13">
        <v>761</v>
      </c>
      <c r="M13" s="2">
        <f t="shared" si="4"/>
        <v>1.0459921156373193</v>
      </c>
      <c r="N13" t="s">
        <v>7</v>
      </c>
      <c r="O13">
        <f t="shared" si="5"/>
        <v>2.4060000000000001</v>
      </c>
      <c r="P13" s="2">
        <f t="shared" si="6"/>
        <v>1</v>
      </c>
      <c r="Q13">
        <v>5</v>
      </c>
      <c r="R13">
        <v>60</v>
      </c>
      <c r="S13" s="2">
        <f t="shared" si="7"/>
        <v>8.3333333333333329E-2</v>
      </c>
      <c r="T13" t="s">
        <v>9</v>
      </c>
      <c r="U13">
        <v>18.100000000000001</v>
      </c>
      <c r="V13" s="1">
        <f t="shared" si="8"/>
        <v>0.78203124999999996</v>
      </c>
      <c r="W13" s="1">
        <f t="shared" si="9"/>
        <v>0.82562500000000005</v>
      </c>
      <c r="X13">
        <f t="shared" si="10"/>
        <v>0.91182437547312645</v>
      </c>
      <c r="Y13" s="1">
        <f t="shared" si="11"/>
        <v>1.3519190552130098</v>
      </c>
      <c r="Z13" s="2">
        <f t="shared" si="12"/>
        <v>42.247470475406558</v>
      </c>
      <c r="AA13" s="2">
        <f t="shared" si="13"/>
        <v>2.2269586450639256</v>
      </c>
      <c r="AB13" s="2"/>
    </row>
    <row r="14" spans="1:28">
      <c r="A14">
        <v>12</v>
      </c>
      <c r="B14">
        <v>1800</v>
      </c>
      <c r="C14" s="2">
        <f t="shared" si="0"/>
        <v>27</v>
      </c>
      <c r="D14" s="2">
        <f t="shared" si="1"/>
        <v>1.0188421581420517</v>
      </c>
      <c r="E14" s="3">
        <v>320000</v>
      </c>
      <c r="F14">
        <v>60</v>
      </c>
      <c r="G14" s="2">
        <f>$F$17/F14</f>
        <v>1.3</v>
      </c>
      <c r="H14" s="2">
        <f t="shared" si="2"/>
        <v>1.3</v>
      </c>
      <c r="I14">
        <v>481</v>
      </c>
      <c r="J14" s="2">
        <f t="shared" si="3"/>
        <v>8.0166666666666675</v>
      </c>
      <c r="K14" s="2">
        <f>$J$17/J14</f>
        <v>0.79481848712617931</v>
      </c>
      <c r="L14">
        <v>796</v>
      </c>
      <c r="M14" s="2">
        <f t="shared" si="4"/>
        <v>1</v>
      </c>
      <c r="N14" t="s">
        <v>10</v>
      </c>
      <c r="O14">
        <f t="shared" si="5"/>
        <v>1.9259999999999999</v>
      </c>
      <c r="P14" s="2">
        <f t="shared" si="6"/>
        <v>1.2492211838006231</v>
      </c>
      <c r="Q14">
        <v>10</v>
      </c>
      <c r="R14">
        <v>60</v>
      </c>
      <c r="S14" s="2">
        <f t="shared" si="7"/>
        <v>0.16666666666666666</v>
      </c>
      <c r="T14" t="s">
        <v>9</v>
      </c>
      <c r="U14">
        <v>18.100000000000001</v>
      </c>
      <c r="V14" s="1">
        <f t="shared" si="8"/>
        <v>0.739375</v>
      </c>
      <c r="W14" s="1">
        <f t="shared" si="9"/>
        <v>0.79150000000000009</v>
      </c>
      <c r="X14">
        <f t="shared" si="10"/>
        <v>0.9511370814908402</v>
      </c>
      <c r="Y14" s="1">
        <f t="shared" si="11"/>
        <v>1.2951767524176425</v>
      </c>
      <c r="Z14" s="2">
        <f t="shared" si="12"/>
        <v>34.969772315276344</v>
      </c>
      <c r="AA14" s="2">
        <f t="shared" si="13"/>
        <v>0.87315564204561991</v>
      </c>
      <c r="AB14" s="2">
        <f t="shared" si="14"/>
        <v>34.969772315276344</v>
      </c>
    </row>
    <row r="15" spans="1:28">
      <c r="A15">
        <v>13</v>
      </c>
      <c r="B15">
        <v>2500</v>
      </c>
      <c r="C15" s="2">
        <f t="shared" si="0"/>
        <v>26.470588235294116</v>
      </c>
      <c r="D15" s="2">
        <f t="shared" si="1"/>
        <v>1.0392190013048928</v>
      </c>
      <c r="E15" s="3">
        <v>430000</v>
      </c>
      <c r="F15">
        <v>85</v>
      </c>
      <c r="G15" s="2">
        <f>$F$17/F15</f>
        <v>0.91764705882352937</v>
      </c>
      <c r="H15" s="2">
        <f t="shared" si="2"/>
        <v>0.91764705882352937</v>
      </c>
      <c r="I15">
        <v>400</v>
      </c>
      <c r="J15" s="2">
        <f t="shared" si="3"/>
        <v>4.7058823529411766</v>
      </c>
      <c r="K15" s="2">
        <f>$J$17/J15</f>
        <v>1.3540064102564102</v>
      </c>
      <c r="L15">
        <v>796</v>
      </c>
      <c r="M15" s="2">
        <f t="shared" si="4"/>
        <v>1</v>
      </c>
      <c r="N15" t="s">
        <v>7</v>
      </c>
      <c r="O15">
        <f t="shared" si="5"/>
        <v>2.4060000000000001</v>
      </c>
      <c r="P15" s="2">
        <f t="shared" si="6"/>
        <v>1</v>
      </c>
      <c r="Q15">
        <v>10</v>
      </c>
      <c r="R15">
        <v>60</v>
      </c>
      <c r="S15" s="2">
        <f t="shared" si="7"/>
        <v>0.16666666666666666</v>
      </c>
      <c r="T15" t="s">
        <v>12</v>
      </c>
      <c r="U15">
        <v>2.52</v>
      </c>
      <c r="V15" s="1">
        <f t="shared" si="8"/>
        <v>0.88002777777777785</v>
      </c>
      <c r="W15" s="1">
        <f t="shared" si="9"/>
        <v>0.90402222222222228</v>
      </c>
      <c r="X15">
        <f t="shared" si="10"/>
        <v>0.83275054693837425</v>
      </c>
      <c r="Y15" s="1">
        <f t="shared" si="11"/>
        <v>1.1044040160183144</v>
      </c>
      <c r="Z15" s="2">
        <f t="shared" si="12"/>
        <v>29.234223953425968</v>
      </c>
      <c r="AA15" s="2">
        <f t="shared" si="13"/>
        <v>-0.19377547070210016</v>
      </c>
      <c r="AB15" s="2">
        <f t="shared" si="14"/>
        <v>29.234223953425968</v>
      </c>
    </row>
    <row r="16" spans="1:28">
      <c r="A16">
        <v>14</v>
      </c>
      <c r="B16">
        <v>1300</v>
      </c>
      <c r="C16" s="2">
        <f t="shared" si="0"/>
        <v>22.075471698113208</v>
      </c>
      <c r="D16" s="2">
        <f t="shared" si="1"/>
        <v>1.2461223318814323</v>
      </c>
      <c r="E16" s="3">
        <v>290000</v>
      </c>
      <c r="F16">
        <v>53</v>
      </c>
      <c r="G16" s="2">
        <f>$F$17/F16</f>
        <v>1.4716981132075471</v>
      </c>
      <c r="H16" s="2">
        <f t="shared" si="2"/>
        <v>1.4716981132075471</v>
      </c>
      <c r="I16">
        <v>500</v>
      </c>
      <c r="J16" s="2">
        <f t="shared" si="3"/>
        <v>9.433962264150944</v>
      </c>
      <c r="K16" s="2">
        <f>$J$17/J16</f>
        <v>0.67541025641025632</v>
      </c>
      <c r="L16">
        <v>766</v>
      </c>
      <c r="M16" s="2">
        <f t="shared" si="4"/>
        <v>1.0391644908616189</v>
      </c>
      <c r="N16" t="s">
        <v>10</v>
      </c>
      <c r="O16">
        <f t="shared" si="5"/>
        <v>1.9259999999999999</v>
      </c>
      <c r="P16" s="2">
        <f t="shared" si="6"/>
        <v>1.2492211838006231</v>
      </c>
      <c r="Q16">
        <v>10</v>
      </c>
      <c r="R16">
        <v>60</v>
      </c>
      <c r="S16" s="2">
        <f t="shared" si="7"/>
        <v>0.16666666666666666</v>
      </c>
      <c r="T16" t="s">
        <v>9</v>
      </c>
      <c r="U16">
        <v>18.100000000000001</v>
      </c>
      <c r="V16" s="1">
        <f t="shared" si="8"/>
        <v>0.739375</v>
      </c>
      <c r="W16" s="1">
        <f t="shared" si="9"/>
        <v>0.79150000000000009</v>
      </c>
      <c r="X16">
        <f t="shared" si="10"/>
        <v>0.9511370814908402</v>
      </c>
      <c r="Y16" s="1">
        <f t="shared" si="11"/>
        <v>1.3866311257708857</v>
      </c>
      <c r="Z16" s="2">
        <f t="shared" si="12"/>
        <v>30.610536172678042</v>
      </c>
      <c r="AA16" s="2">
        <f t="shared" si="13"/>
        <v>6.2247185708935948E-2</v>
      </c>
      <c r="AB16" s="2">
        <f t="shared" si="14"/>
        <v>30.610536172678042</v>
      </c>
    </row>
    <row r="17" spans="1:28">
      <c r="A17" s="7" t="s">
        <v>13</v>
      </c>
      <c r="B17" s="7"/>
      <c r="C17" s="7"/>
      <c r="D17" s="7"/>
      <c r="E17" s="7"/>
      <c r="F17" s="7">
        <v>78</v>
      </c>
      <c r="G17" s="8"/>
      <c r="H17" s="8">
        <f t="shared" si="2"/>
        <v>1</v>
      </c>
      <c r="I17" s="7">
        <v>497</v>
      </c>
      <c r="J17" s="8">
        <f t="shared" si="3"/>
        <v>6.3717948717948714</v>
      </c>
      <c r="K17" s="8">
        <f>$J$17/J17</f>
        <v>1</v>
      </c>
      <c r="L17" s="7">
        <v>796</v>
      </c>
      <c r="M17" s="8">
        <f t="shared" si="4"/>
        <v>1</v>
      </c>
      <c r="N17" s="7" t="s">
        <v>7</v>
      </c>
      <c r="O17" s="7">
        <f t="shared" si="5"/>
        <v>2.4060000000000001</v>
      </c>
      <c r="P17" s="8">
        <f t="shared" si="6"/>
        <v>1</v>
      </c>
      <c r="Q17" s="7">
        <v>15</v>
      </c>
      <c r="R17" s="7">
        <v>60</v>
      </c>
      <c r="S17" s="8">
        <f t="shared" si="7"/>
        <v>0.25</v>
      </c>
      <c r="T17" s="7" t="s">
        <v>9</v>
      </c>
      <c r="U17" s="7">
        <v>18.100000000000001</v>
      </c>
      <c r="V17" s="9">
        <f t="shared" si="8"/>
        <v>0.69103124999999999</v>
      </c>
      <c r="W17" s="9">
        <f t="shared" si="9"/>
        <v>0.75282500000000008</v>
      </c>
      <c r="X17" s="7">
        <f t="shared" si="10"/>
        <v>1</v>
      </c>
      <c r="Y17" s="9">
        <f t="shared" si="11"/>
        <v>1</v>
      </c>
      <c r="Z17" s="8">
        <f>AVERAGE(Z3:Z16)</f>
        <v>30.27591124726629</v>
      </c>
      <c r="AA17" s="8"/>
      <c r="AB17" s="8">
        <f>AVERAGE(AB3:AB16)</f>
        <v>30.117570466487695</v>
      </c>
    </row>
    <row r="18" spans="1:28">
      <c r="H18" s="2"/>
      <c r="Y18" s="10" t="s">
        <v>31</v>
      </c>
      <c r="Z18" s="2">
        <f>_xlfn.STDEV.S(Z3:Z16)</f>
        <v>5.375743844491832</v>
      </c>
      <c r="AA18" s="2"/>
      <c r="AB18" s="2">
        <f t="shared" ref="AA18:AB18" si="15">_xlfn.STDEV.S(AB3:AB16)</f>
        <v>3.4460581876171208</v>
      </c>
    </row>
    <row r="19" spans="1:28">
      <c r="C19" s="2">
        <f>AVERAGE(C3:C16)</f>
        <v>27.508738269835394</v>
      </c>
      <c r="Y19" s="10" t="s">
        <v>32</v>
      </c>
      <c r="Z19" s="2">
        <f>Z18/Z17</f>
        <v>0.17755844904510432</v>
      </c>
      <c r="AA19" s="2"/>
      <c r="AB19" s="2">
        <f t="shared" ref="AA19:AB19" si="16">AB18/AB17</f>
        <v>0.11442019174327508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lfpdr</dc:creator>
  <cp:lastModifiedBy>Luiz F P Droubi</cp:lastModifiedBy>
  <dcterms:created xsi:type="dcterms:W3CDTF">2022-02-21T15:57:56Z</dcterms:created>
  <dcterms:modified xsi:type="dcterms:W3CDTF">2024-11-23T20:19:36Z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BF86BBB1888740FFB42783748CE002A8</vt:lpwstr>
  </property>
  <property fmtid="{D5CDD505-2E9C-101B-9397-08002B2CF9AE}" pid="3" name="KSOProductBuildVer">
    <vt:lpwstr>1033-11.2.0.10258</vt:lpwstr>
  </property>
</Properties>
</file>