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fpdr\Google Drive\Palestras\AvaliacaoAlugueis\refs\"/>
    </mc:Choice>
  </mc:AlternateContent>
  <xr:revisionPtr revIDLastSave="0" documentId="13_ncr:1_{AE22F424-B12A-4B6D-B028-C13A75E80D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" i="1"/>
  <c r="N20" i="1" l="1"/>
  <c r="F20" i="1"/>
  <c r="Z19" i="1"/>
  <c r="Y19" i="1"/>
  <c r="V19" i="1"/>
  <c r="N19" i="1"/>
  <c r="L19" i="1"/>
  <c r="J19" i="1"/>
  <c r="H19" i="1"/>
  <c r="F19" i="1"/>
  <c r="D19" i="1"/>
  <c r="Z18" i="1"/>
  <c r="Y18" i="1"/>
  <c r="AA18" i="1" s="1"/>
  <c r="V18" i="1"/>
  <c r="N18" i="1"/>
  <c r="L18" i="1"/>
  <c r="J18" i="1"/>
  <c r="H18" i="1"/>
  <c r="F18" i="1"/>
  <c r="D18" i="1"/>
  <c r="Z17" i="1"/>
  <c r="Y17" i="1"/>
  <c r="V17" i="1"/>
  <c r="N17" i="1"/>
  <c r="L17" i="1"/>
  <c r="J17" i="1"/>
  <c r="H17" i="1"/>
  <c r="F17" i="1"/>
  <c r="D17" i="1"/>
  <c r="Z16" i="1"/>
  <c r="Y16" i="1"/>
  <c r="V16" i="1"/>
  <c r="N16" i="1"/>
  <c r="L16" i="1"/>
  <c r="J16" i="1"/>
  <c r="H16" i="1"/>
  <c r="F16" i="1"/>
  <c r="D16" i="1"/>
  <c r="Z15" i="1"/>
  <c r="Y15" i="1"/>
  <c r="V15" i="1"/>
  <c r="N15" i="1"/>
  <c r="L15" i="1"/>
  <c r="J15" i="1"/>
  <c r="H15" i="1"/>
  <c r="F15" i="1"/>
  <c r="D15" i="1"/>
  <c r="Z14" i="1"/>
  <c r="Y14" i="1"/>
  <c r="V14" i="1"/>
  <c r="N14" i="1"/>
  <c r="L14" i="1"/>
  <c r="J14" i="1"/>
  <c r="H14" i="1"/>
  <c r="F14" i="1"/>
  <c r="D14" i="1"/>
  <c r="Z13" i="1"/>
  <c r="Y13" i="1"/>
  <c r="AA13" i="1" s="1"/>
  <c r="V13" i="1"/>
  <c r="N13" i="1"/>
  <c r="L13" i="1"/>
  <c r="J13" i="1"/>
  <c r="H13" i="1"/>
  <c r="F13" i="1"/>
  <c r="D13" i="1"/>
  <c r="Z12" i="1"/>
  <c r="Y12" i="1"/>
  <c r="V12" i="1"/>
  <c r="N12" i="1"/>
  <c r="L12" i="1"/>
  <c r="J12" i="1"/>
  <c r="H12" i="1"/>
  <c r="F12" i="1"/>
  <c r="D12" i="1"/>
  <c r="Z11" i="1"/>
  <c r="Y11" i="1"/>
  <c r="V11" i="1"/>
  <c r="N11" i="1"/>
  <c r="L11" i="1"/>
  <c r="J11" i="1"/>
  <c r="H11" i="1"/>
  <c r="F11" i="1"/>
  <c r="D11" i="1"/>
  <c r="Z10" i="1"/>
  <c r="Y10" i="1"/>
  <c r="AA10" i="1" s="1"/>
  <c r="V10" i="1"/>
  <c r="N10" i="1"/>
  <c r="L10" i="1"/>
  <c r="J10" i="1"/>
  <c r="H10" i="1"/>
  <c r="F10" i="1"/>
  <c r="D10" i="1"/>
  <c r="Z9" i="1"/>
  <c r="Y9" i="1"/>
  <c r="V9" i="1"/>
  <c r="N9" i="1"/>
  <c r="L9" i="1"/>
  <c r="J9" i="1"/>
  <c r="H9" i="1"/>
  <c r="F9" i="1"/>
  <c r="D9" i="1"/>
  <c r="Z8" i="1"/>
  <c r="Y8" i="1"/>
  <c r="V8" i="1"/>
  <c r="N8" i="1"/>
  <c r="L8" i="1"/>
  <c r="J8" i="1"/>
  <c r="H8" i="1"/>
  <c r="F8" i="1"/>
  <c r="D8" i="1"/>
  <c r="Z7" i="1"/>
  <c r="Y7" i="1"/>
  <c r="V7" i="1"/>
  <c r="N7" i="1"/>
  <c r="L7" i="1"/>
  <c r="J7" i="1"/>
  <c r="H7" i="1"/>
  <c r="F7" i="1"/>
  <c r="D7" i="1"/>
  <c r="Z6" i="1"/>
  <c r="Y6" i="1"/>
  <c r="V6" i="1"/>
  <c r="N6" i="1"/>
  <c r="L6" i="1"/>
  <c r="J6" i="1"/>
  <c r="H6" i="1"/>
  <c r="F6" i="1"/>
  <c r="D6" i="1"/>
  <c r="Z5" i="1"/>
  <c r="Y5" i="1"/>
  <c r="AA5" i="1" s="1"/>
  <c r="V5" i="1"/>
  <c r="N5" i="1"/>
  <c r="L5" i="1"/>
  <c r="J5" i="1"/>
  <c r="H5" i="1"/>
  <c r="F5" i="1"/>
  <c r="D5" i="1"/>
  <c r="Z4" i="1"/>
  <c r="Y4" i="1"/>
  <c r="V4" i="1"/>
  <c r="N4" i="1"/>
  <c r="L4" i="1"/>
  <c r="J4" i="1"/>
  <c r="H4" i="1"/>
  <c r="F4" i="1"/>
  <c r="D4" i="1"/>
  <c r="Z3" i="1"/>
  <c r="Y3" i="1"/>
  <c r="V3" i="1"/>
  <c r="N3" i="1"/>
  <c r="L3" i="1"/>
  <c r="J3" i="1"/>
  <c r="H3" i="1"/>
  <c r="F3" i="1"/>
  <c r="D3" i="1"/>
  <c r="Z2" i="1"/>
  <c r="Y2" i="1"/>
  <c r="AA2" i="1" s="1"/>
  <c r="V2" i="1"/>
  <c r="N2" i="1"/>
  <c r="L2" i="1"/>
  <c r="J2" i="1"/>
  <c r="H2" i="1"/>
  <c r="F2" i="1"/>
  <c r="D2" i="1"/>
  <c r="Q11" i="1" l="1"/>
  <c r="T11" i="1"/>
  <c r="AA3" i="1"/>
  <c r="Q5" i="1"/>
  <c r="T5" i="1"/>
  <c r="AA11" i="1"/>
  <c r="Q13" i="1"/>
  <c r="T13" i="1"/>
  <c r="AA19" i="1"/>
  <c r="Q3" i="1"/>
  <c r="T3" i="1"/>
  <c r="T7" i="1"/>
  <c r="Q7" i="1"/>
  <c r="Q15" i="1"/>
  <c r="T15" i="1"/>
  <c r="Q19" i="1"/>
  <c r="T19" i="1"/>
  <c r="Q4" i="1"/>
  <c r="T4" i="1"/>
  <c r="Q12" i="1"/>
  <c r="T12" i="1"/>
  <c r="Q14" i="1"/>
  <c r="T14" i="1"/>
  <c r="Q8" i="1"/>
  <c r="T8" i="1"/>
  <c r="Q16" i="1"/>
  <c r="T16" i="1"/>
  <c r="Q20" i="1"/>
  <c r="T20" i="1"/>
  <c r="Q9" i="1"/>
  <c r="T9" i="1"/>
  <c r="Q17" i="1"/>
  <c r="T17" i="1"/>
  <c r="Q6" i="1"/>
  <c r="T6" i="1"/>
  <c r="Q2" i="1"/>
  <c r="T2" i="1"/>
  <c r="T10" i="1"/>
  <c r="Q10" i="1"/>
  <c r="Q18" i="1"/>
  <c r="T18" i="1"/>
  <c r="AB3" i="1"/>
  <c r="AB11" i="1"/>
  <c r="AA4" i="1"/>
  <c r="AB5" i="1"/>
  <c r="AA12" i="1"/>
  <c r="AB12" i="1" s="1"/>
  <c r="AB13" i="1"/>
  <c r="G16" i="1"/>
  <c r="AA7" i="1"/>
  <c r="AB7" i="1" s="1"/>
  <c r="AA15" i="1"/>
  <c r="AB15" i="1" s="1"/>
  <c r="AA8" i="1"/>
  <c r="AA16" i="1"/>
  <c r="G10" i="1"/>
  <c r="G4" i="1"/>
  <c r="AB4" i="1"/>
  <c r="AA9" i="1"/>
  <c r="AB9" i="1" s="1"/>
  <c r="G12" i="1"/>
  <c r="AA17" i="1"/>
  <c r="AB17" i="1" s="1"/>
  <c r="G9" i="1"/>
  <c r="AB10" i="1"/>
  <c r="AB18" i="1"/>
  <c r="G17" i="1"/>
  <c r="G5" i="1"/>
  <c r="AA6" i="1"/>
  <c r="AB6" i="1" s="1"/>
  <c r="G13" i="1"/>
  <c r="AA14" i="1"/>
  <c r="AB14" i="1" s="1"/>
  <c r="G18" i="1"/>
  <c r="G6" i="1"/>
  <c r="G11" i="1"/>
  <c r="G14" i="1"/>
  <c r="G19" i="1"/>
  <c r="G2" i="1"/>
  <c r="G3" i="1"/>
  <c r="AB8" i="1"/>
  <c r="AB16" i="1"/>
  <c r="AB2" i="1"/>
  <c r="G7" i="1"/>
  <c r="G15" i="1"/>
  <c r="G8" i="1"/>
  <c r="AA21" i="1" l="1"/>
  <c r="AA22" i="1" s="1"/>
  <c r="AA20" i="1"/>
  <c r="AB21" i="1"/>
  <c r="AB20" i="1"/>
  <c r="AB22" i="1" l="1"/>
</calcChain>
</file>

<file path=xl/sharedStrings.xml><?xml version="1.0" encoding="utf-8"?>
<sst xmlns="http://schemas.openxmlformats.org/spreadsheetml/2006/main" count="69" uniqueCount="37">
  <si>
    <t>Id</t>
  </si>
  <si>
    <t>Area Terreno</t>
  </si>
  <si>
    <t>Índice Fiscal</t>
  </si>
  <si>
    <t>Validação IF</t>
  </si>
  <si>
    <t>Area Construida</t>
  </si>
  <si>
    <t>Relação Ac/At</t>
  </si>
  <si>
    <t>Validação Ac</t>
  </si>
  <si>
    <t>Fator Área</t>
  </si>
  <si>
    <t>Quartos</t>
  </si>
  <si>
    <t>Validação Q</t>
  </si>
  <si>
    <t>Garagens</t>
  </si>
  <si>
    <t>Validação G</t>
  </si>
  <si>
    <t>Ano de Construcao</t>
  </si>
  <si>
    <t>Idade</t>
  </si>
  <si>
    <t>% Idade</t>
  </si>
  <si>
    <t>Conservação</t>
  </si>
  <si>
    <t>k</t>
  </si>
  <si>
    <t>Foc</t>
  </si>
  <si>
    <t>Validação Foc</t>
  </si>
  <si>
    <t>Aluguel</t>
  </si>
  <si>
    <t>Of.</t>
  </si>
  <si>
    <t>FO</t>
  </si>
  <si>
    <t>VU basico</t>
  </si>
  <si>
    <t>VU c/ FO</t>
  </si>
  <si>
    <t>VUhom</t>
  </si>
  <si>
    <t>c</t>
  </si>
  <si>
    <t>N</t>
  </si>
  <si>
    <t>d</t>
  </si>
  <si>
    <t>S</t>
  </si>
  <si>
    <t>e</t>
  </si>
  <si>
    <t>aval</t>
  </si>
  <si>
    <t>Média</t>
  </si>
  <si>
    <t>Desvio</t>
  </si>
  <si>
    <t>CV</t>
  </si>
  <si>
    <t>C</t>
  </si>
  <si>
    <t>Vida Útil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</si>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</sst>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_ "/>
    <numFmt numFmtId="165" formatCode="0.00_ "/>
  </numFmts>
  <fonts count="2">
    <font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43" fontId="0" fillId="0" borderId="0" xfId="1" applyFon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43" fontId="0" fillId="0" borderId="0" xfId="1" applyFont="1" applyAlignment="1">
      <alignment vertical="center" wrapText="1"/>
    </xf>
    <xf numFmtId="43" fontId="0" fillId="2" borderId="0" xfId="1" applyFont="1" applyFill="1">
      <alignment vertical="center"/>
    </xf>
    <xf numFmtId="9" fontId="0" fillId="0" borderId="0" xfId="0" applyNumberFormat="1">
      <alignment vertical="center"/>
    </xf>
    <xf numFmtId="9" fontId="0" fillId="2" borderId="0" xfId="0" applyNumberFormat="1" applyFill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U19" sqref="U19"/>
    </sheetView>
  </sheetViews>
  <sheetFormatPr defaultColWidth="8.88671875" defaultRowHeight="13.8"/>
  <cols>
    <col min="2" max="3" width="7.6640625" customWidth="1"/>
    <col min="4" max="4" width="8.44140625" customWidth="1"/>
    <col min="5" max="5" width="9.77734375" customWidth="1"/>
    <col min="6" max="6" width="9" customWidth="1"/>
    <col min="7" max="8" width="8.33203125" customWidth="1"/>
    <col min="9" max="9" width="7" customWidth="1"/>
    <col min="10" max="10" width="8.6640625" customWidth="1"/>
    <col min="11" max="11" width="8" customWidth="1"/>
    <col min="12" max="12" width="8.44140625" customWidth="1"/>
    <col min="13" max="13" width="9.5546875" customWidth="1"/>
    <col min="14" max="16" width="5" customWidth="1"/>
    <col min="17" max="17" width="6.77734375" customWidth="1"/>
    <col min="18" max="19" width="6.6640625" customWidth="1"/>
    <col min="20" max="21" width="6.5546875" customWidth="1"/>
    <col min="22" max="22" width="8.21875" customWidth="1"/>
    <col min="23" max="23" width="6.6640625" customWidth="1"/>
    <col min="24" max="24" width="3" customWidth="1"/>
    <col min="25" max="25" width="4.6640625" customWidth="1"/>
    <col min="26" max="26" width="6.77734375" customWidth="1"/>
    <col min="27" max="27" width="6.5546875" style="3" bestFit="1" customWidth="1"/>
  </cols>
  <sheetData>
    <row r="1" spans="1:28" s="1" customFormat="1" ht="49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35</v>
      </c>
      <c r="P1" s="1" t="s">
        <v>36</v>
      </c>
      <c r="Q1" s="1" t="s">
        <v>14</v>
      </c>
      <c r="R1" s="1" t="s">
        <v>15</v>
      </c>
      <c r="S1" s="1" t="s">
        <v>34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8" t="s">
        <v>23</v>
      </c>
      <c r="AB1" s="1" t="s">
        <v>24</v>
      </c>
    </row>
    <row r="2" spans="1:28">
      <c r="A2">
        <v>1</v>
      </c>
      <c r="B2">
        <v>448.83</v>
      </c>
      <c r="C2">
        <v>263.64999999999998</v>
      </c>
      <c r="D2" s="4">
        <f>$C$20/C2</f>
        <v>1.0049687085150769</v>
      </c>
      <c r="E2">
        <v>320</v>
      </c>
      <c r="F2" s="4">
        <f>E2/B2</f>
        <v>0.71296481964218084</v>
      </c>
      <c r="G2" s="4">
        <f>$F$20/F2</f>
        <v>1.1741567933303085</v>
      </c>
      <c r="H2" s="4">
        <f>$E$20/E2</f>
        <v>1.4414374999999999</v>
      </c>
      <c r="I2">
        <v>4</v>
      </c>
      <c r="J2" s="4">
        <f>$I$20/I2</f>
        <v>1</v>
      </c>
      <c r="K2">
        <v>3</v>
      </c>
      <c r="L2" s="4">
        <f>$K$20/K2</f>
        <v>1.3333333333333333</v>
      </c>
      <c r="M2">
        <v>1989</v>
      </c>
      <c r="N2">
        <f>2006-M2</f>
        <v>17</v>
      </c>
      <c r="O2">
        <v>60</v>
      </c>
      <c r="P2" s="10">
        <v>0.2</v>
      </c>
      <c r="Q2" s="6">
        <f>N2/O2</f>
        <v>0.28333333333333333</v>
      </c>
      <c r="R2" s="6" t="s">
        <v>25</v>
      </c>
      <c r="S2" s="6">
        <f>IF(R2="a",0,IF(R2="b",0.32,IF(R2="c",2.52,IF(R2="d",8.09,IF(R2="e",18.1,IF(R2="f",33.2,IF(R2="g",52.6,IF(R2="h",75.2,100))))))))</f>
        <v>2.52</v>
      </c>
      <c r="T2" s="6">
        <f>(1-S2/100)*(1-0.5*(N2/O2+(N2/O2)^2))</f>
        <v>0.79757594444444446</v>
      </c>
      <c r="U2" s="6">
        <f>P2+(1-P2)*T2</f>
        <v>0.8380607555555557</v>
      </c>
      <c r="V2" s="4">
        <f>$U$20/U2</f>
        <v>1.0237801905319299</v>
      </c>
      <c r="W2">
        <v>4500</v>
      </c>
      <c r="X2" t="s">
        <v>26</v>
      </c>
      <c r="Y2">
        <f>IF(X2="S",0.9,1)</f>
        <v>1</v>
      </c>
      <c r="Z2" s="4">
        <f>W2/E2</f>
        <v>14.0625</v>
      </c>
      <c r="AA2" s="3">
        <f>Y2*Z2</f>
        <v>14.0625</v>
      </c>
      <c r="AB2" s="4">
        <f>AA2*(D2+H2+J2+L2+V2-5+1)</f>
        <v>25.361996236598532</v>
      </c>
    </row>
    <row r="3" spans="1:28">
      <c r="A3">
        <v>2</v>
      </c>
      <c r="B3">
        <v>975</v>
      </c>
      <c r="C3">
        <v>245.59</v>
      </c>
      <c r="D3" s="4">
        <f t="shared" ref="D3:D19" si="0">$C$20/C3</f>
        <v>1.07887128954762</v>
      </c>
      <c r="E3">
        <v>350</v>
      </c>
      <c r="F3" s="4">
        <f t="shared" ref="F3:F20" si="1">E3/B3</f>
        <v>0.35897435897435898</v>
      </c>
      <c r="G3" s="4">
        <f t="shared" ref="G3:G19" si="2">$F$20/F3</f>
        <v>2.3320119263676431</v>
      </c>
      <c r="H3" s="4">
        <f t="shared" ref="H3:H19" si="3">$E$20/E3</f>
        <v>1.3178857142857143</v>
      </c>
      <c r="I3">
        <v>4</v>
      </c>
      <c r="J3" s="4">
        <f t="shared" ref="J3:J19" si="4">$I$20/I3</f>
        <v>1</v>
      </c>
      <c r="K3">
        <v>3</v>
      </c>
      <c r="L3" s="4">
        <f t="shared" ref="L3:L19" si="5">$K$20/K3</f>
        <v>1.3333333333333333</v>
      </c>
      <c r="M3">
        <v>1993</v>
      </c>
      <c r="N3">
        <f t="shared" ref="N3:N20" si="6">2006-M3</f>
        <v>13</v>
      </c>
      <c r="O3">
        <v>60</v>
      </c>
      <c r="P3" s="10">
        <v>0.2</v>
      </c>
      <c r="Q3" s="6">
        <f t="shared" ref="Q3:Q20" si="7">N3/O3</f>
        <v>0.21666666666666667</v>
      </c>
      <c r="R3" s="6" t="s">
        <v>27</v>
      </c>
      <c r="S3" s="6">
        <f t="shared" ref="S3:S20" si="8">IF(R3="a",0,IF(R3="b",0.32,IF(R3="c",2.52,IF(R3="d",8.09,IF(R3="e",18.1,IF(R3="f",33.2,IF(R3="g",52.6,IF(R3="h",75.2,100))))))))</f>
        <v>8.09</v>
      </c>
      <c r="T3" s="6">
        <f t="shared" ref="T3:T20" si="9">(1-S3/100)*(1-0.5*(N3/O3+(N3/O3)^2))</f>
        <v>0.79795751388888891</v>
      </c>
      <c r="U3" s="6">
        <f t="shared" ref="U3:U20" si="10">P3+(1-P3)*T3</f>
        <v>0.83836601111111109</v>
      </c>
      <c r="V3" s="4">
        <f t="shared" ref="V3:V19" si="11">$U$20/U3</f>
        <v>1.023407424238109</v>
      </c>
      <c r="W3">
        <v>7000</v>
      </c>
      <c r="X3" t="s">
        <v>28</v>
      </c>
      <c r="Y3">
        <f t="shared" ref="Y3:Y19" si="12">IF(X3="S",0.9,1)</f>
        <v>0.9</v>
      </c>
      <c r="Z3" s="4">
        <f t="shared" ref="Z3:Z19" si="13">W3/E3</f>
        <v>20</v>
      </c>
      <c r="AA3" s="3">
        <f t="shared" ref="AA3:AA19" si="14">Y3*Z3</f>
        <v>18</v>
      </c>
      <c r="AB3" s="4">
        <f t="shared" ref="AB3:AB18" si="15">AA3*(D3+H3+J3+L3+V3-5+1)</f>
        <v>31.562959705285984</v>
      </c>
    </row>
    <row r="4" spans="1:28">
      <c r="A4">
        <v>3</v>
      </c>
      <c r="B4">
        <v>600</v>
      </c>
      <c r="C4">
        <v>264.19</v>
      </c>
      <c r="D4" s="4">
        <f t="shared" si="0"/>
        <v>1.002914569060146</v>
      </c>
      <c r="E4">
        <v>380</v>
      </c>
      <c r="F4" s="4">
        <f t="shared" si="1"/>
        <v>0.6333333333333333</v>
      </c>
      <c r="G4" s="4">
        <f t="shared" si="2"/>
        <v>1.3217881364027129</v>
      </c>
      <c r="H4" s="4">
        <f t="shared" si="3"/>
        <v>1.2138421052631578</v>
      </c>
      <c r="I4">
        <v>4</v>
      </c>
      <c r="J4" s="4">
        <f t="shared" si="4"/>
        <v>1</v>
      </c>
      <c r="K4">
        <v>3</v>
      </c>
      <c r="L4" s="4">
        <f t="shared" si="5"/>
        <v>1.3333333333333333</v>
      </c>
      <c r="M4">
        <v>1995</v>
      </c>
      <c r="N4">
        <f t="shared" si="6"/>
        <v>11</v>
      </c>
      <c r="O4">
        <v>60</v>
      </c>
      <c r="P4" s="10">
        <v>0.2</v>
      </c>
      <c r="Q4" s="6">
        <f t="shared" si="7"/>
        <v>0.18333333333333332</v>
      </c>
      <c r="R4" s="6" t="s">
        <v>25</v>
      </c>
      <c r="S4" s="6">
        <f t="shared" si="8"/>
        <v>2.52</v>
      </c>
      <c r="T4" s="6">
        <f t="shared" si="9"/>
        <v>0.86906127777777775</v>
      </c>
      <c r="U4" s="6">
        <f t="shared" si="10"/>
        <v>0.89524902222222225</v>
      </c>
      <c r="V4" s="4">
        <f t="shared" si="11"/>
        <v>0.95838138741583168</v>
      </c>
      <c r="W4">
        <v>4000</v>
      </c>
      <c r="X4" t="s">
        <v>28</v>
      </c>
      <c r="Y4">
        <f t="shared" si="12"/>
        <v>0.9</v>
      </c>
      <c r="Z4" s="4">
        <f t="shared" si="13"/>
        <v>10.526315789473685</v>
      </c>
      <c r="AA4" s="3">
        <f t="shared" si="14"/>
        <v>9.4736842105263168</v>
      </c>
      <c r="AB4" s="4">
        <f t="shared" si="15"/>
        <v>14.290781637528656</v>
      </c>
    </row>
    <row r="5" spans="1:28">
      <c r="A5">
        <v>4</v>
      </c>
      <c r="B5">
        <v>1000</v>
      </c>
      <c r="C5">
        <v>264.18</v>
      </c>
      <c r="D5" s="4">
        <f t="shared" si="0"/>
        <v>1.0029525323642969</v>
      </c>
      <c r="E5">
        <v>390</v>
      </c>
      <c r="F5" s="4">
        <f t="shared" si="1"/>
        <v>0.39</v>
      </c>
      <c r="G5" s="4">
        <f t="shared" si="2"/>
        <v>2.1464935548420123</v>
      </c>
      <c r="H5" s="4">
        <f t="shared" si="3"/>
        <v>1.1827179487179487</v>
      </c>
      <c r="I5">
        <v>5</v>
      </c>
      <c r="J5" s="4">
        <f t="shared" si="4"/>
        <v>0.8</v>
      </c>
      <c r="K5">
        <v>3</v>
      </c>
      <c r="L5" s="4">
        <f t="shared" si="5"/>
        <v>1.3333333333333333</v>
      </c>
      <c r="M5">
        <v>1993</v>
      </c>
      <c r="N5">
        <f t="shared" si="6"/>
        <v>13</v>
      </c>
      <c r="O5">
        <v>60</v>
      </c>
      <c r="P5" s="10">
        <v>0.2</v>
      </c>
      <c r="Q5" s="6">
        <f t="shared" si="7"/>
        <v>0.21666666666666667</v>
      </c>
      <c r="R5" s="6" t="s">
        <v>29</v>
      </c>
      <c r="S5" s="6">
        <f t="shared" si="8"/>
        <v>18.100000000000001</v>
      </c>
      <c r="T5" s="6">
        <f t="shared" si="9"/>
        <v>0.71105125000000002</v>
      </c>
      <c r="U5" s="6">
        <f t="shared" si="10"/>
        <v>0.76884100000000011</v>
      </c>
      <c r="V5" s="4">
        <f t="shared" si="11"/>
        <v>1.1159524531079896</v>
      </c>
      <c r="W5">
        <v>8000</v>
      </c>
      <c r="X5" t="s">
        <v>28</v>
      </c>
      <c r="Y5">
        <f t="shared" si="12"/>
        <v>0.9</v>
      </c>
      <c r="Z5" s="4">
        <f t="shared" si="13"/>
        <v>20.512820512820515</v>
      </c>
      <c r="AA5" s="3">
        <f t="shared" si="14"/>
        <v>18.461538461538463</v>
      </c>
      <c r="AB5" s="4">
        <f t="shared" si="15"/>
        <v>26.491500323512032</v>
      </c>
    </row>
    <row r="6" spans="1:28">
      <c r="A6">
        <v>5</v>
      </c>
      <c r="B6">
        <v>710</v>
      </c>
      <c r="C6">
        <v>264.19</v>
      </c>
      <c r="D6" s="4">
        <f t="shared" si="0"/>
        <v>1.002914569060146</v>
      </c>
      <c r="E6">
        <v>400</v>
      </c>
      <c r="F6" s="4">
        <f t="shared" si="1"/>
        <v>0.56338028169014087</v>
      </c>
      <c r="G6" s="4">
        <f t="shared" si="2"/>
        <v>1.485910163339383</v>
      </c>
      <c r="H6" s="4">
        <f t="shared" si="3"/>
        <v>1.1531499999999999</v>
      </c>
      <c r="I6">
        <v>4</v>
      </c>
      <c r="J6" s="4">
        <f t="shared" si="4"/>
        <v>1</v>
      </c>
      <c r="K6">
        <v>4</v>
      </c>
      <c r="L6" s="4">
        <f t="shared" si="5"/>
        <v>1</v>
      </c>
      <c r="M6">
        <v>1993</v>
      </c>
      <c r="N6">
        <f t="shared" si="6"/>
        <v>13</v>
      </c>
      <c r="O6">
        <v>60</v>
      </c>
      <c r="P6" s="10">
        <v>0.2</v>
      </c>
      <c r="Q6" s="6">
        <f t="shared" si="7"/>
        <v>0.21666666666666667</v>
      </c>
      <c r="R6" s="6" t="s">
        <v>25</v>
      </c>
      <c r="S6" s="6">
        <f t="shared" si="8"/>
        <v>2.52</v>
      </c>
      <c r="T6" s="6">
        <f t="shared" si="9"/>
        <v>0.84631594444444447</v>
      </c>
      <c r="U6" s="6">
        <f t="shared" si="10"/>
        <v>0.87705275555555562</v>
      </c>
      <c r="V6" s="4">
        <f t="shared" si="11"/>
        <v>0.9782649841360106</v>
      </c>
      <c r="W6">
        <v>7000</v>
      </c>
      <c r="X6" t="s">
        <v>28</v>
      </c>
      <c r="Y6">
        <f t="shared" si="12"/>
        <v>0.9</v>
      </c>
      <c r="Z6" s="4">
        <f t="shared" si="13"/>
        <v>17.5</v>
      </c>
      <c r="AA6" s="3">
        <f t="shared" si="14"/>
        <v>15.75</v>
      </c>
      <c r="AB6" s="4">
        <f t="shared" si="15"/>
        <v>17.865690462839453</v>
      </c>
    </row>
    <row r="7" spans="1:28">
      <c r="A7">
        <v>6</v>
      </c>
      <c r="B7">
        <v>700</v>
      </c>
      <c r="C7">
        <v>245.31</v>
      </c>
      <c r="D7" s="4">
        <f t="shared" si="0"/>
        <v>1.0801027271615506</v>
      </c>
      <c r="E7">
        <v>430</v>
      </c>
      <c r="F7" s="4">
        <f t="shared" si="1"/>
        <v>0.61428571428571432</v>
      </c>
      <c r="G7" s="4">
        <f t="shared" si="2"/>
        <v>1.3627738150508588</v>
      </c>
      <c r="H7" s="4">
        <f t="shared" si="3"/>
        <v>1.0726976744186045</v>
      </c>
      <c r="I7">
        <v>4</v>
      </c>
      <c r="J7" s="4">
        <f t="shared" si="4"/>
        <v>1</v>
      </c>
      <c r="K7">
        <v>3</v>
      </c>
      <c r="L7" s="4">
        <f t="shared" si="5"/>
        <v>1.3333333333333333</v>
      </c>
      <c r="M7">
        <v>1981</v>
      </c>
      <c r="N7">
        <f t="shared" si="6"/>
        <v>25</v>
      </c>
      <c r="O7">
        <v>60</v>
      </c>
      <c r="P7" s="10">
        <v>0.2</v>
      </c>
      <c r="Q7" s="6">
        <f t="shared" si="7"/>
        <v>0.41666666666666669</v>
      </c>
      <c r="R7" s="6" t="s">
        <v>27</v>
      </c>
      <c r="S7" s="6">
        <f t="shared" si="8"/>
        <v>8.09</v>
      </c>
      <c r="T7" s="6">
        <f t="shared" si="9"/>
        <v>0.64783784722222226</v>
      </c>
      <c r="U7" s="6">
        <f t="shared" si="10"/>
        <v>0.71827027777777785</v>
      </c>
      <c r="V7" s="4">
        <f t="shared" si="11"/>
        <v>1.1945224890197244</v>
      </c>
      <c r="W7">
        <v>4500</v>
      </c>
      <c r="X7" t="s">
        <v>28</v>
      </c>
      <c r="Y7">
        <f t="shared" si="12"/>
        <v>0.9</v>
      </c>
      <c r="Z7" s="4">
        <f t="shared" si="13"/>
        <v>10.465116279069768</v>
      </c>
      <c r="AA7" s="3">
        <f t="shared" si="14"/>
        <v>9.4186046511627914</v>
      </c>
      <c r="AB7" s="4">
        <f t="shared" si="15"/>
        <v>15.829436527743047</v>
      </c>
    </row>
    <row r="8" spans="1:28">
      <c r="A8">
        <v>7</v>
      </c>
      <c r="B8">
        <v>790</v>
      </c>
      <c r="C8">
        <v>264.19</v>
      </c>
      <c r="D8" s="4">
        <f t="shared" si="0"/>
        <v>1.002914569060146</v>
      </c>
      <c r="E8">
        <v>450</v>
      </c>
      <c r="F8" s="4">
        <f t="shared" si="1"/>
        <v>0.569620253164557</v>
      </c>
      <c r="G8" s="4">
        <f t="shared" si="2"/>
        <v>1.4696325872151643</v>
      </c>
      <c r="H8" s="4">
        <f t="shared" si="3"/>
        <v>1.0250222222222223</v>
      </c>
      <c r="I8">
        <v>4</v>
      </c>
      <c r="J8" s="4">
        <f t="shared" si="4"/>
        <v>1</v>
      </c>
      <c r="K8">
        <v>3</v>
      </c>
      <c r="L8" s="4">
        <f t="shared" si="5"/>
        <v>1.3333333333333333</v>
      </c>
      <c r="M8">
        <v>1994</v>
      </c>
      <c r="N8">
        <f t="shared" si="6"/>
        <v>12</v>
      </c>
      <c r="O8">
        <v>60</v>
      </c>
      <c r="P8" s="10">
        <v>0.2</v>
      </c>
      <c r="Q8" s="6">
        <f t="shared" si="7"/>
        <v>0.2</v>
      </c>
      <c r="R8" s="6" t="s">
        <v>29</v>
      </c>
      <c r="S8" s="6">
        <f t="shared" si="8"/>
        <v>18.100000000000001</v>
      </c>
      <c r="T8" s="6">
        <f t="shared" si="9"/>
        <v>0.72071999999999992</v>
      </c>
      <c r="U8" s="6">
        <f t="shared" si="10"/>
        <v>0.77657599999999993</v>
      </c>
      <c r="V8" s="4">
        <f t="shared" si="11"/>
        <v>1.1048371312015826</v>
      </c>
      <c r="W8">
        <v>5000</v>
      </c>
      <c r="X8" t="s">
        <v>28</v>
      </c>
      <c r="Y8">
        <f t="shared" si="12"/>
        <v>0.9</v>
      </c>
      <c r="Z8" s="4">
        <f t="shared" si="13"/>
        <v>11.111111111111111</v>
      </c>
      <c r="AA8" s="3">
        <f t="shared" si="14"/>
        <v>10</v>
      </c>
      <c r="AB8" s="4">
        <f t="shared" si="15"/>
        <v>14.661072558172838</v>
      </c>
    </row>
    <row r="9" spans="1:28">
      <c r="A9">
        <v>8</v>
      </c>
      <c r="B9">
        <v>750</v>
      </c>
      <c r="C9">
        <v>264.18</v>
      </c>
      <c r="D9" s="4">
        <f t="shared" si="0"/>
        <v>1.0029525323642969</v>
      </c>
      <c r="E9">
        <v>500</v>
      </c>
      <c r="F9" s="4">
        <f t="shared" si="1"/>
        <v>0.66666666666666663</v>
      </c>
      <c r="G9" s="4">
        <f t="shared" si="2"/>
        <v>1.2556987295825772</v>
      </c>
      <c r="H9" s="4">
        <f t="shared" si="3"/>
        <v>0.92252000000000001</v>
      </c>
      <c r="I9">
        <v>4</v>
      </c>
      <c r="J9" s="4">
        <f t="shared" si="4"/>
        <v>1</v>
      </c>
      <c r="K9">
        <v>3</v>
      </c>
      <c r="L9" s="4">
        <f t="shared" si="5"/>
        <v>1.3333333333333333</v>
      </c>
      <c r="M9">
        <v>1993</v>
      </c>
      <c r="N9">
        <f t="shared" si="6"/>
        <v>13</v>
      </c>
      <c r="O9">
        <v>60</v>
      </c>
      <c r="P9" s="10">
        <v>0.2</v>
      </c>
      <c r="Q9" s="6">
        <f t="shared" si="7"/>
        <v>0.21666666666666667</v>
      </c>
      <c r="R9" s="6" t="s">
        <v>29</v>
      </c>
      <c r="S9" s="6">
        <f t="shared" si="8"/>
        <v>18.100000000000001</v>
      </c>
      <c r="T9" s="6">
        <f t="shared" si="9"/>
        <v>0.71105125000000002</v>
      </c>
      <c r="U9" s="6">
        <f t="shared" si="10"/>
        <v>0.76884100000000011</v>
      </c>
      <c r="V9" s="4">
        <f t="shared" si="11"/>
        <v>1.1159524531079896</v>
      </c>
      <c r="W9">
        <v>6500</v>
      </c>
      <c r="X9" t="s">
        <v>28</v>
      </c>
      <c r="Y9">
        <f t="shared" si="12"/>
        <v>0.9</v>
      </c>
      <c r="Z9" s="4">
        <f t="shared" si="13"/>
        <v>13</v>
      </c>
      <c r="AA9" s="3">
        <f t="shared" si="14"/>
        <v>11.700000000000001</v>
      </c>
      <c r="AB9" s="4">
        <f t="shared" si="15"/>
        <v>16.084672330025747</v>
      </c>
    </row>
    <row r="10" spans="1:28">
      <c r="A10">
        <v>9</v>
      </c>
      <c r="B10">
        <v>870</v>
      </c>
      <c r="C10">
        <v>263.64999999999998</v>
      </c>
      <c r="D10" s="4">
        <f t="shared" si="0"/>
        <v>1.0049687085150769</v>
      </c>
      <c r="E10">
        <v>500</v>
      </c>
      <c r="F10" s="4">
        <f t="shared" si="1"/>
        <v>0.57471264367816088</v>
      </c>
      <c r="G10" s="4">
        <f t="shared" si="2"/>
        <v>1.4566105263157896</v>
      </c>
      <c r="H10" s="4">
        <f t="shared" si="3"/>
        <v>0.92252000000000001</v>
      </c>
      <c r="I10">
        <v>4</v>
      </c>
      <c r="J10" s="4">
        <f t="shared" si="4"/>
        <v>1</v>
      </c>
      <c r="K10">
        <v>3</v>
      </c>
      <c r="L10" s="4">
        <f t="shared" si="5"/>
        <v>1.3333333333333333</v>
      </c>
      <c r="M10">
        <v>1987</v>
      </c>
      <c r="N10">
        <f t="shared" si="6"/>
        <v>19</v>
      </c>
      <c r="O10">
        <v>60</v>
      </c>
      <c r="P10" s="10">
        <v>0.2</v>
      </c>
      <c r="Q10" s="6">
        <f t="shared" si="7"/>
        <v>0.31666666666666665</v>
      </c>
      <c r="R10" s="6" t="s">
        <v>27</v>
      </c>
      <c r="S10" s="6">
        <f t="shared" si="8"/>
        <v>8.09</v>
      </c>
      <c r="T10" s="6">
        <f t="shared" si="9"/>
        <v>0.72749318055555567</v>
      </c>
      <c r="U10" s="6">
        <f t="shared" si="10"/>
        <v>0.78199454444444449</v>
      </c>
      <c r="V10" s="4">
        <f t="shared" si="11"/>
        <v>1.0971815674360559</v>
      </c>
      <c r="W10">
        <v>6000</v>
      </c>
      <c r="X10" t="s">
        <v>28</v>
      </c>
      <c r="Y10">
        <f t="shared" si="12"/>
        <v>0.9</v>
      </c>
      <c r="Z10" s="4">
        <f t="shared" si="13"/>
        <v>12</v>
      </c>
      <c r="AA10" s="3">
        <f t="shared" si="14"/>
        <v>10.8</v>
      </c>
      <c r="AB10" s="4">
        <f t="shared" si="15"/>
        <v>14.66643898027224</v>
      </c>
    </row>
    <row r="11" spans="1:28">
      <c r="A11">
        <v>10</v>
      </c>
      <c r="B11">
        <v>900</v>
      </c>
      <c r="C11">
        <v>264.43</v>
      </c>
      <c r="D11" s="4">
        <f t="shared" si="0"/>
        <v>1.0020043111598531</v>
      </c>
      <c r="E11">
        <v>600</v>
      </c>
      <c r="F11" s="4">
        <f t="shared" si="1"/>
        <v>0.66666666666666663</v>
      </c>
      <c r="G11" s="4">
        <f t="shared" si="2"/>
        <v>1.2556987295825772</v>
      </c>
      <c r="H11" s="4">
        <f t="shared" si="3"/>
        <v>0.7687666666666666</v>
      </c>
      <c r="I11">
        <v>4</v>
      </c>
      <c r="J11" s="4">
        <f t="shared" si="4"/>
        <v>1</v>
      </c>
      <c r="K11">
        <v>4</v>
      </c>
      <c r="L11" s="4">
        <f t="shared" si="5"/>
        <v>1</v>
      </c>
      <c r="M11">
        <v>1990</v>
      </c>
      <c r="N11">
        <f t="shared" si="6"/>
        <v>16</v>
      </c>
      <c r="O11">
        <v>60</v>
      </c>
      <c r="P11" s="10">
        <v>0.2</v>
      </c>
      <c r="Q11" s="6">
        <f t="shared" si="7"/>
        <v>0.26666666666666666</v>
      </c>
      <c r="R11" s="6" t="s">
        <v>25</v>
      </c>
      <c r="S11" s="6">
        <f t="shared" si="8"/>
        <v>2.52</v>
      </c>
      <c r="T11" s="6">
        <f t="shared" si="9"/>
        <v>0.81016711111111117</v>
      </c>
      <c r="U11" s="6">
        <f t="shared" si="10"/>
        <v>0.84813368888888907</v>
      </c>
      <c r="V11" s="4">
        <f t="shared" si="11"/>
        <v>1.011621176284158</v>
      </c>
      <c r="W11">
        <v>10000</v>
      </c>
      <c r="X11" t="s">
        <v>28</v>
      </c>
      <c r="Y11">
        <f t="shared" si="12"/>
        <v>0.9</v>
      </c>
      <c r="Z11" s="4">
        <f t="shared" si="13"/>
        <v>16.666666666666668</v>
      </c>
      <c r="AA11" s="3">
        <f t="shared" si="14"/>
        <v>15.000000000000002</v>
      </c>
      <c r="AB11" s="4">
        <f t="shared" si="15"/>
        <v>11.735882311660168</v>
      </c>
    </row>
    <row r="12" spans="1:28">
      <c r="A12">
        <v>11</v>
      </c>
      <c r="B12">
        <v>1160</v>
      </c>
      <c r="C12">
        <v>245.61</v>
      </c>
      <c r="D12" s="4">
        <f t="shared" si="0"/>
        <v>1.0787834371564675</v>
      </c>
      <c r="E12">
        <v>650</v>
      </c>
      <c r="F12" s="4">
        <f t="shared" si="1"/>
        <v>0.56034482758620685</v>
      </c>
      <c r="G12" s="4">
        <f t="shared" si="2"/>
        <v>1.4939595141700406</v>
      </c>
      <c r="H12" s="4">
        <f t="shared" si="3"/>
        <v>0.70963076923076918</v>
      </c>
      <c r="I12">
        <v>4</v>
      </c>
      <c r="J12" s="4">
        <f t="shared" si="4"/>
        <v>1</v>
      </c>
      <c r="K12">
        <v>4</v>
      </c>
      <c r="L12" s="4">
        <f t="shared" si="5"/>
        <v>1</v>
      </c>
      <c r="M12">
        <v>1992</v>
      </c>
      <c r="N12">
        <f t="shared" si="6"/>
        <v>14</v>
      </c>
      <c r="O12">
        <v>60</v>
      </c>
      <c r="P12" s="10">
        <v>0.2</v>
      </c>
      <c r="Q12" s="6">
        <f t="shared" si="7"/>
        <v>0.23333333333333334</v>
      </c>
      <c r="R12" s="6" t="s">
        <v>29</v>
      </c>
      <c r="S12" s="6">
        <f t="shared" si="8"/>
        <v>18.100000000000001</v>
      </c>
      <c r="T12" s="6">
        <f t="shared" si="9"/>
        <v>0.70115499999999986</v>
      </c>
      <c r="U12" s="6">
        <f t="shared" si="10"/>
        <v>0.76092399999999993</v>
      </c>
      <c r="V12" s="4">
        <f t="shared" si="11"/>
        <v>1.1275633308976982</v>
      </c>
      <c r="W12">
        <v>10000</v>
      </c>
      <c r="X12" t="s">
        <v>28</v>
      </c>
      <c r="Y12">
        <f t="shared" si="12"/>
        <v>0.9</v>
      </c>
      <c r="Z12" s="4">
        <f t="shared" si="13"/>
        <v>15.384615384615385</v>
      </c>
      <c r="AA12" s="3">
        <f t="shared" si="14"/>
        <v>13.846153846153847</v>
      </c>
      <c r="AB12" s="4">
        <f t="shared" si="15"/>
        <v>12.682765900868326</v>
      </c>
    </row>
    <row r="13" spans="1:28">
      <c r="A13">
        <v>12</v>
      </c>
      <c r="B13">
        <v>960</v>
      </c>
      <c r="C13">
        <v>264.43</v>
      </c>
      <c r="D13" s="4">
        <f t="shared" si="0"/>
        <v>1.0020043111598531</v>
      </c>
      <c r="E13">
        <v>680</v>
      </c>
      <c r="F13" s="4">
        <f t="shared" si="1"/>
        <v>0.70833333333333337</v>
      </c>
      <c r="G13" s="4">
        <f t="shared" si="2"/>
        <v>1.1818340984306608</v>
      </c>
      <c r="H13" s="4">
        <f t="shared" si="3"/>
        <v>0.67832352941176466</v>
      </c>
      <c r="I13">
        <v>4</v>
      </c>
      <c r="J13" s="4">
        <f t="shared" si="4"/>
        <v>1</v>
      </c>
      <c r="K13">
        <v>2</v>
      </c>
      <c r="L13" s="4">
        <f t="shared" si="5"/>
        <v>2</v>
      </c>
      <c r="M13">
        <v>1980</v>
      </c>
      <c r="N13">
        <f t="shared" si="6"/>
        <v>26</v>
      </c>
      <c r="O13">
        <v>60</v>
      </c>
      <c r="P13" s="10">
        <v>0.2</v>
      </c>
      <c r="Q13" s="6">
        <f t="shared" si="7"/>
        <v>0.43333333333333335</v>
      </c>
      <c r="R13" s="6" t="s">
        <v>25</v>
      </c>
      <c r="S13" s="6">
        <f t="shared" si="8"/>
        <v>2.52</v>
      </c>
      <c r="T13" s="6">
        <f t="shared" si="9"/>
        <v>0.67207044444444441</v>
      </c>
      <c r="U13" s="6">
        <f t="shared" si="10"/>
        <v>0.73765635555555553</v>
      </c>
      <c r="V13" s="4">
        <f t="shared" si="11"/>
        <v>1.1631296789327015</v>
      </c>
      <c r="W13">
        <v>11000</v>
      </c>
      <c r="X13" t="s">
        <v>28</v>
      </c>
      <c r="Y13">
        <f t="shared" si="12"/>
        <v>0.9</v>
      </c>
      <c r="Z13" s="4">
        <f t="shared" si="13"/>
        <v>16.176470588235293</v>
      </c>
      <c r="AA13" s="3">
        <f t="shared" si="14"/>
        <v>14.558823529411764</v>
      </c>
      <c r="AB13" s="4">
        <f t="shared" si="15"/>
        <v>26.838572710430533</v>
      </c>
    </row>
    <row r="14" spans="1:28">
      <c r="A14">
        <v>13</v>
      </c>
      <c r="B14">
        <v>1200</v>
      </c>
      <c r="C14">
        <v>264.7</v>
      </c>
      <c r="D14" s="4">
        <f t="shared" si="0"/>
        <v>1.0009822440498677</v>
      </c>
      <c r="E14">
        <v>700</v>
      </c>
      <c r="F14" s="4">
        <f t="shared" si="1"/>
        <v>0.58333333333333337</v>
      </c>
      <c r="G14" s="4">
        <f t="shared" si="2"/>
        <v>1.4350842623800881</v>
      </c>
      <c r="H14" s="4">
        <f t="shared" si="3"/>
        <v>0.65894285714285716</v>
      </c>
      <c r="I14">
        <v>4</v>
      </c>
      <c r="J14" s="4">
        <f t="shared" si="4"/>
        <v>1</v>
      </c>
      <c r="K14">
        <v>4</v>
      </c>
      <c r="L14" s="4">
        <f t="shared" si="5"/>
        <v>1</v>
      </c>
      <c r="M14">
        <v>1995</v>
      </c>
      <c r="N14">
        <f t="shared" si="6"/>
        <v>11</v>
      </c>
      <c r="O14">
        <v>60</v>
      </c>
      <c r="P14" s="10">
        <v>0.2</v>
      </c>
      <c r="Q14" s="6">
        <f t="shared" si="7"/>
        <v>0.18333333333333332</v>
      </c>
      <c r="R14" s="6" t="s">
        <v>27</v>
      </c>
      <c r="S14" s="6">
        <f t="shared" si="8"/>
        <v>8.09</v>
      </c>
      <c r="T14" s="6">
        <f t="shared" si="9"/>
        <v>0.81940318055555561</v>
      </c>
      <c r="U14" s="6">
        <f t="shared" si="10"/>
        <v>0.85552254444444453</v>
      </c>
      <c r="V14" s="4">
        <f t="shared" si="11"/>
        <v>1.0028841502442905</v>
      </c>
      <c r="W14">
        <v>9000</v>
      </c>
      <c r="X14" t="s">
        <v>28</v>
      </c>
      <c r="Y14">
        <f t="shared" si="12"/>
        <v>0.9</v>
      </c>
      <c r="Z14" s="4">
        <f t="shared" si="13"/>
        <v>12.857142857142858</v>
      </c>
      <c r="AA14" s="3">
        <f t="shared" si="14"/>
        <v>11.571428571428573</v>
      </c>
      <c r="AB14" s="4">
        <f t="shared" si="15"/>
        <v>7.6696499094854653</v>
      </c>
    </row>
    <row r="15" spans="1:28">
      <c r="A15">
        <v>14</v>
      </c>
      <c r="B15">
        <v>891</v>
      </c>
      <c r="C15">
        <v>264.19</v>
      </c>
      <c r="D15" s="4">
        <f t="shared" si="0"/>
        <v>1.002914569060146</v>
      </c>
      <c r="E15">
        <v>726</v>
      </c>
      <c r="F15" s="4">
        <f t="shared" si="1"/>
        <v>0.81481481481481477</v>
      </c>
      <c r="G15" s="4">
        <f t="shared" si="2"/>
        <v>1.0273898696584722</v>
      </c>
      <c r="H15" s="4">
        <f t="shared" si="3"/>
        <v>0.63534435261707989</v>
      </c>
      <c r="I15">
        <v>2</v>
      </c>
      <c r="J15" s="4">
        <f t="shared" si="4"/>
        <v>2</v>
      </c>
      <c r="K15">
        <v>4</v>
      </c>
      <c r="L15" s="4">
        <f t="shared" si="5"/>
        <v>1</v>
      </c>
      <c r="M15">
        <v>1980</v>
      </c>
      <c r="N15">
        <f t="shared" si="6"/>
        <v>26</v>
      </c>
      <c r="O15">
        <v>60</v>
      </c>
      <c r="P15" s="10">
        <v>0.2</v>
      </c>
      <c r="Q15" s="6">
        <f t="shared" si="7"/>
        <v>0.43333333333333335</v>
      </c>
      <c r="R15" s="6" t="s">
        <v>25</v>
      </c>
      <c r="S15" s="6">
        <f t="shared" si="8"/>
        <v>2.52</v>
      </c>
      <c r="T15" s="6">
        <f t="shared" si="9"/>
        <v>0.67207044444444441</v>
      </c>
      <c r="U15" s="6">
        <f t="shared" si="10"/>
        <v>0.73765635555555553</v>
      </c>
      <c r="V15" s="4">
        <f t="shared" si="11"/>
        <v>1.1631296789327015</v>
      </c>
      <c r="W15">
        <v>10000</v>
      </c>
      <c r="X15" t="s">
        <v>28</v>
      </c>
      <c r="Y15">
        <f t="shared" si="12"/>
        <v>0.9</v>
      </c>
      <c r="Z15" s="4">
        <f t="shared" si="13"/>
        <v>13.774104683195592</v>
      </c>
      <c r="AA15" s="3">
        <f t="shared" si="14"/>
        <v>12.396694214876034</v>
      </c>
      <c r="AB15" s="4">
        <f t="shared" si="15"/>
        <v>22.331263643924721</v>
      </c>
    </row>
    <row r="16" spans="1:28">
      <c r="A16">
        <v>15</v>
      </c>
      <c r="B16">
        <v>1050</v>
      </c>
      <c r="C16">
        <v>245.59</v>
      </c>
      <c r="D16" s="4">
        <f t="shared" si="0"/>
        <v>1.07887128954762</v>
      </c>
      <c r="E16">
        <v>750</v>
      </c>
      <c r="F16" s="4">
        <f t="shared" si="1"/>
        <v>0.7142857142857143</v>
      </c>
      <c r="G16" s="4">
        <f t="shared" si="2"/>
        <v>1.1719854809437387</v>
      </c>
      <c r="H16" s="4">
        <f t="shared" si="3"/>
        <v>0.6150133333333333</v>
      </c>
      <c r="I16">
        <v>4</v>
      </c>
      <c r="J16" s="4">
        <f t="shared" si="4"/>
        <v>1</v>
      </c>
      <c r="K16">
        <v>4</v>
      </c>
      <c r="L16" s="4">
        <f t="shared" si="5"/>
        <v>1</v>
      </c>
      <c r="M16">
        <v>1997</v>
      </c>
      <c r="N16">
        <f t="shared" si="6"/>
        <v>9</v>
      </c>
      <c r="O16">
        <v>60</v>
      </c>
      <c r="P16" s="10">
        <v>0.2</v>
      </c>
      <c r="Q16" s="6">
        <f t="shared" si="7"/>
        <v>0.15</v>
      </c>
      <c r="R16" s="6" t="s">
        <v>25</v>
      </c>
      <c r="S16" s="6">
        <f t="shared" si="8"/>
        <v>2.52</v>
      </c>
      <c r="T16" s="6">
        <f t="shared" si="9"/>
        <v>0.89072350000000011</v>
      </c>
      <c r="U16" s="6">
        <f t="shared" si="10"/>
        <v>0.91257880000000013</v>
      </c>
      <c r="V16" s="4">
        <f t="shared" si="11"/>
        <v>0.94018182320255517</v>
      </c>
      <c r="W16">
        <v>10800</v>
      </c>
      <c r="X16" t="s">
        <v>28</v>
      </c>
      <c r="Y16">
        <f t="shared" si="12"/>
        <v>0.9</v>
      </c>
      <c r="Z16" s="4">
        <f t="shared" si="13"/>
        <v>14.4</v>
      </c>
      <c r="AA16" s="3">
        <f t="shared" si="14"/>
        <v>12.96</v>
      </c>
      <c r="AB16" s="4">
        <f t="shared" si="15"/>
        <v>8.2175011412422716</v>
      </c>
    </row>
    <row r="17" spans="1:28">
      <c r="A17">
        <v>16</v>
      </c>
      <c r="B17">
        <v>3050</v>
      </c>
      <c r="C17">
        <v>201.27</v>
      </c>
      <c r="D17" s="4">
        <f t="shared" si="0"/>
        <v>1.316440602176181</v>
      </c>
      <c r="E17">
        <v>750</v>
      </c>
      <c r="F17" s="4">
        <f t="shared" si="1"/>
        <v>0.24590163934426229</v>
      </c>
      <c r="G17" s="4">
        <f t="shared" si="2"/>
        <v>3.4043387779794316</v>
      </c>
      <c r="H17" s="4">
        <f t="shared" si="3"/>
        <v>0.6150133333333333</v>
      </c>
      <c r="I17">
        <v>3</v>
      </c>
      <c r="J17" s="4">
        <f t="shared" si="4"/>
        <v>1.3333333333333333</v>
      </c>
      <c r="K17">
        <v>5</v>
      </c>
      <c r="L17" s="4">
        <f t="shared" si="5"/>
        <v>0.8</v>
      </c>
      <c r="M17">
        <v>1993</v>
      </c>
      <c r="N17">
        <f t="shared" si="6"/>
        <v>13</v>
      </c>
      <c r="O17">
        <v>60</v>
      </c>
      <c r="P17" s="10">
        <v>0.2</v>
      </c>
      <c r="Q17" s="6">
        <f t="shared" si="7"/>
        <v>0.21666666666666667</v>
      </c>
      <c r="R17" s="6" t="s">
        <v>27</v>
      </c>
      <c r="S17" s="6">
        <f t="shared" si="8"/>
        <v>8.09</v>
      </c>
      <c r="T17" s="6">
        <f t="shared" si="9"/>
        <v>0.79795751388888891</v>
      </c>
      <c r="U17" s="6">
        <f t="shared" si="10"/>
        <v>0.83836601111111109</v>
      </c>
      <c r="V17" s="4">
        <f t="shared" si="11"/>
        <v>1.023407424238109</v>
      </c>
      <c r="W17">
        <v>13000</v>
      </c>
      <c r="X17" t="s">
        <v>28</v>
      </c>
      <c r="Y17">
        <f t="shared" si="12"/>
        <v>0.9</v>
      </c>
      <c r="Z17" s="4">
        <f t="shared" si="13"/>
        <v>17.333333333333332</v>
      </c>
      <c r="AA17" s="3">
        <f t="shared" si="14"/>
        <v>15.6</v>
      </c>
      <c r="AB17" s="4">
        <f t="shared" si="15"/>
        <v>16.975837212062924</v>
      </c>
    </row>
    <row r="18" spans="1:28">
      <c r="A18">
        <v>17</v>
      </c>
      <c r="B18">
        <v>1400</v>
      </c>
      <c r="C18">
        <v>245.31</v>
      </c>
      <c r="D18" s="4">
        <f t="shared" si="0"/>
        <v>1.0801027271615506</v>
      </c>
      <c r="E18">
        <v>800</v>
      </c>
      <c r="F18" s="4">
        <f t="shared" si="1"/>
        <v>0.5714285714285714</v>
      </c>
      <c r="G18" s="4">
        <f t="shared" si="2"/>
        <v>1.4649818511796735</v>
      </c>
      <c r="H18" s="4">
        <f t="shared" si="3"/>
        <v>0.57657499999999995</v>
      </c>
      <c r="I18">
        <v>4</v>
      </c>
      <c r="J18" s="4">
        <f t="shared" si="4"/>
        <v>1</v>
      </c>
      <c r="K18">
        <v>5</v>
      </c>
      <c r="L18" s="4">
        <f t="shared" si="5"/>
        <v>0.8</v>
      </c>
      <c r="M18">
        <v>1986</v>
      </c>
      <c r="N18">
        <f t="shared" si="6"/>
        <v>20</v>
      </c>
      <c r="O18">
        <v>60</v>
      </c>
      <c r="P18" s="10">
        <v>0.2</v>
      </c>
      <c r="Q18" s="6">
        <f t="shared" si="7"/>
        <v>0.33333333333333331</v>
      </c>
      <c r="R18" s="6" t="s">
        <v>29</v>
      </c>
      <c r="S18" s="6">
        <f t="shared" si="8"/>
        <v>18.100000000000001</v>
      </c>
      <c r="T18" s="6">
        <f t="shared" si="9"/>
        <v>0.63700000000000001</v>
      </c>
      <c r="U18" s="6">
        <f t="shared" si="10"/>
        <v>0.70960000000000001</v>
      </c>
      <c r="V18" s="4">
        <f t="shared" si="11"/>
        <v>1.2091178128523112</v>
      </c>
      <c r="W18">
        <v>9000</v>
      </c>
      <c r="X18" t="s">
        <v>28</v>
      </c>
      <c r="Y18">
        <f t="shared" si="12"/>
        <v>0.9</v>
      </c>
      <c r="Z18" s="4">
        <f t="shared" si="13"/>
        <v>11.25</v>
      </c>
      <c r="AA18" s="3">
        <f t="shared" si="14"/>
        <v>10.125</v>
      </c>
      <c r="AB18" s="4">
        <f t="shared" si="15"/>
        <v>6.7411798426403546</v>
      </c>
    </row>
    <row r="19" spans="1:28" s="2" customFormat="1">
      <c r="A19" s="2">
        <v>18</v>
      </c>
      <c r="B19" s="2">
        <v>1750</v>
      </c>
      <c r="C19" s="2">
        <v>245.59</v>
      </c>
      <c r="D19" s="5">
        <f t="shared" si="0"/>
        <v>1.07887128954762</v>
      </c>
      <c r="E19" s="2">
        <v>1000</v>
      </c>
      <c r="F19" s="5">
        <f t="shared" si="1"/>
        <v>0.5714285714285714</v>
      </c>
      <c r="G19" s="5">
        <f t="shared" si="2"/>
        <v>1.4649818511796735</v>
      </c>
      <c r="H19" s="5">
        <f t="shared" si="3"/>
        <v>0.46126</v>
      </c>
      <c r="I19" s="2">
        <v>5</v>
      </c>
      <c r="J19" s="5">
        <f t="shared" si="4"/>
        <v>0.8</v>
      </c>
      <c r="K19" s="2">
        <v>4</v>
      </c>
      <c r="L19" s="5">
        <f t="shared" si="5"/>
        <v>1</v>
      </c>
      <c r="M19" s="2">
        <v>1995</v>
      </c>
      <c r="N19" s="2">
        <f t="shared" si="6"/>
        <v>11</v>
      </c>
      <c r="O19" s="2">
        <v>60</v>
      </c>
      <c r="P19" s="11">
        <v>0.2</v>
      </c>
      <c r="Q19" s="7">
        <f t="shared" si="7"/>
        <v>0.18333333333333332</v>
      </c>
      <c r="R19" s="7" t="s">
        <v>25</v>
      </c>
      <c r="S19" s="7">
        <f t="shared" si="8"/>
        <v>2.52</v>
      </c>
      <c r="T19" s="7">
        <f t="shared" si="9"/>
        <v>0.86906127777777775</v>
      </c>
      <c r="U19" s="7">
        <f t="shared" si="10"/>
        <v>0.89524902222222225</v>
      </c>
      <c r="V19" s="5">
        <f t="shared" si="11"/>
        <v>0.95838138741583168</v>
      </c>
      <c r="W19" s="2">
        <v>18000</v>
      </c>
      <c r="X19" s="2" t="s">
        <v>28</v>
      </c>
      <c r="Y19" s="2">
        <f t="shared" si="12"/>
        <v>0.9</v>
      </c>
      <c r="Z19" s="5">
        <f t="shared" si="13"/>
        <v>18</v>
      </c>
      <c r="AA19" s="9">
        <f t="shared" si="14"/>
        <v>16.2</v>
      </c>
      <c r="AB19" s="5"/>
    </row>
    <row r="20" spans="1:28">
      <c r="A20" t="s">
        <v>30</v>
      </c>
      <c r="B20">
        <v>551</v>
      </c>
      <c r="C20">
        <v>264.95999999999998</v>
      </c>
      <c r="D20" s="4"/>
      <c r="E20">
        <v>461.26</v>
      </c>
      <c r="F20" s="4">
        <f t="shared" si="1"/>
        <v>0.83713248638838478</v>
      </c>
      <c r="G20" s="4"/>
      <c r="H20" s="4"/>
      <c r="I20">
        <v>4</v>
      </c>
      <c r="J20" s="4"/>
      <c r="K20">
        <v>4</v>
      </c>
      <c r="L20" s="4"/>
      <c r="M20">
        <v>1991</v>
      </c>
      <c r="N20">
        <f t="shared" si="6"/>
        <v>15</v>
      </c>
      <c r="O20">
        <v>60</v>
      </c>
      <c r="P20" s="10">
        <v>0.2</v>
      </c>
      <c r="Q20" s="6">
        <f t="shared" si="7"/>
        <v>0.25</v>
      </c>
      <c r="R20" s="6" t="s">
        <v>25</v>
      </c>
      <c r="S20" s="6">
        <f t="shared" si="8"/>
        <v>2.52</v>
      </c>
      <c r="T20" s="6">
        <f t="shared" si="9"/>
        <v>0.82248750000000004</v>
      </c>
      <c r="U20" s="6">
        <f t="shared" si="10"/>
        <v>0.85799000000000003</v>
      </c>
      <c r="V20" s="4"/>
      <c r="Z20" t="s">
        <v>31</v>
      </c>
      <c r="AA20" s="3">
        <f>AVERAGE(AA2:AA19)</f>
        <v>13.329134860283212</v>
      </c>
      <c r="AB20" s="3">
        <f>AVERAGE(AB2:AB19)</f>
        <v>17.059247143193719</v>
      </c>
    </row>
    <row r="21" spans="1:28">
      <c r="H21" s="4"/>
      <c r="P21" s="10"/>
      <c r="S21" s="6"/>
      <c r="Z21" t="s">
        <v>32</v>
      </c>
      <c r="AA21" s="3">
        <f>STDEV(AA2:AA19)</f>
        <v>2.8406616360626287</v>
      </c>
      <c r="AB21" s="3">
        <f>STDEV(AB2:AB19)</f>
        <v>7.2208297719691874</v>
      </c>
    </row>
    <row r="22" spans="1:28">
      <c r="H22" s="4"/>
      <c r="P22" s="10"/>
      <c r="S22" s="6"/>
      <c r="Z22" t="s">
        <v>33</v>
      </c>
      <c r="AA22" s="3">
        <f>AA21/AA20</f>
        <v>0.21311673006827628</v>
      </c>
      <c r="AB22" s="3">
        <f>AB21/AB20</f>
        <v>0.42327951001343844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lfpdr</dc:creator>
  <cp:lastModifiedBy>Luiz F P Droubi</cp:lastModifiedBy>
  <dcterms:created xsi:type="dcterms:W3CDTF">2022-03-04T23:19:00Z</dcterms:created>
  <dcterms:modified xsi:type="dcterms:W3CDTF">2024-11-23T12:27:29Z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80A82D9BB4B2406197B2C74E0A36D042</vt:lpwstr>
  </property>
  <property fmtid="{D5CDD505-2E9C-101B-9397-08002B2CF9AE}" pid="3" name="KSOProductBuildVer">
    <vt:lpwstr>1046-11.2.0.10463</vt:lpwstr>
  </property>
</Properties>
</file>