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autoCompressPictures="0"/>
  <xr:revisionPtr revIDLastSave="0" documentId="8_{75A6F55B-33AB-9446-BF2A-67290493DF1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leischer p. 82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0" l="1"/>
  <c r="N12" i="10"/>
  <c r="N13" i="10"/>
  <c r="N14" i="10"/>
  <c r="N15" i="10"/>
  <c r="N16" i="10"/>
  <c r="N17" i="10"/>
  <c r="N18" i="10"/>
  <c r="N11" i="10"/>
  <c r="N10" i="10"/>
  <c r="B12" i="10"/>
  <c r="B13" i="10" s="1"/>
  <c r="K10" i="10"/>
  <c r="M12" i="10"/>
  <c r="M13" i="10"/>
  <c r="M14" i="10"/>
  <c r="M15" i="10"/>
  <c r="M16" i="10"/>
  <c r="M17" i="10"/>
  <c r="M18" i="10"/>
  <c r="M11" i="10"/>
  <c r="C29" i="10"/>
  <c r="H15" i="10"/>
  <c r="H14" i="10"/>
  <c r="H13" i="10"/>
  <c r="H12" i="10"/>
  <c r="H11" i="10"/>
  <c r="I11" i="10" s="1"/>
  <c r="F10" i="10"/>
  <c r="E11" i="10"/>
  <c r="D11" i="10" s="1"/>
  <c r="H21" i="10" s="1"/>
  <c r="C28" i="10" l="1"/>
  <c r="C30" i="10" s="1"/>
  <c r="C31" i="10" s="1"/>
  <c r="C32" i="10" s="1"/>
  <c r="C35" i="10" s="1"/>
  <c r="H18" i="10" l="1"/>
  <c r="H17" i="10"/>
  <c r="H16" i="10"/>
  <c r="J11" i="10"/>
  <c r="K11" i="10" s="1"/>
  <c r="G11" i="10" l="1"/>
  <c r="F11" i="10"/>
  <c r="E12" i="10" l="1"/>
  <c r="D12" i="10" s="1"/>
  <c r="J12" i="10"/>
  <c r="I12" i="10"/>
  <c r="F12" i="10"/>
  <c r="J13" i="10" s="1"/>
  <c r="K12" i="10" l="1"/>
  <c r="E13" i="10"/>
  <c r="I13" i="10"/>
  <c r="G12" i="10"/>
  <c r="D13" i="10" l="1"/>
  <c r="G13" i="10" s="1"/>
  <c r="K13" i="10"/>
  <c r="F13" i="10" l="1"/>
  <c r="E14" i="10" s="1"/>
  <c r="D14" i="10" s="1"/>
  <c r="F14" i="10" s="1"/>
  <c r="I14" i="10" l="1"/>
  <c r="J14" i="10"/>
  <c r="K14" i="10" s="1"/>
  <c r="G14" i="10"/>
  <c r="E15" i="10"/>
  <c r="J15" i="10"/>
  <c r="I15" i="10"/>
  <c r="D15" i="10" l="1"/>
  <c r="G15" i="10" s="1"/>
  <c r="K15" i="10"/>
  <c r="F15" i="10" l="1"/>
  <c r="J16" i="10"/>
  <c r="E16" i="10"/>
  <c r="D16" i="10" s="1"/>
  <c r="I16" i="10"/>
  <c r="K16" i="10" l="1"/>
  <c r="G16" i="10"/>
  <c r="F16" i="10"/>
  <c r="J17" i="10" l="1"/>
  <c r="E17" i="10"/>
  <c r="I17" i="10"/>
  <c r="D17" i="10" l="1"/>
  <c r="G17" i="10" s="1"/>
  <c r="K17" i="10"/>
  <c r="F17" i="10" l="1"/>
  <c r="E18" i="10" s="1"/>
  <c r="D18" i="10" s="1"/>
  <c r="I18" i="10" l="1"/>
  <c r="F18" i="10"/>
  <c r="J18" i="10"/>
  <c r="G18" i="10"/>
  <c r="D19" i="10"/>
  <c r="K18" i="10" l="1"/>
  <c r="K8" i="10" s="1"/>
</calcChain>
</file>

<file path=xl/sharedStrings.xml><?xml version="1.0" encoding="utf-8"?>
<sst xmlns="http://schemas.openxmlformats.org/spreadsheetml/2006/main" count="37" uniqueCount="33">
  <si>
    <t>IR</t>
  </si>
  <si>
    <t>INV</t>
  </si>
  <si>
    <t>DEP</t>
  </si>
  <si>
    <t>LT</t>
  </si>
  <si>
    <t>FAC</t>
  </si>
  <si>
    <t>A</t>
  </si>
  <si>
    <t>FRC</t>
  </si>
  <si>
    <t>pmt = Kvivo (i/((1+i)^n)-1  + i.Kvivo = Io .i .((1+i)^n)/((1+i)^n -1</t>
  </si>
  <si>
    <t>FRC (t)</t>
  </si>
  <si>
    <t>PRICE</t>
  </si>
  <si>
    <t>dep/amort</t>
  </si>
  <si>
    <t>juros</t>
  </si>
  <si>
    <t>K vivo</t>
  </si>
  <si>
    <t>fator</t>
  </si>
  <si>
    <t>valor</t>
  </si>
  <si>
    <t>Io =</t>
  </si>
  <si>
    <t xml:space="preserve">FRC = </t>
  </si>
  <si>
    <t>QUAL SERIA A DEPf ?</t>
  </si>
  <si>
    <t>no primeiro período</t>
  </si>
  <si>
    <t>no sentido do Fleischer</t>
  </si>
  <si>
    <t>MÉTODO DO FUNDO DE RENOVAÇÃO PARA A CONTABILIDADE DA DEPRECIAÇÃO (Fleischer p. 82/83)</t>
  </si>
  <si>
    <t>QUAL SERIA A DEP e ?</t>
  </si>
  <si>
    <t>Métodos de substituição</t>
  </si>
  <si>
    <t>TIR</t>
  </si>
  <si>
    <t>pmt</t>
  </si>
  <si>
    <t>TRC</t>
  </si>
  <si>
    <t>LB - IR - DEP = LL CONTÁBIL</t>
  </si>
  <si>
    <t>DRE</t>
  </si>
  <si>
    <t>EBITDA X INV</t>
  </si>
  <si>
    <t>COC=</t>
  </si>
  <si>
    <t>EBITDA/INV =</t>
  </si>
  <si>
    <t>FC LIVRE</t>
  </si>
  <si>
    <t xml:space="preserve">LB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</si>
</sst>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6" formatCode="_-* #,##0_-;\-* #,##0_-;_-* &quot;-&quot;??_-;_-@_-"/>
    <numFmt numFmtId="169" formatCode="_(* #,##0_);_(* \(#,##0\);_(* &quot;-&quot;??_);_(@_)"/>
    <numFmt numFmtId="170" formatCode="&quot;R$ &quot;#,##0.00_);[Red]\(&quot;R$ 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1" xfId="0" applyBorder="1"/>
    <xf numFmtId="43" fontId="0" fillId="0" borderId="0" xfId="0" applyNumberFormat="1"/>
    <xf numFmtId="164" fontId="0" fillId="0" borderId="0" xfId="2" applyFont="1"/>
    <xf numFmtId="164" fontId="4" fillId="2" borderId="0" xfId="2" applyFont="1" applyFill="1"/>
    <xf numFmtId="43" fontId="0" fillId="3" borderId="0" xfId="0" applyNumberFormat="1" applyFill="1"/>
    <xf numFmtId="10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9" fontId="0" fillId="0" borderId="0" xfId="0" applyNumberFormat="1"/>
    <xf numFmtId="170" fontId="0" fillId="0" borderId="0" xfId="0" applyNumberFormat="1"/>
    <xf numFmtId="38" fontId="0" fillId="0" borderId="1" xfId="2" applyNumberFormat="1" applyFont="1" applyBorder="1"/>
    <xf numFmtId="169" fontId="0" fillId="0" borderId="1" xfId="2" applyNumberFormat="1" applyFont="1" applyBorder="1"/>
    <xf numFmtId="1" fontId="0" fillId="0" borderId="0" xfId="2" applyNumberFormat="1" applyFont="1" applyAlignment="1">
      <alignment horizontal="center"/>
    </xf>
    <xf numFmtId="3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</cellXfs>
  <cellStyles count="17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99FF99"/>
      <color rgb="FFF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Q35"/>
  <sheetViews>
    <sheetView tabSelected="1" topLeftCell="A4" zoomScale="130" zoomScaleNormal="130" workbookViewId="0">
      <selection activeCell="D22" sqref="D22"/>
    </sheetView>
  </sheetViews>
  <sheetFormatPr baseColWidth="10" defaultColWidth="8.83203125" defaultRowHeight="15" x14ac:dyDescent="0.2"/>
  <cols>
    <col min="2" max="2" width="22.83203125" customWidth="1"/>
    <col min="3" max="3" width="12.6640625" bestFit="1" customWidth="1"/>
    <col min="4" max="4" width="11.1640625" bestFit="1" customWidth="1"/>
    <col min="5" max="5" width="10.83203125" bestFit="1" customWidth="1"/>
    <col min="6" max="6" width="12.83203125" customWidth="1"/>
    <col min="11" max="11" width="12.6640625" bestFit="1" customWidth="1"/>
    <col min="13" max="13" width="11.1640625" bestFit="1" customWidth="1"/>
    <col min="14" max="14" width="10.1640625" bestFit="1" customWidth="1"/>
  </cols>
  <sheetData>
    <row r="5" spans="1:14" x14ac:dyDescent="0.2">
      <c r="E5" t="s">
        <v>4</v>
      </c>
      <c r="F5" s="1" t="s">
        <v>5</v>
      </c>
      <c r="H5" t="s">
        <v>6</v>
      </c>
    </row>
    <row r="6" spans="1:14" x14ac:dyDescent="0.2">
      <c r="D6" t="s">
        <v>7</v>
      </c>
      <c r="N6" s="17" t="s">
        <v>31</v>
      </c>
    </row>
    <row r="7" spans="1:14" x14ac:dyDescent="0.2">
      <c r="K7" s="17" t="s">
        <v>23</v>
      </c>
    </row>
    <row r="8" spans="1:14" x14ac:dyDescent="0.2">
      <c r="D8" s="19" t="s">
        <v>8</v>
      </c>
      <c r="E8" s="19"/>
      <c r="H8" s="18" t="s">
        <v>4</v>
      </c>
      <c r="I8" s="18"/>
      <c r="J8" s="1" t="s">
        <v>5</v>
      </c>
      <c r="K8" s="24">
        <f>IRR(K10:K18)</f>
        <v>5.0000000000000044E-2</v>
      </c>
      <c r="M8" t="s">
        <v>2</v>
      </c>
      <c r="N8" s="24">
        <f>IRR(N10:N18)</f>
        <v>0.22431144074993359</v>
      </c>
    </row>
    <row r="9" spans="1:14" x14ac:dyDescent="0.2">
      <c r="D9" s="3" t="s">
        <v>10</v>
      </c>
      <c r="E9" s="3" t="s">
        <v>11</v>
      </c>
      <c r="F9" t="s">
        <v>12</v>
      </c>
      <c r="G9" t="s">
        <v>9</v>
      </c>
      <c r="H9" s="1" t="s">
        <v>13</v>
      </c>
      <c r="I9" s="1" t="s">
        <v>14</v>
      </c>
      <c r="J9" s="1" t="s">
        <v>14</v>
      </c>
      <c r="N9" s="1" t="s">
        <v>28</v>
      </c>
    </row>
    <row r="10" spans="1:14" x14ac:dyDescent="0.2">
      <c r="A10" s="9" t="s">
        <v>15</v>
      </c>
      <c r="B10" s="5">
        <v>2000000</v>
      </c>
      <c r="C10">
        <v>0</v>
      </c>
      <c r="D10" s="3"/>
      <c r="E10" s="3"/>
      <c r="F10" s="5">
        <f>B10</f>
        <v>2000000</v>
      </c>
      <c r="G10" s="17" t="s">
        <v>24</v>
      </c>
      <c r="H10" s="1"/>
      <c r="I10" s="10">
        <v>0</v>
      </c>
      <c r="J10" s="10">
        <v>0</v>
      </c>
      <c r="K10" s="2">
        <f>-F10</f>
        <v>-2000000</v>
      </c>
      <c r="N10" s="2">
        <f>K10</f>
        <v>-2000000</v>
      </c>
    </row>
    <row r="11" spans="1:14" x14ac:dyDescent="0.2">
      <c r="A11" s="9" t="s">
        <v>29</v>
      </c>
      <c r="B11" s="24">
        <v>0.05</v>
      </c>
      <c r="C11">
        <v>1</v>
      </c>
      <c r="D11" s="13">
        <f>$B$12-E11</f>
        <v>209443.62725536228</v>
      </c>
      <c r="E11" s="14">
        <f>B11*F10</f>
        <v>100000</v>
      </c>
      <c r="F11" s="11">
        <f>F10-D11</f>
        <v>1790556.3727446378</v>
      </c>
      <c r="G11" s="11">
        <f>D11+E11</f>
        <v>309443.62725536228</v>
      </c>
      <c r="H11" s="1">
        <f>$B$11/(((1+$B$11)^($C$18-C10)-1))</f>
        <v>0.10472181362768115</v>
      </c>
      <c r="I11" s="15">
        <f>H11*F10</f>
        <v>209443.62725536231</v>
      </c>
      <c r="J11" s="10">
        <f>$B$11*F10</f>
        <v>100000</v>
      </c>
      <c r="K11" s="10">
        <f>I11+J11</f>
        <v>309443.62725536234</v>
      </c>
      <c r="M11" s="2">
        <f>$C$29</f>
        <v>250000</v>
      </c>
      <c r="N11" s="2">
        <f>K11+M11</f>
        <v>559443.62725536234</v>
      </c>
    </row>
    <row r="12" spans="1:14" x14ac:dyDescent="0.2">
      <c r="A12" s="9" t="s">
        <v>16</v>
      </c>
      <c r="B12" s="12">
        <f>-PMT(B11,8,B10)</f>
        <v>309443.62725536228</v>
      </c>
      <c r="C12">
        <v>2</v>
      </c>
      <c r="D12" s="13">
        <f>$B$12-E12</f>
        <v>219915.8086181304</v>
      </c>
      <c r="E12" s="14">
        <f>F11*$B$11</f>
        <v>89527.818637231889</v>
      </c>
      <c r="F12" s="11">
        <f>F11-D12</f>
        <v>1570640.5641265074</v>
      </c>
      <c r="G12" s="11">
        <f t="shared" ref="G12:G18" si="0">D12+E12</f>
        <v>309443.62725536228</v>
      </c>
      <c r="H12" s="1">
        <f>$B$11/(((1+$B$11)^($C$18-C11)-1))</f>
        <v>0.12281981844617068</v>
      </c>
      <c r="I12" s="15">
        <f>H12*F11</f>
        <v>219915.80861813034</v>
      </c>
      <c r="J12" s="10">
        <f>$B$11*F11</f>
        <v>89527.818637231889</v>
      </c>
      <c r="K12" s="10">
        <f>I12+J12</f>
        <v>309443.62725536223</v>
      </c>
      <c r="M12" s="2">
        <f t="shared" ref="M12:M18" si="1">$C$29</f>
        <v>250000</v>
      </c>
      <c r="N12" s="2">
        <f t="shared" ref="N12:N18" si="2">K12+M12</f>
        <v>559443.62725536223</v>
      </c>
    </row>
    <row r="13" spans="1:14" x14ac:dyDescent="0.2">
      <c r="A13" s="9" t="s">
        <v>30</v>
      </c>
      <c r="B13" s="25">
        <f>B12/B10</f>
        <v>0.15472181362768114</v>
      </c>
      <c r="C13">
        <v>3</v>
      </c>
      <c r="D13" s="13">
        <f t="shared" ref="D13:D18" si="3">$B$12-E13</f>
        <v>230911.59904903691</v>
      </c>
      <c r="E13" s="14">
        <f>F12*$B$11</f>
        <v>78532.028206325369</v>
      </c>
      <c r="F13" s="11">
        <f>F12-D13</f>
        <v>1339728.9650774705</v>
      </c>
      <c r="G13" s="11">
        <f t="shared" si="0"/>
        <v>309443.62725536228</v>
      </c>
      <c r="H13" s="1">
        <f>$B$11/(((1+$B$11)^($C$18-C12)-1))</f>
        <v>0.14701746811018832</v>
      </c>
      <c r="I13" s="15">
        <f>H13*F12</f>
        <v>230911.59904903697</v>
      </c>
      <c r="J13" s="10">
        <f>$B$11*F12</f>
        <v>78532.028206325369</v>
      </c>
      <c r="K13" s="10">
        <f>I13+J13</f>
        <v>309443.62725536234</v>
      </c>
      <c r="M13" s="2">
        <f t="shared" si="1"/>
        <v>250000</v>
      </c>
      <c r="N13" s="2">
        <f t="shared" si="2"/>
        <v>559443.62725536234</v>
      </c>
    </row>
    <row r="14" spans="1:14" x14ac:dyDescent="0.2">
      <c r="C14">
        <v>4</v>
      </c>
      <c r="D14" s="13">
        <f t="shared" si="3"/>
        <v>242457.17900148875</v>
      </c>
      <c r="E14" s="14">
        <f>F13*$B$11</f>
        <v>66986.448253873532</v>
      </c>
      <c r="F14" s="11">
        <f>F13-D14</f>
        <v>1097271.7860759818</v>
      </c>
      <c r="G14" s="11">
        <f t="shared" si="0"/>
        <v>309443.62725536228</v>
      </c>
      <c r="H14" s="1">
        <f>$B$11/(((1+$B$11)^($C$18-C13)-1))</f>
        <v>0.18097479812826808</v>
      </c>
      <c r="I14" s="15">
        <f>H14*F13</f>
        <v>242457.17900148875</v>
      </c>
      <c r="J14" s="10">
        <f t="shared" ref="J12:J18" si="4">$B$11*F13</f>
        <v>66986.448253873532</v>
      </c>
      <c r="K14" s="10">
        <f>I14+J14</f>
        <v>309443.62725536228</v>
      </c>
      <c r="M14" s="2">
        <f t="shared" si="1"/>
        <v>250000</v>
      </c>
      <c r="N14" s="2">
        <f t="shared" si="2"/>
        <v>559443.62725536223</v>
      </c>
    </row>
    <row r="15" spans="1:14" x14ac:dyDescent="0.2">
      <c r="C15">
        <v>5</v>
      </c>
      <c r="D15" s="13">
        <f t="shared" si="3"/>
        <v>254580.03795156319</v>
      </c>
      <c r="E15" s="14">
        <f>F14*$B$11</f>
        <v>54863.58930379909</v>
      </c>
      <c r="F15" s="11">
        <f>F14-D15</f>
        <v>842691.74812441855</v>
      </c>
      <c r="G15" s="11">
        <f t="shared" si="0"/>
        <v>309443.62725536228</v>
      </c>
      <c r="H15" s="1">
        <f>$B$11/(((1+$B$11)^($C$18-C14)-1))</f>
        <v>0.23201183260346278</v>
      </c>
      <c r="I15" s="15">
        <f>H15*F14</f>
        <v>254580.03795156331</v>
      </c>
      <c r="J15" s="10">
        <f t="shared" si="4"/>
        <v>54863.58930379909</v>
      </c>
      <c r="K15" s="10">
        <f>I15+J15</f>
        <v>309443.6272553624</v>
      </c>
      <c r="M15" s="2">
        <f t="shared" si="1"/>
        <v>250000</v>
      </c>
      <c r="N15" s="2">
        <f t="shared" si="2"/>
        <v>559443.62725536246</v>
      </c>
    </row>
    <row r="16" spans="1:14" x14ac:dyDescent="0.2">
      <c r="C16">
        <v>6</v>
      </c>
      <c r="D16" s="13">
        <f t="shared" si="3"/>
        <v>267309.03984914138</v>
      </c>
      <c r="E16" s="14">
        <f t="shared" ref="E16:E18" si="5">F15*$B$11</f>
        <v>42134.587406220933</v>
      </c>
      <c r="F16" s="11">
        <f t="shared" ref="F16:F18" si="6">F15-D16</f>
        <v>575382.70827527717</v>
      </c>
      <c r="G16" s="11">
        <f t="shared" si="0"/>
        <v>309443.62725536234</v>
      </c>
      <c r="H16" s="1">
        <f>$B$11/(((1+$B$11)^($C$18-C15)-1))</f>
        <v>0.3172085646312448</v>
      </c>
      <c r="I16" s="15">
        <f t="shared" ref="I16:I18" si="7">H16*F15</f>
        <v>267309.03984914126</v>
      </c>
      <c r="J16" s="10">
        <f>$B$11*F15</f>
        <v>42134.587406220933</v>
      </c>
      <c r="K16" s="10">
        <f t="shared" ref="K16:K18" si="8">I16+J16</f>
        <v>309443.62725536223</v>
      </c>
      <c r="M16" s="2">
        <f t="shared" si="1"/>
        <v>250000</v>
      </c>
      <c r="N16" s="2">
        <f t="shared" si="2"/>
        <v>559443.62725536223</v>
      </c>
    </row>
    <row r="17" spans="1:17" x14ac:dyDescent="0.2">
      <c r="C17">
        <v>7</v>
      </c>
      <c r="D17" s="13">
        <f t="shared" si="3"/>
        <v>280674.49184159841</v>
      </c>
      <c r="E17" s="14">
        <f t="shared" si="5"/>
        <v>28769.135413763859</v>
      </c>
      <c r="F17" s="11">
        <f t="shared" si="6"/>
        <v>294708.21643367875</v>
      </c>
      <c r="G17" s="11">
        <f t="shared" si="0"/>
        <v>309443.62725536228</v>
      </c>
      <c r="H17" s="1">
        <f t="shared" ref="H12:H18" si="9">$B$11/(((1+$B$11)^($C$18-C16)-1))</f>
        <v>0.48780487804878037</v>
      </c>
      <c r="I17" s="15">
        <f t="shared" si="7"/>
        <v>280674.49184159853</v>
      </c>
      <c r="J17" s="10">
        <f t="shared" si="4"/>
        <v>28769.135413763859</v>
      </c>
      <c r="K17" s="10">
        <f t="shared" si="8"/>
        <v>309443.6272553624</v>
      </c>
      <c r="M17" s="2">
        <f t="shared" si="1"/>
        <v>250000</v>
      </c>
      <c r="N17" s="2">
        <f t="shared" si="2"/>
        <v>559443.62725536246</v>
      </c>
    </row>
    <row r="18" spans="1:17" x14ac:dyDescent="0.2">
      <c r="C18">
        <v>8</v>
      </c>
      <c r="D18" s="13">
        <f t="shared" si="3"/>
        <v>294708.21643367835</v>
      </c>
      <c r="E18" s="14">
        <f t="shared" si="5"/>
        <v>14735.410821683938</v>
      </c>
      <c r="F18" s="11">
        <f t="shared" si="6"/>
        <v>0</v>
      </c>
      <c r="G18" s="11">
        <f t="shared" si="0"/>
        <v>309443.62725536228</v>
      </c>
      <c r="H18" s="1">
        <f t="shared" si="9"/>
        <v>0.99999999999999911</v>
      </c>
      <c r="I18" s="15">
        <f t="shared" si="7"/>
        <v>294708.21643367852</v>
      </c>
      <c r="J18" s="10">
        <f t="shared" si="4"/>
        <v>14735.410821683938</v>
      </c>
      <c r="K18" s="10">
        <f>$I$18+$J$18</f>
        <v>309443.62725536246</v>
      </c>
      <c r="M18" s="2">
        <f t="shared" si="1"/>
        <v>250000</v>
      </c>
      <c r="N18" s="2">
        <f t="shared" si="2"/>
        <v>559443.62725536246</v>
      </c>
    </row>
    <row r="19" spans="1:17" x14ac:dyDescent="0.2">
      <c r="D19" s="16">
        <f>SUM(D11:D18)</f>
        <v>1999999.9999999995</v>
      </c>
    </row>
    <row r="21" spans="1:17" x14ac:dyDescent="0.2">
      <c r="F21" t="s">
        <v>17</v>
      </c>
      <c r="H21" s="16">
        <f>D11</f>
        <v>209443.62725536228</v>
      </c>
      <c r="I21" t="s">
        <v>18</v>
      </c>
    </row>
    <row r="22" spans="1:17" x14ac:dyDescent="0.2">
      <c r="F22" t="s">
        <v>19</v>
      </c>
    </row>
    <row r="23" spans="1:17" ht="15" customHeight="1" x14ac:dyDescent="0.2">
      <c r="F23" s="20" t="s">
        <v>20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6" spans="1:17" x14ac:dyDescent="0.2">
      <c r="F26" t="s">
        <v>21</v>
      </c>
    </row>
    <row r="27" spans="1:17" ht="16" thickBot="1" x14ac:dyDescent="0.25">
      <c r="B27" t="s">
        <v>1</v>
      </c>
      <c r="C27" s="5">
        <v>2000000</v>
      </c>
      <c r="F27" t="s">
        <v>22</v>
      </c>
    </row>
    <row r="28" spans="1:17" x14ac:dyDescent="0.2">
      <c r="A28" s="21" t="s">
        <v>27</v>
      </c>
      <c r="B28" t="s">
        <v>32</v>
      </c>
      <c r="C28" s="5">
        <f>B12</f>
        <v>309443.62725536228</v>
      </c>
      <c r="D28" s="4"/>
    </row>
    <row r="29" spans="1:17" x14ac:dyDescent="0.2">
      <c r="A29" s="22"/>
      <c r="B29" t="s">
        <v>2</v>
      </c>
      <c r="C29" s="6">
        <f>B10/8</f>
        <v>250000</v>
      </c>
      <c r="D29" s="4"/>
    </row>
    <row r="30" spans="1:17" x14ac:dyDescent="0.2">
      <c r="A30" s="22"/>
      <c r="B30" t="s">
        <v>3</v>
      </c>
      <c r="C30" s="4">
        <f>C28-C29</f>
        <v>59443.627255362284</v>
      </c>
      <c r="D30" s="4"/>
    </row>
    <row r="31" spans="1:17" x14ac:dyDescent="0.2">
      <c r="A31" s="22"/>
      <c r="B31" t="s">
        <v>0</v>
      </c>
      <c r="C31" s="4">
        <f>C30*0.2</f>
        <v>11888.725451072458</v>
      </c>
      <c r="D31" s="4"/>
    </row>
    <row r="32" spans="1:17" ht="16" thickBot="1" x14ac:dyDescent="0.25">
      <c r="A32" s="23"/>
      <c r="B32" t="s">
        <v>26</v>
      </c>
      <c r="C32" s="4">
        <f>C30-C31</f>
        <v>47554.901804289824</v>
      </c>
      <c r="D32" s="4"/>
    </row>
    <row r="33" spans="2:4" x14ac:dyDescent="0.2">
      <c r="D33" s="7"/>
    </row>
    <row r="34" spans="2:4" x14ac:dyDescent="0.2">
      <c r="D34" s="8"/>
    </row>
    <row r="35" spans="2:4" x14ac:dyDescent="0.2">
      <c r="B35" t="s">
        <v>25</v>
      </c>
      <c r="C35" s="8">
        <f>C32/C27</f>
        <v>2.3777450902144913E-2</v>
      </c>
    </row>
  </sheetData>
  <mergeCells count="4">
    <mergeCell ref="D8:E8"/>
    <mergeCell ref="H8:I8"/>
    <mergeCell ref="A28:A32"/>
    <mergeCell ref="F23:Q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fleischer p. 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2020-05-22T12:16:28Z</dcterms:modified>
</cp:coreProperties>
</file>