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pdr\Google Drive\Avaliacoes\Pareceres-Veyron\ParecerFinal\refs\"/>
    </mc:Choice>
  </mc:AlternateContent>
  <xr:revisionPtr revIDLastSave="0" documentId="13_ncr:1_{5ECC5861-3BD3-4233-82E5-617BB4A3CA17}" xr6:coauthVersionLast="47" xr6:coauthVersionMax="47" xr10:uidLastSave="{00000000-0000-0000-0000-000000000000}"/>
  <bookViews>
    <workbookView xWindow="11424" yWindow="0" windowWidth="11712" windowHeight="12336" xr2:uid="{E0BF30B7-AB57-4220-9820-D084C9D771FD}"/>
  </bookViews>
  <sheets>
    <sheet name="GDI" sheetId="1" r:id="rId1"/>
    <sheet name="REAL" sheetId="2" r:id="rId2"/>
    <sheet name="Chart1" sheetId="3" r:id="rId3"/>
    <sheet name="Char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L55" i="2"/>
  <c r="N55" i="2"/>
  <c r="O55" i="2"/>
  <c r="P55" i="2"/>
  <c r="Q55" i="2"/>
  <c r="R55" i="2"/>
  <c r="K55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L42" i="2"/>
  <c r="R2" i="2"/>
  <c r="S2" i="2" s="1"/>
  <c r="Q28" i="2"/>
  <c r="O25" i="2"/>
  <c r="O21" i="2"/>
  <c r="N26" i="2"/>
  <c r="N17" i="2"/>
  <c r="K30" i="2"/>
  <c r="K20" i="2"/>
  <c r="K11" i="2"/>
  <c r="S3" i="2" l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D38" i="2" l="1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V14" i="2" l="1"/>
  <c r="W14" i="2" s="1"/>
  <c r="X14" i="2" s="1"/>
  <c r="V35" i="2"/>
  <c r="W35" i="2" s="1"/>
  <c r="X35" i="2" s="1"/>
  <c r="V38" i="2"/>
  <c r="W38" i="2" s="1"/>
  <c r="X38" i="2" s="1"/>
  <c r="L38" i="2"/>
  <c r="V5" i="2"/>
  <c r="W5" i="2" s="1"/>
  <c r="X5" i="2" s="1"/>
  <c r="V11" i="2"/>
  <c r="W11" i="2" s="1"/>
  <c r="X11" i="2" s="1"/>
  <c r="V19" i="2"/>
  <c r="W19" i="2" s="1"/>
  <c r="X19" i="2" s="1"/>
  <c r="V27" i="2"/>
  <c r="W27" i="2" s="1"/>
  <c r="X27" i="2" s="1"/>
  <c r="V22" i="2"/>
  <c r="W22" i="2" s="1"/>
  <c r="X22" i="2" s="1"/>
  <c r="V30" i="2"/>
  <c r="V42" i="2"/>
  <c r="W42" i="2" s="1"/>
  <c r="X42" i="2" s="1"/>
  <c r="V8" i="2"/>
  <c r="L14" i="2"/>
  <c r="V20" i="2"/>
  <c r="V3" i="2"/>
  <c r="V12" i="2"/>
  <c r="V41" i="2"/>
  <c r="V29" i="2"/>
  <c r="V31" i="2"/>
  <c r="V16" i="2"/>
  <c r="V28" i="2"/>
  <c r="V40" i="2"/>
  <c r="V21" i="2"/>
  <c r="V23" i="2"/>
  <c r="V13" i="2"/>
  <c r="V15" i="2"/>
  <c r="V7" i="2"/>
  <c r="V32" i="2"/>
  <c r="V4" i="2"/>
  <c r="V24" i="2"/>
  <c r="V6" i="2"/>
  <c r="V9" i="2"/>
  <c r="V17" i="2"/>
  <c r="V25" i="2"/>
  <c r="V33" i="2"/>
  <c r="V36" i="2"/>
  <c r="V39" i="2"/>
  <c r="V10" i="2"/>
  <c r="V18" i="2"/>
  <c r="V26" i="2"/>
  <c r="V34" i="2"/>
  <c r="V37" i="2"/>
  <c r="D38" i="1"/>
  <c r="D33" i="1"/>
  <c r="D34" i="1"/>
  <c r="D35" i="1"/>
  <c r="D36" i="1"/>
  <c r="D37" i="1"/>
  <c r="D32" i="1"/>
  <c r="D27" i="1"/>
  <c r="D28" i="1"/>
  <c r="D29" i="1"/>
  <c r="D30" i="1"/>
  <c r="D31" i="1"/>
  <c r="D26" i="1"/>
  <c r="D21" i="1"/>
  <c r="D22" i="1"/>
  <c r="D23" i="1"/>
  <c r="D24" i="1"/>
  <c r="D25" i="1"/>
  <c r="D20" i="1"/>
  <c r="D15" i="1"/>
  <c r="D16" i="1"/>
  <c r="D17" i="1"/>
  <c r="D18" i="1"/>
  <c r="D19" i="1"/>
  <c r="D14" i="1"/>
  <c r="D9" i="1"/>
  <c r="D10" i="1"/>
  <c r="D11" i="1"/>
  <c r="D12" i="1"/>
  <c r="D13" i="1"/>
  <c r="D8" i="1"/>
  <c r="H43" i="1"/>
  <c r="O2" i="1" s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I3" i="1"/>
  <c r="J3" i="1" s="1"/>
  <c r="K3" i="1" s="1"/>
  <c r="S3" i="1" s="1"/>
  <c r="I4" i="1"/>
  <c r="J4" i="1" s="1"/>
  <c r="K4" i="1" s="1"/>
  <c r="I5" i="1"/>
  <c r="J5" i="1" s="1"/>
  <c r="I6" i="1"/>
  <c r="J6" i="1" s="1"/>
  <c r="K6" i="1" s="1"/>
  <c r="I7" i="1"/>
  <c r="J7" i="1" s="1"/>
  <c r="K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J35" i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K41" i="1" s="1"/>
  <c r="S41" i="1" s="1"/>
  <c r="I42" i="1"/>
  <c r="J42" i="1" s="1"/>
  <c r="K42" i="1" s="1"/>
  <c r="S42" i="1" s="1"/>
  <c r="I2" i="1"/>
  <c r="J2" i="1" s="1"/>
  <c r="E26" i="1" l="1"/>
  <c r="E20" i="1"/>
  <c r="K12" i="1"/>
  <c r="S12" i="1" s="1"/>
  <c r="T12" i="1" s="1"/>
  <c r="U12" i="1" s="1"/>
  <c r="K36" i="1"/>
  <c r="S36" i="1" s="1"/>
  <c r="K20" i="1"/>
  <c r="S20" i="1" s="1"/>
  <c r="E14" i="1"/>
  <c r="K26" i="1"/>
  <c r="S26" i="1" s="1"/>
  <c r="E32" i="1"/>
  <c r="K35" i="2"/>
  <c r="L10" i="2"/>
  <c r="L22" i="2"/>
  <c r="L21" i="2"/>
  <c r="K10" i="1"/>
  <c r="S10" i="1" s="1"/>
  <c r="T10" i="1" s="1"/>
  <c r="U10" i="1" s="1"/>
  <c r="K33" i="1"/>
  <c r="S33" i="1" s="1"/>
  <c r="T33" i="1" s="1"/>
  <c r="K11" i="1"/>
  <c r="S11" i="1" s="1"/>
  <c r="T11" i="1" s="1"/>
  <c r="U11" i="1" s="1"/>
  <c r="K35" i="1"/>
  <c r="S35" i="1" s="1"/>
  <c r="T35" i="1" s="1"/>
  <c r="U35" i="1" s="1"/>
  <c r="K14" i="1"/>
  <c r="S14" i="1" s="1"/>
  <c r="T14" i="1" s="1"/>
  <c r="U14" i="1" s="1"/>
  <c r="L27" i="2"/>
  <c r="W30" i="2"/>
  <c r="X30" i="2" s="1"/>
  <c r="V2" i="2"/>
  <c r="K31" i="2"/>
  <c r="K36" i="2"/>
  <c r="L19" i="2"/>
  <c r="L15" i="2"/>
  <c r="L18" i="2"/>
  <c r="L30" i="2"/>
  <c r="L11" i="2"/>
  <c r="L40" i="2"/>
  <c r="L5" i="2"/>
  <c r="W26" i="2"/>
  <c r="X26" i="2" s="1"/>
  <c r="W32" i="2"/>
  <c r="X32" i="2" s="1"/>
  <c r="W3" i="2"/>
  <c r="X3" i="2" s="1"/>
  <c r="W18" i="2"/>
  <c r="X18" i="2" s="1"/>
  <c r="K32" i="2"/>
  <c r="W8" i="2"/>
  <c r="X8" i="2" s="1"/>
  <c r="W31" i="2"/>
  <c r="X31" i="2" s="1"/>
  <c r="K33" i="2"/>
  <c r="W23" i="2"/>
  <c r="X23" i="2" s="1"/>
  <c r="W29" i="2"/>
  <c r="X29" i="2" s="1"/>
  <c r="W17" i="2"/>
  <c r="X17" i="2" s="1"/>
  <c r="W15" i="2"/>
  <c r="X15" i="2" s="1"/>
  <c r="W21" i="2"/>
  <c r="X21" i="2" s="1"/>
  <c r="W16" i="2"/>
  <c r="X16" i="2" s="1"/>
  <c r="W20" i="2"/>
  <c r="X20" i="2" s="1"/>
  <c r="W40" i="2"/>
  <c r="X40" i="2" s="1"/>
  <c r="W10" i="2"/>
  <c r="X10" i="2" s="1"/>
  <c r="L23" i="2"/>
  <c r="W39" i="2"/>
  <c r="X39" i="2" s="1"/>
  <c r="L7" i="2"/>
  <c r="W9" i="2"/>
  <c r="X9" i="2" s="1"/>
  <c r="L17" i="2"/>
  <c r="W41" i="2"/>
  <c r="X41" i="2" s="1"/>
  <c r="W33" i="2"/>
  <c r="X33" i="2" s="1"/>
  <c r="W4" i="2"/>
  <c r="X4" i="2" s="1"/>
  <c r="W25" i="2"/>
  <c r="X25" i="2" s="1"/>
  <c r="W28" i="2"/>
  <c r="X28" i="2" s="1"/>
  <c r="W37" i="2"/>
  <c r="X37" i="2" s="1"/>
  <c r="W13" i="2"/>
  <c r="X13" i="2" s="1"/>
  <c r="L16" i="2"/>
  <c r="W12" i="2"/>
  <c r="X12" i="2" s="1"/>
  <c r="L20" i="2"/>
  <c r="W24" i="2"/>
  <c r="X24" i="2" s="1"/>
  <c r="W7" i="2"/>
  <c r="X7" i="2" s="1"/>
  <c r="W34" i="2"/>
  <c r="X34" i="2" s="1"/>
  <c r="W36" i="2"/>
  <c r="X36" i="2" s="1"/>
  <c r="W6" i="2"/>
  <c r="X6" i="2" s="1"/>
  <c r="K34" i="2"/>
  <c r="K23" i="1"/>
  <c r="S23" i="1" s="1"/>
  <c r="T23" i="1" s="1"/>
  <c r="U23" i="1" s="1"/>
  <c r="K32" i="1"/>
  <c r="S32" i="1" s="1"/>
  <c r="T32" i="1" s="1"/>
  <c r="U32" i="1" s="1"/>
  <c r="K19" i="1"/>
  <c r="S19" i="1" s="1"/>
  <c r="T19" i="1" s="1"/>
  <c r="U19" i="1" s="1"/>
  <c r="K18" i="1"/>
  <c r="S18" i="1" s="1"/>
  <c r="T18" i="1" s="1"/>
  <c r="U18" i="1" s="1"/>
  <c r="K27" i="1"/>
  <c r="S27" i="1" s="1"/>
  <c r="T27" i="1" s="1"/>
  <c r="U27" i="1" s="1"/>
  <c r="K15" i="1"/>
  <c r="S15" i="1" s="1"/>
  <c r="T15" i="1" s="1"/>
  <c r="U15" i="1" s="1"/>
  <c r="L7" i="1"/>
  <c r="M7" i="1" s="1"/>
  <c r="S7" i="1"/>
  <c r="T42" i="1"/>
  <c r="U42" i="1" s="1"/>
  <c r="K39" i="1"/>
  <c r="S39" i="1" s="1"/>
  <c r="T39" i="1" s="1"/>
  <c r="U39" i="1" s="1"/>
  <c r="T41" i="1"/>
  <c r="U41" i="1" s="1"/>
  <c r="K30" i="1"/>
  <c r="S30" i="1" s="1"/>
  <c r="K40" i="1"/>
  <c r="S40" i="1" s="1"/>
  <c r="K31" i="1"/>
  <c r="S31" i="1" s="1"/>
  <c r="T31" i="1" s="1"/>
  <c r="U31" i="1" s="1"/>
  <c r="K24" i="1"/>
  <c r="S24" i="1" s="1"/>
  <c r="I43" i="1"/>
  <c r="T20" i="1"/>
  <c r="U20" i="1" s="1"/>
  <c r="K25" i="1"/>
  <c r="S25" i="1" s="1"/>
  <c r="K9" i="1"/>
  <c r="S9" i="1" s="1"/>
  <c r="T3" i="1"/>
  <c r="U3" i="1" s="1"/>
  <c r="K38" i="1"/>
  <c r="L38" i="1" s="1"/>
  <c r="M38" i="1" s="1"/>
  <c r="K37" i="1"/>
  <c r="S37" i="1" s="1"/>
  <c r="K13" i="1"/>
  <c r="S13" i="1" s="1"/>
  <c r="K8" i="1"/>
  <c r="S8" i="1" s="1"/>
  <c r="K28" i="1"/>
  <c r="S28" i="1" s="1"/>
  <c r="K22" i="1"/>
  <c r="S22" i="1" s="1"/>
  <c r="K16" i="1"/>
  <c r="S16" i="1" s="1"/>
  <c r="K29" i="1"/>
  <c r="S29" i="1" s="1"/>
  <c r="T29" i="1" s="1"/>
  <c r="U29" i="1" s="1"/>
  <c r="K17" i="1"/>
  <c r="S17" i="1" s="1"/>
  <c r="L6" i="1"/>
  <c r="M6" i="1" s="1"/>
  <c r="S6" i="1"/>
  <c r="K34" i="1"/>
  <c r="S34" i="1" s="1"/>
  <c r="K21" i="1"/>
  <c r="S21" i="1" s="1"/>
  <c r="T36" i="1"/>
  <c r="U36" i="1" s="1"/>
  <c r="T26" i="1"/>
  <c r="U26" i="1"/>
  <c r="L4" i="1"/>
  <c r="M4" i="1" s="1"/>
  <c r="S4" i="1"/>
  <c r="L36" i="1"/>
  <c r="M36" i="1" s="1"/>
  <c r="L19" i="1"/>
  <c r="M19" i="1" s="1"/>
  <c r="K2" i="1"/>
  <c r="S2" i="1" s="1"/>
  <c r="L26" i="1"/>
  <c r="M26" i="1" s="1"/>
  <c r="K5" i="1"/>
  <c r="L3" i="1"/>
  <c r="J43" i="1"/>
  <c r="L42" i="1"/>
  <c r="M42" i="1" s="1"/>
  <c r="L41" i="1"/>
  <c r="M41" i="1" s="1"/>
  <c r="L20" i="1"/>
  <c r="M20" i="1" s="1"/>
  <c r="L12" i="1" l="1"/>
  <c r="M12" i="1" s="1"/>
  <c r="L33" i="1"/>
  <c r="M33" i="1" s="1"/>
  <c r="L23" i="1"/>
  <c r="M23" i="1" s="1"/>
  <c r="L35" i="1"/>
  <c r="M35" i="1" s="1"/>
  <c r="L27" i="1"/>
  <c r="M27" i="1" s="1"/>
  <c r="L36" i="2"/>
  <c r="L31" i="2"/>
  <c r="S31" i="2"/>
  <c r="S32" i="2" s="1"/>
  <c r="S33" i="2" s="1"/>
  <c r="S34" i="2" s="1"/>
  <c r="L35" i="2"/>
  <c r="L24" i="1"/>
  <c r="M24" i="1" s="1"/>
  <c r="S38" i="1"/>
  <c r="T38" i="1" s="1"/>
  <c r="U33" i="1"/>
  <c r="L10" i="1"/>
  <c r="M10" i="1" s="1"/>
  <c r="L11" i="1"/>
  <c r="M11" i="1" s="1"/>
  <c r="L14" i="1"/>
  <c r="M14" i="1" s="1"/>
  <c r="L32" i="1"/>
  <c r="M32" i="1" s="1"/>
  <c r="L37" i="1"/>
  <c r="M37" i="1" s="1"/>
  <c r="L8" i="2"/>
  <c r="L9" i="2"/>
  <c r="L25" i="2"/>
  <c r="L4" i="2"/>
  <c r="W2" i="2"/>
  <c r="W43" i="2" s="1"/>
  <c r="V43" i="2"/>
  <c r="L28" i="2"/>
  <c r="L3" i="2"/>
  <c r="L29" i="2"/>
  <c r="L41" i="2"/>
  <c r="L33" i="2"/>
  <c r="L6" i="2"/>
  <c r="L37" i="2"/>
  <c r="L12" i="2"/>
  <c r="L34" i="2"/>
  <c r="M2" i="2"/>
  <c r="M3" i="2" s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L2" i="2"/>
  <c r="L39" i="2"/>
  <c r="L24" i="2"/>
  <c r="L13" i="2"/>
  <c r="L26" i="2"/>
  <c r="L32" i="2"/>
  <c r="L16" i="1"/>
  <c r="M16" i="1" s="1"/>
  <c r="L9" i="1"/>
  <c r="M9" i="1" s="1"/>
  <c r="L18" i="1"/>
  <c r="M18" i="1" s="1"/>
  <c r="L29" i="1"/>
  <c r="M29" i="1" s="1"/>
  <c r="L39" i="1"/>
  <c r="M39" i="1" s="1"/>
  <c r="L25" i="1"/>
  <c r="M25" i="1" s="1"/>
  <c r="L17" i="1"/>
  <c r="M17" i="1" s="1"/>
  <c r="T4" i="1"/>
  <c r="U4" i="1" s="1"/>
  <c r="T34" i="1"/>
  <c r="U34" i="1" s="1"/>
  <c r="T8" i="1"/>
  <c r="U8" i="1" s="1"/>
  <c r="T40" i="1"/>
  <c r="U40" i="1" s="1"/>
  <c r="L34" i="1"/>
  <c r="M34" i="1" s="1"/>
  <c r="T13" i="1"/>
  <c r="U13" i="1" s="1"/>
  <c r="T25" i="1"/>
  <c r="U25" i="1" s="1"/>
  <c r="L40" i="1"/>
  <c r="M40" i="1" s="1"/>
  <c r="T37" i="1"/>
  <c r="U37" i="1" s="1"/>
  <c r="T16" i="1"/>
  <c r="U16" i="1"/>
  <c r="T17" i="1"/>
  <c r="U17" i="1" s="1"/>
  <c r="T22" i="1"/>
  <c r="U22" i="1" s="1"/>
  <c r="T7" i="1"/>
  <c r="U7" i="1" s="1"/>
  <c r="K43" i="1"/>
  <c r="T30" i="1"/>
  <c r="U30" i="1" s="1"/>
  <c r="L22" i="1"/>
  <c r="M22" i="1" s="1"/>
  <c r="T24" i="1"/>
  <c r="U24" i="1" s="1"/>
  <c r="L5" i="1"/>
  <c r="M5" i="1" s="1"/>
  <c r="S5" i="1"/>
  <c r="T6" i="1"/>
  <c r="U6" i="1" s="1"/>
  <c r="L13" i="1"/>
  <c r="M13" i="1" s="1"/>
  <c r="T28" i="1"/>
  <c r="U28" i="1" s="1"/>
  <c r="T9" i="1"/>
  <c r="U9" i="1" s="1"/>
  <c r="T2" i="1"/>
  <c r="U2" i="1" s="1"/>
  <c r="L30" i="1"/>
  <c r="M30" i="1" s="1"/>
  <c r="L8" i="1"/>
  <c r="M8" i="1" s="1"/>
  <c r="T21" i="1"/>
  <c r="U21" i="1" s="1"/>
  <c r="L21" i="1"/>
  <c r="M21" i="1" s="1"/>
  <c r="L28" i="1"/>
  <c r="M28" i="1" s="1"/>
  <c r="L31" i="1"/>
  <c r="M31" i="1" s="1"/>
  <c r="L15" i="1"/>
  <c r="M15" i="1" s="1"/>
  <c r="M3" i="1"/>
  <c r="L2" i="1"/>
  <c r="S35" i="2" l="1"/>
  <c r="S36" i="2" s="1"/>
  <c r="S37" i="2" s="1"/>
  <c r="S38" i="2" s="1"/>
  <c r="S39" i="2" s="1"/>
  <c r="S40" i="2" s="1"/>
  <c r="S41" i="2" s="1"/>
  <c r="S42" i="2" s="1"/>
  <c r="X2" i="2"/>
  <c r="X43" i="2" s="1"/>
  <c r="L43" i="1"/>
  <c r="M2" i="1"/>
  <c r="M43" i="1" s="1"/>
  <c r="N2" i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T5" i="1"/>
  <c r="U5" i="1" s="1"/>
  <c r="S43" i="1"/>
  <c r="T43" i="1"/>
  <c r="U38" i="1"/>
  <c r="U43" i="1" l="1"/>
</calcChain>
</file>

<file path=xl/sharedStrings.xml><?xml version="1.0" encoding="utf-8"?>
<sst xmlns="http://schemas.openxmlformats.org/spreadsheetml/2006/main" count="40" uniqueCount="26">
  <si>
    <t>Período</t>
  </si>
  <si>
    <t>% reaj</t>
  </si>
  <si>
    <t>Início</t>
  </si>
  <si>
    <t>Fim</t>
  </si>
  <si>
    <t>Medição</t>
  </si>
  <si>
    <t>Retido</t>
  </si>
  <si>
    <t>Medido - Retido</t>
  </si>
  <si>
    <t>Bruto NF</t>
  </si>
  <si>
    <t>Reajuste</t>
  </si>
  <si>
    <t>Líquido</t>
  </si>
  <si>
    <t>NF Acum.</t>
  </si>
  <si>
    <t>CUB</t>
  </si>
  <si>
    <t>Medição c/ reajuste</t>
  </si>
  <si>
    <t>Retido (10%)</t>
  </si>
  <si>
    <t>Saldo Contratual</t>
  </si>
  <si>
    <t>VALOR CUB</t>
  </si>
  <si>
    <t>Bruto NF DJ</t>
  </si>
  <si>
    <t>Líquido DJ</t>
  </si>
  <si>
    <t>NF Acum. DJ</t>
  </si>
  <si>
    <t>Bruto NF R&amp;E</t>
  </si>
  <si>
    <t>Bruto NF LATRON.</t>
  </si>
  <si>
    <t>Bruto TOTAl</t>
  </si>
  <si>
    <t>Bruto TOTAL Acum.</t>
  </si>
  <si>
    <t>Bruto NF Crisborba</t>
  </si>
  <si>
    <t>Bruto NF Eliezer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</si>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</sst>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164" fontId="0" fillId="0" borderId="0" xfId="2" applyNumberFormat="1" applyFont="1"/>
    <xf numFmtId="44" fontId="0" fillId="0" borderId="0" xfId="1" applyFont="1"/>
    <xf numFmtId="17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GDI!$G$2:$G$42</c:f>
              <c:numCache>
                <c:formatCode>m/d/yyyy</c:formatCode>
                <c:ptCount val="41"/>
                <c:pt idx="0">
                  <c:v>44074</c:v>
                </c:pt>
                <c:pt idx="1">
                  <c:v>44104</c:v>
                </c:pt>
                <c:pt idx="2">
                  <c:v>44135</c:v>
                </c:pt>
                <c:pt idx="3">
                  <c:v>44165</c:v>
                </c:pt>
                <c:pt idx="4">
                  <c:v>44196</c:v>
                </c:pt>
                <c:pt idx="5">
                  <c:v>44227</c:v>
                </c:pt>
                <c:pt idx="6">
                  <c:v>44255</c:v>
                </c:pt>
                <c:pt idx="7">
                  <c:v>44286</c:v>
                </c:pt>
                <c:pt idx="8">
                  <c:v>44316</c:v>
                </c:pt>
                <c:pt idx="9">
                  <c:v>44347</c:v>
                </c:pt>
                <c:pt idx="10">
                  <c:v>44377</c:v>
                </c:pt>
                <c:pt idx="11">
                  <c:v>44408</c:v>
                </c:pt>
                <c:pt idx="12">
                  <c:v>44439</c:v>
                </c:pt>
                <c:pt idx="13">
                  <c:v>44469</c:v>
                </c:pt>
                <c:pt idx="14">
                  <c:v>44500</c:v>
                </c:pt>
                <c:pt idx="15">
                  <c:v>44530</c:v>
                </c:pt>
                <c:pt idx="16">
                  <c:v>44561</c:v>
                </c:pt>
                <c:pt idx="17">
                  <c:v>44592</c:v>
                </c:pt>
                <c:pt idx="18">
                  <c:v>44620</c:v>
                </c:pt>
                <c:pt idx="19">
                  <c:v>44651</c:v>
                </c:pt>
                <c:pt idx="20">
                  <c:v>44681</c:v>
                </c:pt>
                <c:pt idx="21">
                  <c:v>44712</c:v>
                </c:pt>
                <c:pt idx="22">
                  <c:v>44742</c:v>
                </c:pt>
                <c:pt idx="23">
                  <c:v>44773</c:v>
                </c:pt>
                <c:pt idx="24">
                  <c:v>44804</c:v>
                </c:pt>
                <c:pt idx="25">
                  <c:v>44834</c:v>
                </c:pt>
                <c:pt idx="26">
                  <c:v>44865</c:v>
                </c:pt>
                <c:pt idx="27">
                  <c:v>44895</c:v>
                </c:pt>
                <c:pt idx="28">
                  <c:v>44926</c:v>
                </c:pt>
                <c:pt idx="29">
                  <c:v>44957</c:v>
                </c:pt>
                <c:pt idx="30">
                  <c:v>44985</c:v>
                </c:pt>
                <c:pt idx="31">
                  <c:v>45016</c:v>
                </c:pt>
                <c:pt idx="32">
                  <c:v>45046</c:v>
                </c:pt>
                <c:pt idx="33">
                  <c:v>45077</c:v>
                </c:pt>
                <c:pt idx="34">
                  <c:v>45107</c:v>
                </c:pt>
                <c:pt idx="35">
                  <c:v>45138</c:v>
                </c:pt>
                <c:pt idx="36">
                  <c:v>45169</c:v>
                </c:pt>
                <c:pt idx="37">
                  <c:v>45199</c:v>
                </c:pt>
                <c:pt idx="38">
                  <c:v>45230</c:v>
                </c:pt>
                <c:pt idx="39">
                  <c:v>45260</c:v>
                </c:pt>
                <c:pt idx="40">
                  <c:v>45291</c:v>
                </c:pt>
              </c:numCache>
            </c:numRef>
          </c:cat>
          <c:val>
            <c:numRef>
              <c:f>GDI!$L$2:$L$42</c:f>
              <c:numCache>
                <c:formatCode>#,##0.00</c:formatCode>
                <c:ptCount val="41"/>
                <c:pt idx="0">
                  <c:v>23587.451999999997</c:v>
                </c:pt>
                <c:pt idx="1">
                  <c:v>88932.455999999991</c:v>
                </c:pt>
                <c:pt idx="2">
                  <c:v>22186.071</c:v>
                </c:pt>
                <c:pt idx="3">
                  <c:v>27219.78</c:v>
                </c:pt>
                <c:pt idx="4">
                  <c:v>67763.322</c:v>
                </c:pt>
                <c:pt idx="5">
                  <c:v>60008.984999999993</c:v>
                </c:pt>
                <c:pt idx="6">
                  <c:v>75262.187883834005</c:v>
                </c:pt>
                <c:pt idx="7">
                  <c:v>88271.845929161995</c:v>
                </c:pt>
                <c:pt idx="8">
                  <c:v>149678.56730181602</c:v>
                </c:pt>
                <c:pt idx="9">
                  <c:v>136587.857508018</c:v>
                </c:pt>
                <c:pt idx="10">
                  <c:v>118516.707999144</c:v>
                </c:pt>
                <c:pt idx="11">
                  <c:v>130052.630467746</c:v>
                </c:pt>
                <c:pt idx="12">
                  <c:v>151747.43445415798</c:v>
                </c:pt>
                <c:pt idx="13">
                  <c:v>130603.18271612401</c:v>
                </c:pt>
                <c:pt idx="14">
                  <c:v>99156.456625661987</c:v>
                </c:pt>
                <c:pt idx="15">
                  <c:v>85771.581544610992</c:v>
                </c:pt>
                <c:pt idx="16">
                  <c:v>52751.298819591007</c:v>
                </c:pt>
                <c:pt idx="17">
                  <c:v>212452.04575699201</c:v>
                </c:pt>
                <c:pt idx="18">
                  <c:v>66634.586998001992</c:v>
                </c:pt>
                <c:pt idx="19">
                  <c:v>145860.76357795799</c:v>
                </c:pt>
                <c:pt idx="20">
                  <c:v>195112.095852636</c:v>
                </c:pt>
                <c:pt idx="21">
                  <c:v>121408.259018004</c:v>
                </c:pt>
                <c:pt idx="22">
                  <c:v>125324.506374606</c:v>
                </c:pt>
                <c:pt idx="23">
                  <c:v>101988.52854588001</c:v>
                </c:pt>
                <c:pt idx="24">
                  <c:v>104125.63632477302</c:v>
                </c:pt>
                <c:pt idx="25">
                  <c:v>79671.315476151009</c:v>
                </c:pt>
                <c:pt idx="26">
                  <c:v>66480.158553228001</c:v>
                </c:pt>
                <c:pt idx="27">
                  <c:v>74435.586056495988</c:v>
                </c:pt>
                <c:pt idx="28">
                  <c:v>31854.438142758001</c:v>
                </c:pt>
                <c:pt idx="29">
                  <c:v>43534.310191028999</c:v>
                </c:pt>
                <c:pt idx="30">
                  <c:v>30710.285620811999</c:v>
                </c:pt>
                <c:pt idx="31">
                  <c:v>33376.959000000003</c:v>
                </c:pt>
                <c:pt idx="32">
                  <c:v>76898.316725244003</c:v>
                </c:pt>
                <c:pt idx="33">
                  <c:v>81541.636998920003</c:v>
                </c:pt>
                <c:pt idx="34">
                  <c:v>60518.932139736004</c:v>
                </c:pt>
                <c:pt idx="35">
                  <c:v>54997.412155055994</c:v>
                </c:pt>
                <c:pt idx="36">
                  <c:v>58567.739163984006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2-413F-9A9A-D6A310B8E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8498112"/>
        <c:axId val="998496192"/>
      </c:barChart>
      <c:dateAx>
        <c:axId val="998498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8496192"/>
        <c:crosses val="autoZero"/>
        <c:auto val="1"/>
        <c:lblOffset val="100"/>
        <c:baseTimeUnit val="months"/>
      </c:dateAx>
      <c:valAx>
        <c:axId val="99849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849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REAL!$F$2:$F$42</c:f>
              <c:numCache>
                <c:formatCode>m/d/yyyy</c:formatCode>
                <c:ptCount val="41"/>
                <c:pt idx="0">
                  <c:v>43800</c:v>
                </c:pt>
                <c:pt idx="1">
                  <c:v>44104</c:v>
                </c:pt>
                <c:pt idx="2">
                  <c:v>44135</c:v>
                </c:pt>
                <c:pt idx="3">
                  <c:v>44165</c:v>
                </c:pt>
                <c:pt idx="4">
                  <c:v>44196</c:v>
                </c:pt>
                <c:pt idx="5">
                  <c:v>44227</c:v>
                </c:pt>
                <c:pt idx="6">
                  <c:v>44255</c:v>
                </c:pt>
                <c:pt idx="7">
                  <c:v>44286</c:v>
                </c:pt>
                <c:pt idx="8">
                  <c:v>44316</c:v>
                </c:pt>
                <c:pt idx="9">
                  <c:v>44347</c:v>
                </c:pt>
                <c:pt idx="10">
                  <c:v>44377</c:v>
                </c:pt>
                <c:pt idx="11">
                  <c:v>44408</c:v>
                </c:pt>
                <c:pt idx="12">
                  <c:v>44439</c:v>
                </c:pt>
                <c:pt idx="13">
                  <c:v>44469</c:v>
                </c:pt>
                <c:pt idx="14">
                  <c:v>44500</c:v>
                </c:pt>
                <c:pt idx="15">
                  <c:v>44530</c:v>
                </c:pt>
                <c:pt idx="16">
                  <c:v>44561</c:v>
                </c:pt>
                <c:pt idx="17">
                  <c:v>44592</c:v>
                </c:pt>
                <c:pt idx="18">
                  <c:v>44620</c:v>
                </c:pt>
                <c:pt idx="19">
                  <c:v>44651</c:v>
                </c:pt>
                <c:pt idx="20">
                  <c:v>44681</c:v>
                </c:pt>
                <c:pt idx="21">
                  <c:v>44712</c:v>
                </c:pt>
                <c:pt idx="22">
                  <c:v>44742</c:v>
                </c:pt>
                <c:pt idx="23">
                  <c:v>44773</c:v>
                </c:pt>
                <c:pt idx="24">
                  <c:v>44804</c:v>
                </c:pt>
                <c:pt idx="25">
                  <c:v>44834</c:v>
                </c:pt>
                <c:pt idx="26">
                  <c:v>44865</c:v>
                </c:pt>
                <c:pt idx="27">
                  <c:v>44895</c:v>
                </c:pt>
                <c:pt idx="28">
                  <c:v>44926</c:v>
                </c:pt>
                <c:pt idx="29">
                  <c:v>44957</c:v>
                </c:pt>
                <c:pt idx="30">
                  <c:v>44985</c:v>
                </c:pt>
                <c:pt idx="31">
                  <c:v>45016</c:v>
                </c:pt>
                <c:pt idx="32">
                  <c:v>45046</c:v>
                </c:pt>
                <c:pt idx="33">
                  <c:v>45077</c:v>
                </c:pt>
                <c:pt idx="34">
                  <c:v>45107</c:v>
                </c:pt>
                <c:pt idx="35">
                  <c:v>45138</c:v>
                </c:pt>
                <c:pt idx="36">
                  <c:v>45169</c:v>
                </c:pt>
                <c:pt idx="37">
                  <c:v>45199</c:v>
                </c:pt>
                <c:pt idx="38">
                  <c:v>45230</c:v>
                </c:pt>
                <c:pt idx="39">
                  <c:v>45260</c:v>
                </c:pt>
                <c:pt idx="40">
                  <c:v>45291</c:v>
                </c:pt>
              </c:numCache>
            </c:numRef>
          </c:cat>
          <c:val>
            <c:numRef>
              <c:f>REAL!$R$2:$R$42</c:f>
              <c:numCache>
                <c:formatCode>#,##0.00</c:formatCode>
                <c:ptCount val="41"/>
                <c:pt idx="0">
                  <c:v>147121.68</c:v>
                </c:pt>
                <c:pt idx="1">
                  <c:v>29761.9</c:v>
                </c:pt>
                <c:pt idx="2">
                  <c:v>0</c:v>
                </c:pt>
                <c:pt idx="3">
                  <c:v>150000</c:v>
                </c:pt>
                <c:pt idx="4">
                  <c:v>0</c:v>
                </c:pt>
                <c:pt idx="5">
                  <c:v>0</c:v>
                </c:pt>
                <c:pt idx="6">
                  <c:v>74116.38</c:v>
                </c:pt>
                <c:pt idx="7">
                  <c:v>0</c:v>
                </c:pt>
                <c:pt idx="8">
                  <c:v>125902.94</c:v>
                </c:pt>
                <c:pt idx="9">
                  <c:v>149678.57</c:v>
                </c:pt>
                <c:pt idx="10">
                  <c:v>136587.85</c:v>
                </c:pt>
                <c:pt idx="11">
                  <c:v>118516.7</c:v>
                </c:pt>
                <c:pt idx="12">
                  <c:v>130052.63</c:v>
                </c:pt>
                <c:pt idx="13">
                  <c:v>151747.43</c:v>
                </c:pt>
                <c:pt idx="14">
                  <c:v>130603.17</c:v>
                </c:pt>
                <c:pt idx="15">
                  <c:v>103156.45</c:v>
                </c:pt>
                <c:pt idx="16">
                  <c:v>81771.58</c:v>
                </c:pt>
                <c:pt idx="17">
                  <c:v>52751.29</c:v>
                </c:pt>
                <c:pt idx="18">
                  <c:v>212452.05</c:v>
                </c:pt>
                <c:pt idx="19">
                  <c:v>68134.080000000002</c:v>
                </c:pt>
                <c:pt idx="20">
                  <c:v>145860.76</c:v>
                </c:pt>
                <c:pt idx="21">
                  <c:v>195112.09</c:v>
                </c:pt>
                <c:pt idx="22">
                  <c:v>121408.25</c:v>
                </c:pt>
                <c:pt idx="23">
                  <c:v>128412</c:v>
                </c:pt>
                <c:pt idx="24">
                  <c:v>106201.53</c:v>
                </c:pt>
                <c:pt idx="25">
                  <c:v>81525.63</c:v>
                </c:pt>
                <c:pt idx="26">
                  <c:v>59349.72</c:v>
                </c:pt>
                <c:pt idx="27">
                  <c:v>27500</c:v>
                </c:pt>
                <c:pt idx="28">
                  <c:v>88142.33</c:v>
                </c:pt>
                <c:pt idx="29">
                  <c:v>0</c:v>
                </c:pt>
                <c:pt idx="30">
                  <c:v>51034.31</c:v>
                </c:pt>
                <c:pt idx="31">
                  <c:v>10000</c:v>
                </c:pt>
                <c:pt idx="32">
                  <c:v>0</c:v>
                </c:pt>
                <c:pt idx="33">
                  <c:v>0</c:v>
                </c:pt>
                <c:pt idx="34">
                  <c:v>17444.36</c:v>
                </c:pt>
                <c:pt idx="35">
                  <c:v>73852.010000000009</c:v>
                </c:pt>
                <c:pt idx="36">
                  <c:v>53360.1</c:v>
                </c:pt>
                <c:pt idx="37">
                  <c:v>56586.64</c:v>
                </c:pt>
                <c:pt idx="38">
                  <c:v>51247.770000000004</c:v>
                </c:pt>
                <c:pt idx="39">
                  <c:v>47000</c:v>
                </c:pt>
                <c:pt idx="40">
                  <c:v>73588.600000000006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7-48AB-A971-A3B9BAFE6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983088"/>
        <c:axId val="997979728"/>
      </c:barChart>
      <c:dateAx>
        <c:axId val="9979830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7979728"/>
        <c:crosses val="autoZero"/>
        <c:auto val="1"/>
        <c:lblOffset val="100"/>
        <c:baseTimeUnit val="months"/>
      </c:dateAx>
      <c:valAx>
        <c:axId val="99797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798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FC80A6-F7D6-4214-8B1E-3B7DCF433CD7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126E73-112E-4CA7-BCC9-43862E6AE81E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687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38EC9-0646-309B-182C-10C63907EC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687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891CD9-834B-7278-D2AE-ABB4C9268F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C781-229C-4DE0-AB6F-3C450762D357}">
  <dimension ref="A1:U43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8" sqref="B8:F8"/>
    </sheetView>
  </sheetViews>
  <sheetFormatPr defaultRowHeight="14.4" x14ac:dyDescent="0.3"/>
  <cols>
    <col min="3" max="3" width="12.109375" bestFit="1" customWidth="1"/>
    <col min="4" max="4" width="9.109375" bestFit="1" customWidth="1"/>
    <col min="5" max="5" width="10.109375" bestFit="1" customWidth="1"/>
    <col min="6" max="7" width="10.33203125" bestFit="1" customWidth="1"/>
    <col min="8" max="8" width="11.6640625" bestFit="1" customWidth="1"/>
    <col min="9" max="9" width="10.109375" bestFit="1" customWidth="1"/>
    <col min="10" max="10" width="13.44140625" bestFit="1" customWidth="1"/>
    <col min="11" max="11" width="10.109375" bestFit="1" customWidth="1"/>
    <col min="12" max="13" width="11.6640625" bestFit="1" customWidth="1"/>
    <col min="14" max="14" width="12.109375" bestFit="1" customWidth="1"/>
    <col min="15" max="15" width="15" bestFit="1" customWidth="1"/>
    <col min="19" max="19" width="17.44140625" bestFit="1" customWidth="1"/>
    <col min="20" max="20" width="14" bestFit="1" customWidth="1"/>
    <col min="21" max="21" width="11.6640625" bestFit="1" customWidth="1"/>
  </cols>
  <sheetData>
    <row r="1" spans="1:21" s="3" customFormat="1" x14ac:dyDescent="0.3">
      <c r="A1" s="3" t="s">
        <v>0</v>
      </c>
      <c r="B1" s="3" t="s">
        <v>11</v>
      </c>
      <c r="C1" s="3" t="s">
        <v>15</v>
      </c>
      <c r="D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7</v>
      </c>
      <c r="M1" s="3" t="s">
        <v>9</v>
      </c>
      <c r="N1" s="3" t="s">
        <v>10</v>
      </c>
      <c r="O1" s="3" t="s">
        <v>14</v>
      </c>
      <c r="S1" s="3" t="s">
        <v>12</v>
      </c>
      <c r="T1" s="3" t="s">
        <v>13</v>
      </c>
      <c r="U1" s="3" t="s">
        <v>7</v>
      </c>
    </row>
    <row r="2" spans="1:21" x14ac:dyDescent="0.3">
      <c r="A2">
        <v>1</v>
      </c>
      <c r="B2" s="6">
        <v>44044</v>
      </c>
      <c r="C2" s="2">
        <v>1974.3</v>
      </c>
      <c r="D2">
        <v>0</v>
      </c>
      <c r="F2" s="1">
        <v>44044</v>
      </c>
      <c r="G2" s="1">
        <v>44074</v>
      </c>
      <c r="H2" s="2">
        <v>26208.28</v>
      </c>
      <c r="I2" s="2">
        <f>0.1*H2</f>
        <v>2620.828</v>
      </c>
      <c r="J2" s="2">
        <f>H2-I2</f>
        <v>23587.451999999997</v>
      </c>
      <c r="K2" s="2">
        <f>J2*D2/100</f>
        <v>0</v>
      </c>
      <c r="L2" s="2">
        <f>J2+K2</f>
        <v>23587.451999999997</v>
      </c>
      <c r="M2" s="2">
        <f>(1-16%)*L2</f>
        <v>19813.459679999996</v>
      </c>
      <c r="N2" s="2">
        <f>L2</f>
        <v>23587.451999999997</v>
      </c>
      <c r="O2" s="2">
        <f>H43-H2</f>
        <v>3052308.07</v>
      </c>
      <c r="S2" s="2">
        <f t="shared" ref="S2:S7" si="0">H2+K2</f>
        <v>26208.28</v>
      </c>
      <c r="T2" s="5">
        <f t="shared" ref="T2:T7" si="1">0.1*S2</f>
        <v>2620.828</v>
      </c>
      <c r="U2" s="2">
        <f t="shared" ref="U2:U7" si="2">S2-T2</f>
        <v>23587.451999999997</v>
      </c>
    </row>
    <row r="3" spans="1:21" x14ac:dyDescent="0.3">
      <c r="A3">
        <v>2</v>
      </c>
      <c r="B3" s="6">
        <v>44044</v>
      </c>
      <c r="C3" s="2">
        <v>1974.3</v>
      </c>
      <c r="D3">
        <v>0</v>
      </c>
      <c r="F3" s="1">
        <v>44075</v>
      </c>
      <c r="G3" s="1">
        <v>44104</v>
      </c>
      <c r="H3" s="2">
        <v>98813.84</v>
      </c>
      <c r="I3" s="2">
        <f t="shared" ref="I3:I42" si="3">0.1*H3</f>
        <v>9881.384</v>
      </c>
      <c r="J3" s="2">
        <f t="shared" ref="J3:J42" si="4">H3-I3</f>
        <v>88932.455999999991</v>
      </c>
      <c r="K3" s="2">
        <f>J3*D3/100</f>
        <v>0</v>
      </c>
      <c r="L3" s="2">
        <f t="shared" ref="L3:L42" si="5">J3+K3</f>
        <v>88932.455999999991</v>
      </c>
      <c r="M3" s="2">
        <f t="shared" ref="M3:M42" si="6">(1-16%)*L3</f>
        <v>74703.263039999991</v>
      </c>
      <c r="N3" s="2">
        <f>L3+N2</f>
        <v>112519.908</v>
      </c>
      <c r="O3" s="2">
        <f>O2-H3</f>
        <v>2953494.23</v>
      </c>
      <c r="S3" s="2">
        <f t="shared" si="0"/>
        <v>98813.84</v>
      </c>
      <c r="T3" s="5">
        <f t="shared" si="1"/>
        <v>9881.384</v>
      </c>
      <c r="U3" s="2">
        <f t="shared" si="2"/>
        <v>88932.455999999991</v>
      </c>
    </row>
    <row r="4" spans="1:21" x14ac:dyDescent="0.3">
      <c r="A4">
        <v>3</v>
      </c>
      <c r="B4" s="6">
        <v>44044</v>
      </c>
      <c r="C4" s="2">
        <v>1974.3</v>
      </c>
      <c r="D4">
        <v>0</v>
      </c>
      <c r="F4" s="1">
        <v>44105</v>
      </c>
      <c r="G4" s="1">
        <v>44135</v>
      </c>
      <c r="H4" s="2">
        <v>24651.19</v>
      </c>
      <c r="I4" s="2">
        <f t="shared" si="3"/>
        <v>2465.1190000000001</v>
      </c>
      <c r="J4" s="2">
        <f t="shared" si="4"/>
        <v>22186.071</v>
      </c>
      <c r="K4" s="2">
        <f>J4*D4/100</f>
        <v>0</v>
      </c>
      <c r="L4" s="2">
        <f t="shared" si="5"/>
        <v>22186.071</v>
      </c>
      <c r="M4" s="2">
        <f t="shared" si="6"/>
        <v>18636.299639999997</v>
      </c>
      <c r="N4" s="2">
        <f t="shared" ref="N4:N38" si="7">L4+N3</f>
        <v>134705.97899999999</v>
      </c>
      <c r="O4" s="2">
        <f t="shared" ref="O4:O42" si="8">O3-H4</f>
        <v>2928843.04</v>
      </c>
      <c r="S4" s="2">
        <f t="shared" si="0"/>
        <v>24651.19</v>
      </c>
      <c r="T4" s="5">
        <f t="shared" si="1"/>
        <v>2465.1190000000001</v>
      </c>
      <c r="U4" s="2">
        <f t="shared" si="2"/>
        <v>22186.071</v>
      </c>
    </row>
    <row r="5" spans="1:21" x14ac:dyDescent="0.3">
      <c r="A5">
        <v>4</v>
      </c>
      <c r="B5" s="6">
        <v>44044</v>
      </c>
      <c r="C5" s="2">
        <v>1974.3</v>
      </c>
      <c r="D5">
        <v>0</v>
      </c>
      <c r="F5" s="1">
        <v>44136</v>
      </c>
      <c r="G5" s="1">
        <v>44165</v>
      </c>
      <c r="H5" s="2">
        <v>30244.2</v>
      </c>
      <c r="I5" s="2">
        <f t="shared" si="3"/>
        <v>3024.42</v>
      </c>
      <c r="J5" s="2">
        <f t="shared" si="4"/>
        <v>27219.78</v>
      </c>
      <c r="K5" s="2">
        <f>J5*D5/100</f>
        <v>0</v>
      </c>
      <c r="L5" s="2">
        <f t="shared" si="5"/>
        <v>27219.78</v>
      </c>
      <c r="M5" s="2">
        <f t="shared" si="6"/>
        <v>22864.615199999997</v>
      </c>
      <c r="N5" s="2">
        <f t="shared" si="7"/>
        <v>161925.75899999999</v>
      </c>
      <c r="O5" s="2">
        <f t="shared" si="8"/>
        <v>2898598.84</v>
      </c>
      <c r="S5" s="2">
        <f t="shared" si="0"/>
        <v>30244.2</v>
      </c>
      <c r="T5" s="5">
        <f t="shared" si="1"/>
        <v>3024.42</v>
      </c>
      <c r="U5" s="2">
        <f t="shared" si="2"/>
        <v>27219.78</v>
      </c>
    </row>
    <row r="6" spans="1:21" x14ac:dyDescent="0.3">
      <c r="A6">
        <v>5</v>
      </c>
      <c r="B6" s="6">
        <v>44044</v>
      </c>
      <c r="C6" s="2">
        <v>1974.3</v>
      </c>
      <c r="D6">
        <v>0</v>
      </c>
      <c r="F6" s="1">
        <v>44166</v>
      </c>
      <c r="G6" s="1">
        <v>44196</v>
      </c>
      <c r="H6" s="2">
        <v>75292.58</v>
      </c>
      <c r="I6" s="2">
        <f t="shared" si="3"/>
        <v>7529.2580000000007</v>
      </c>
      <c r="J6" s="2">
        <f t="shared" si="4"/>
        <v>67763.322</v>
      </c>
      <c r="K6" s="2">
        <f>J6*D6/100</f>
        <v>0</v>
      </c>
      <c r="L6" s="2">
        <f t="shared" si="5"/>
        <v>67763.322</v>
      </c>
      <c r="M6" s="2">
        <f t="shared" si="6"/>
        <v>56921.190479999997</v>
      </c>
      <c r="N6" s="2">
        <f t="shared" si="7"/>
        <v>229689.08100000001</v>
      </c>
      <c r="O6" s="2">
        <f t="shared" si="8"/>
        <v>2823306.26</v>
      </c>
      <c r="S6" s="2">
        <f t="shared" si="0"/>
        <v>75292.58</v>
      </c>
      <c r="T6" s="5">
        <f t="shared" si="1"/>
        <v>7529.2580000000007</v>
      </c>
      <c r="U6" s="2">
        <f t="shared" si="2"/>
        <v>67763.322</v>
      </c>
    </row>
    <row r="7" spans="1:21" x14ac:dyDescent="0.3">
      <c r="A7">
        <v>6</v>
      </c>
      <c r="B7" s="6">
        <v>44044</v>
      </c>
      <c r="C7" s="2">
        <v>1974.3</v>
      </c>
      <c r="D7">
        <v>0</v>
      </c>
      <c r="F7" s="1">
        <v>44197</v>
      </c>
      <c r="G7" s="1">
        <v>44227</v>
      </c>
      <c r="H7" s="2">
        <v>66676.649999999994</v>
      </c>
      <c r="I7" s="2">
        <f t="shared" si="3"/>
        <v>6667.665</v>
      </c>
      <c r="J7" s="2">
        <f t="shared" si="4"/>
        <v>60008.984999999993</v>
      </c>
      <c r="K7" s="2">
        <f>J7*D7/100</f>
        <v>0</v>
      </c>
      <c r="L7" s="2">
        <f t="shared" si="5"/>
        <v>60008.984999999993</v>
      </c>
      <c r="M7" s="2">
        <f t="shared" si="6"/>
        <v>50407.547399999996</v>
      </c>
      <c r="N7" s="2">
        <f t="shared" si="7"/>
        <v>289698.06599999999</v>
      </c>
      <c r="O7" s="2">
        <f t="shared" si="8"/>
        <v>2756629.61</v>
      </c>
      <c r="S7" s="2">
        <f t="shared" si="0"/>
        <v>66676.649999999994</v>
      </c>
      <c r="T7" s="5">
        <f t="shared" si="1"/>
        <v>6667.665</v>
      </c>
      <c r="U7" s="2">
        <f t="shared" si="2"/>
        <v>60008.984999999993</v>
      </c>
    </row>
    <row r="8" spans="1:21" x14ac:dyDescent="0.3">
      <c r="A8">
        <v>7</v>
      </c>
      <c r="B8" s="6">
        <v>44228</v>
      </c>
      <c r="C8" s="2">
        <v>2112.9</v>
      </c>
      <c r="D8" s="4">
        <f>ROUND($C$8/$C$2-1,6)</f>
        <v>7.0202000000000001E-2</v>
      </c>
      <c r="E8" s="4"/>
      <c r="F8" s="1">
        <v>44228</v>
      </c>
      <c r="G8" s="1">
        <v>44255</v>
      </c>
      <c r="H8" s="2">
        <v>78139.13</v>
      </c>
      <c r="I8" s="2">
        <f t="shared" si="3"/>
        <v>7813.9130000000005</v>
      </c>
      <c r="J8" s="2">
        <f t="shared" si="4"/>
        <v>70325.217000000004</v>
      </c>
      <c r="K8" s="2">
        <f>J8*D8</f>
        <v>4936.9708838340002</v>
      </c>
      <c r="L8" s="2">
        <f t="shared" si="5"/>
        <v>75262.187883834005</v>
      </c>
      <c r="M8" s="2">
        <f t="shared" si="6"/>
        <v>63220.23782242056</v>
      </c>
      <c r="N8" s="2">
        <f t="shared" si="7"/>
        <v>364960.253883834</v>
      </c>
      <c r="O8" s="2">
        <f t="shared" si="8"/>
        <v>2678490.48</v>
      </c>
      <c r="S8" s="2">
        <f>H8+K8</f>
        <v>83076.100883834006</v>
      </c>
      <c r="T8" s="5">
        <f>0.1*S8</f>
        <v>8307.6100883834006</v>
      </c>
      <c r="U8" s="2">
        <f>S8-T8</f>
        <v>74768.490795450605</v>
      </c>
    </row>
    <row r="9" spans="1:21" x14ac:dyDescent="0.3">
      <c r="A9">
        <v>8</v>
      </c>
      <c r="B9" s="6">
        <v>44228</v>
      </c>
      <c r="C9" s="2">
        <v>2112.9</v>
      </c>
      <c r="D9" s="4">
        <f t="shared" ref="D9:D13" si="9">ROUND($C$8/$C$2-1,6)</f>
        <v>7.0202000000000001E-2</v>
      </c>
      <c r="E9" s="4"/>
      <c r="F9" s="1">
        <v>44256</v>
      </c>
      <c r="G9" s="1">
        <v>44286</v>
      </c>
      <c r="H9" s="2">
        <v>91646.09</v>
      </c>
      <c r="I9" s="2">
        <f t="shared" si="3"/>
        <v>9164.6090000000004</v>
      </c>
      <c r="J9" s="2">
        <f t="shared" si="4"/>
        <v>82481.481</v>
      </c>
      <c r="K9" s="2">
        <f>J9*D9</f>
        <v>5790.3649291620004</v>
      </c>
      <c r="L9" s="2">
        <f t="shared" si="5"/>
        <v>88271.845929161995</v>
      </c>
      <c r="M9" s="2">
        <f t="shared" si="6"/>
        <v>74148.350580496073</v>
      </c>
      <c r="N9" s="2">
        <f t="shared" si="7"/>
        <v>453232.09981299599</v>
      </c>
      <c r="O9" s="2">
        <f t="shared" si="8"/>
        <v>2586844.39</v>
      </c>
      <c r="S9" s="2">
        <f t="shared" ref="S9:S42" si="10">H9+K9</f>
        <v>97436.454929161991</v>
      </c>
      <c r="T9" s="5">
        <f t="shared" ref="T9:T42" si="11">0.1*S9</f>
        <v>9743.6454929161991</v>
      </c>
      <c r="U9" s="2">
        <f t="shared" ref="U9:U42" si="12">S9-T9</f>
        <v>87692.809436245792</v>
      </c>
    </row>
    <row r="10" spans="1:21" x14ac:dyDescent="0.3">
      <c r="A10">
        <v>9</v>
      </c>
      <c r="B10" s="6">
        <v>44228</v>
      </c>
      <c r="C10" s="2">
        <v>2112.9</v>
      </c>
      <c r="D10" s="4">
        <f t="shared" si="9"/>
        <v>7.0202000000000001E-2</v>
      </c>
      <c r="E10" s="4"/>
      <c r="F10" s="1">
        <v>44287</v>
      </c>
      <c r="G10" s="1">
        <v>44316</v>
      </c>
      <c r="H10" s="2">
        <v>155400.12</v>
      </c>
      <c r="I10" s="2">
        <f t="shared" si="3"/>
        <v>15540.012000000001</v>
      </c>
      <c r="J10" s="2">
        <f t="shared" si="4"/>
        <v>139860.10800000001</v>
      </c>
      <c r="K10" s="2">
        <f>J10*D10</f>
        <v>9818.4593018160012</v>
      </c>
      <c r="L10" s="2">
        <f t="shared" si="5"/>
        <v>149678.56730181602</v>
      </c>
      <c r="M10" s="2">
        <f t="shared" si="6"/>
        <v>125729.99653352545</v>
      </c>
      <c r="N10" s="2">
        <f t="shared" si="7"/>
        <v>602910.66711481195</v>
      </c>
      <c r="O10" s="2">
        <f t="shared" si="8"/>
        <v>2431444.27</v>
      </c>
      <c r="S10" s="2">
        <f t="shared" si="10"/>
        <v>165218.579301816</v>
      </c>
      <c r="T10" s="5">
        <f t="shared" si="11"/>
        <v>16521.857930181603</v>
      </c>
      <c r="U10" s="2">
        <f t="shared" si="12"/>
        <v>148696.7213716344</v>
      </c>
    </row>
    <row r="11" spans="1:21" x14ac:dyDescent="0.3">
      <c r="A11">
        <v>10</v>
      </c>
      <c r="B11" s="6">
        <v>44228</v>
      </c>
      <c r="C11" s="2">
        <v>2112.9</v>
      </c>
      <c r="D11" s="4">
        <f t="shared" si="9"/>
        <v>7.0202000000000001E-2</v>
      </c>
      <c r="E11" s="4"/>
      <c r="F11" s="1">
        <v>44317</v>
      </c>
      <c r="G11" s="1">
        <v>44347</v>
      </c>
      <c r="H11" s="2">
        <v>141809.01</v>
      </c>
      <c r="I11" s="2">
        <f t="shared" si="3"/>
        <v>14180.901000000002</v>
      </c>
      <c r="J11" s="2">
        <f t="shared" si="4"/>
        <v>127628.10900000001</v>
      </c>
      <c r="K11" s="2">
        <f>J11*D11</f>
        <v>8959.7485080180013</v>
      </c>
      <c r="L11" s="2">
        <f t="shared" si="5"/>
        <v>136587.857508018</v>
      </c>
      <c r="M11" s="2">
        <f t="shared" si="6"/>
        <v>114733.80030673512</v>
      </c>
      <c r="N11" s="2">
        <f t="shared" si="7"/>
        <v>739498.52462282998</v>
      </c>
      <c r="O11" s="2">
        <f t="shared" si="8"/>
        <v>2289635.2599999998</v>
      </c>
      <c r="S11" s="2">
        <f t="shared" si="10"/>
        <v>150768.75850801801</v>
      </c>
      <c r="T11" s="5">
        <f t="shared" si="11"/>
        <v>15076.875850801802</v>
      </c>
      <c r="U11" s="2">
        <f t="shared" si="12"/>
        <v>135691.88265721622</v>
      </c>
    </row>
    <row r="12" spans="1:21" x14ac:dyDescent="0.3">
      <c r="A12">
        <v>11</v>
      </c>
      <c r="B12" s="6">
        <v>44228</v>
      </c>
      <c r="C12" s="2">
        <v>2112.9</v>
      </c>
      <c r="D12" s="4">
        <f t="shared" si="9"/>
        <v>7.0202000000000001E-2</v>
      </c>
      <c r="E12" s="4"/>
      <c r="F12" s="1">
        <v>44348</v>
      </c>
      <c r="G12" s="1">
        <v>44377</v>
      </c>
      <c r="H12" s="2">
        <v>123047.08</v>
      </c>
      <c r="I12" s="2">
        <f t="shared" si="3"/>
        <v>12304.708000000001</v>
      </c>
      <c r="J12" s="2">
        <f t="shared" si="4"/>
        <v>110742.372</v>
      </c>
      <c r="K12" s="2">
        <f>J12*D12</f>
        <v>7774.3359991440002</v>
      </c>
      <c r="L12" s="2">
        <f t="shared" si="5"/>
        <v>118516.707999144</v>
      </c>
      <c r="M12" s="2">
        <f t="shared" si="6"/>
        <v>99554.034719280957</v>
      </c>
      <c r="N12" s="2">
        <f t="shared" si="7"/>
        <v>858015.23262197396</v>
      </c>
      <c r="O12" s="2">
        <f t="shared" si="8"/>
        <v>2166588.1799999997</v>
      </c>
      <c r="S12" s="2">
        <f t="shared" si="10"/>
        <v>130821.415999144</v>
      </c>
      <c r="T12" s="5">
        <f t="shared" si="11"/>
        <v>13082.141599914401</v>
      </c>
      <c r="U12" s="2">
        <f t="shared" si="12"/>
        <v>117739.27439922959</v>
      </c>
    </row>
    <row r="13" spans="1:21" x14ac:dyDescent="0.3">
      <c r="A13">
        <v>12</v>
      </c>
      <c r="B13" s="6">
        <v>44228</v>
      </c>
      <c r="C13" s="2">
        <v>2112.9</v>
      </c>
      <c r="D13" s="4">
        <f t="shared" si="9"/>
        <v>7.0202000000000001E-2</v>
      </c>
      <c r="E13" s="4"/>
      <c r="F13" s="1">
        <v>44378</v>
      </c>
      <c r="G13" s="1">
        <v>44408</v>
      </c>
      <c r="H13" s="2">
        <v>135023.97</v>
      </c>
      <c r="I13" s="2">
        <f t="shared" si="3"/>
        <v>13502.397000000001</v>
      </c>
      <c r="J13" s="2">
        <f t="shared" si="4"/>
        <v>121521.573</v>
      </c>
      <c r="K13" s="2">
        <f>J13*D13</f>
        <v>8531.0574677460008</v>
      </c>
      <c r="L13" s="2">
        <f t="shared" si="5"/>
        <v>130052.630467746</v>
      </c>
      <c r="M13" s="2">
        <f t="shared" si="6"/>
        <v>109244.20959290664</v>
      </c>
      <c r="N13" s="2">
        <f t="shared" si="7"/>
        <v>988067.86308972002</v>
      </c>
      <c r="O13" s="2">
        <f t="shared" si="8"/>
        <v>2031564.2099999997</v>
      </c>
      <c r="S13" s="2">
        <f t="shared" si="10"/>
        <v>143555.027467746</v>
      </c>
      <c r="T13" s="5">
        <f t="shared" si="11"/>
        <v>14355.5027467746</v>
      </c>
      <c r="U13" s="2">
        <f t="shared" si="12"/>
        <v>129199.5247209714</v>
      </c>
    </row>
    <row r="14" spans="1:21" x14ac:dyDescent="0.3">
      <c r="A14">
        <v>13</v>
      </c>
      <c r="B14" s="6">
        <v>44409</v>
      </c>
      <c r="C14" s="2">
        <v>2329.85</v>
      </c>
      <c r="D14" s="4">
        <f>ROUND($C$14/$C$2-1,6)</f>
        <v>0.180089</v>
      </c>
      <c r="E14" s="4">
        <f>(1+D14)/(1+D13)-1</f>
        <v>0.10267874662914078</v>
      </c>
      <c r="F14" s="1">
        <v>44409</v>
      </c>
      <c r="G14" s="1">
        <v>44439</v>
      </c>
      <c r="H14" s="2">
        <v>142877.57999999999</v>
      </c>
      <c r="I14" s="2">
        <f t="shared" si="3"/>
        <v>14287.758</v>
      </c>
      <c r="J14" s="2">
        <f t="shared" si="4"/>
        <v>128589.82199999999</v>
      </c>
      <c r="K14" s="2">
        <f>J14*D14</f>
        <v>23157.612454157996</v>
      </c>
      <c r="L14" s="2">
        <f t="shared" si="5"/>
        <v>151747.43445415798</v>
      </c>
      <c r="M14" s="2">
        <f t="shared" si="6"/>
        <v>127467.8449414927</v>
      </c>
      <c r="N14" s="2">
        <f t="shared" si="7"/>
        <v>1139815.297543878</v>
      </c>
      <c r="O14" s="2">
        <f t="shared" si="8"/>
        <v>1888686.6299999997</v>
      </c>
      <c r="S14" s="2">
        <f t="shared" si="10"/>
        <v>166035.19245415798</v>
      </c>
      <c r="T14" s="5">
        <f t="shared" si="11"/>
        <v>16603.519245415799</v>
      </c>
      <c r="U14" s="2">
        <f t="shared" si="12"/>
        <v>149431.67320874217</v>
      </c>
    </row>
    <row r="15" spans="1:21" x14ac:dyDescent="0.3">
      <c r="A15">
        <v>14</v>
      </c>
      <c r="B15" s="6">
        <v>44409</v>
      </c>
      <c r="C15" s="2">
        <v>2329.85</v>
      </c>
      <c r="D15" s="4">
        <f t="shared" ref="D15:D19" si="13">ROUND($C$14/$C$2-1,6)</f>
        <v>0.180089</v>
      </c>
      <c r="E15" s="4"/>
      <c r="F15" s="1">
        <v>44440</v>
      </c>
      <c r="G15" s="1">
        <v>44469</v>
      </c>
      <c r="H15" s="2">
        <v>122969.24</v>
      </c>
      <c r="I15" s="2">
        <f t="shared" si="3"/>
        <v>12296.924000000001</v>
      </c>
      <c r="J15" s="2">
        <f t="shared" si="4"/>
        <v>110672.31600000001</v>
      </c>
      <c r="K15" s="2">
        <f>J15*D15</f>
        <v>19930.866716124001</v>
      </c>
      <c r="L15" s="2">
        <f t="shared" si="5"/>
        <v>130603.18271612401</v>
      </c>
      <c r="M15" s="2">
        <f t="shared" si="6"/>
        <v>109706.67348154416</v>
      </c>
      <c r="N15" s="2">
        <f t="shared" si="7"/>
        <v>1270418.480260002</v>
      </c>
      <c r="O15" s="2">
        <f t="shared" si="8"/>
        <v>1765717.3899999997</v>
      </c>
      <c r="S15" s="2">
        <f t="shared" si="10"/>
        <v>142900.10671612399</v>
      </c>
      <c r="T15" s="5">
        <f t="shared" si="11"/>
        <v>14290.010671612399</v>
      </c>
      <c r="U15" s="2">
        <f t="shared" si="12"/>
        <v>128610.09604451159</v>
      </c>
    </row>
    <row r="16" spans="1:21" x14ac:dyDescent="0.3">
      <c r="A16">
        <v>15</v>
      </c>
      <c r="B16" s="6">
        <v>44409</v>
      </c>
      <c r="C16" s="2">
        <v>2329.85</v>
      </c>
      <c r="D16" s="4">
        <f t="shared" si="13"/>
        <v>0.180089</v>
      </c>
      <c r="E16" s="4"/>
      <c r="F16" s="1">
        <v>44470</v>
      </c>
      <c r="G16" s="1">
        <v>44500</v>
      </c>
      <c r="H16" s="2">
        <v>93360.62</v>
      </c>
      <c r="I16" s="2">
        <f t="shared" si="3"/>
        <v>9336.0619999999999</v>
      </c>
      <c r="J16" s="2">
        <f t="shared" si="4"/>
        <v>84024.55799999999</v>
      </c>
      <c r="K16" s="2">
        <f>J16*D16</f>
        <v>15131.898625661997</v>
      </c>
      <c r="L16" s="2">
        <f t="shared" si="5"/>
        <v>99156.456625661987</v>
      </c>
      <c r="M16" s="2">
        <f t="shared" si="6"/>
        <v>83291.423565556062</v>
      </c>
      <c r="N16" s="2">
        <f t="shared" si="7"/>
        <v>1369574.936885664</v>
      </c>
      <c r="O16" s="2">
        <f t="shared" si="8"/>
        <v>1672356.7699999996</v>
      </c>
      <c r="S16" s="2">
        <f t="shared" si="10"/>
        <v>108492.51862566199</v>
      </c>
      <c r="T16" s="5">
        <f t="shared" si="11"/>
        <v>10849.2518625662</v>
      </c>
      <c r="U16" s="2">
        <f t="shared" si="12"/>
        <v>97643.266763095788</v>
      </c>
    </row>
    <row r="17" spans="1:21" x14ac:dyDescent="0.3">
      <c r="A17">
        <v>16</v>
      </c>
      <c r="B17" s="6">
        <v>44409</v>
      </c>
      <c r="C17" s="2">
        <v>2329.85</v>
      </c>
      <c r="D17" s="4">
        <f t="shared" si="13"/>
        <v>0.180089</v>
      </c>
      <c r="E17" s="4"/>
      <c r="F17" s="1">
        <v>44501</v>
      </c>
      <c r="G17" s="1">
        <v>44530</v>
      </c>
      <c r="H17" s="2">
        <v>80758.11</v>
      </c>
      <c r="I17" s="2">
        <f t="shared" si="3"/>
        <v>8075.8110000000006</v>
      </c>
      <c r="J17" s="2">
        <f t="shared" si="4"/>
        <v>72682.298999999999</v>
      </c>
      <c r="K17" s="2">
        <f>J17*D17</f>
        <v>13089.282544611</v>
      </c>
      <c r="L17" s="2">
        <f t="shared" si="5"/>
        <v>85771.581544610992</v>
      </c>
      <c r="M17" s="2">
        <f t="shared" si="6"/>
        <v>72048.128497473226</v>
      </c>
      <c r="N17" s="2">
        <f t="shared" si="7"/>
        <v>1455346.5184302749</v>
      </c>
      <c r="O17" s="2">
        <f t="shared" si="8"/>
        <v>1591598.6599999995</v>
      </c>
      <c r="S17" s="2">
        <f t="shared" si="10"/>
        <v>93847.392544611008</v>
      </c>
      <c r="T17" s="5">
        <f t="shared" si="11"/>
        <v>9384.7392544611012</v>
      </c>
      <c r="U17" s="2">
        <f t="shared" si="12"/>
        <v>84462.653290149901</v>
      </c>
    </row>
    <row r="18" spans="1:21" x14ac:dyDescent="0.3">
      <c r="A18">
        <v>17</v>
      </c>
      <c r="B18" s="6">
        <v>44409</v>
      </c>
      <c r="C18" s="2">
        <v>2329.85</v>
      </c>
      <c r="D18" s="4">
        <f t="shared" si="13"/>
        <v>0.180089</v>
      </c>
      <c r="E18" s="4"/>
      <c r="F18" s="1">
        <v>44531</v>
      </c>
      <c r="G18" s="1">
        <v>44561</v>
      </c>
      <c r="H18" s="2">
        <v>49667.91</v>
      </c>
      <c r="I18" s="2">
        <f t="shared" si="3"/>
        <v>4966.7910000000011</v>
      </c>
      <c r="J18" s="2">
        <f t="shared" si="4"/>
        <v>44701.119000000006</v>
      </c>
      <c r="K18" s="2">
        <f>J18*D18</f>
        <v>8050.1798195910014</v>
      </c>
      <c r="L18" s="2">
        <f t="shared" si="5"/>
        <v>52751.298819591007</v>
      </c>
      <c r="M18" s="2">
        <f t="shared" si="6"/>
        <v>44311.091008456446</v>
      </c>
      <c r="N18" s="2">
        <f t="shared" si="7"/>
        <v>1508097.817249866</v>
      </c>
      <c r="O18" s="2">
        <f t="shared" si="8"/>
        <v>1541930.7499999995</v>
      </c>
      <c r="S18" s="2">
        <f t="shared" si="10"/>
        <v>57718.089819591005</v>
      </c>
      <c r="T18" s="5">
        <f t="shared" si="11"/>
        <v>5771.8089819591005</v>
      </c>
      <c r="U18" s="2">
        <f t="shared" si="12"/>
        <v>51946.280837631901</v>
      </c>
    </row>
    <row r="19" spans="1:21" x14ac:dyDescent="0.3">
      <c r="A19">
        <v>18</v>
      </c>
      <c r="B19" s="6">
        <v>44409</v>
      </c>
      <c r="C19" s="2">
        <v>2329.85</v>
      </c>
      <c r="D19" s="4">
        <f t="shared" si="13"/>
        <v>0.180089</v>
      </c>
      <c r="E19" s="4"/>
      <c r="F19" s="1">
        <v>44562</v>
      </c>
      <c r="G19" s="1">
        <v>44592</v>
      </c>
      <c r="H19" s="2">
        <v>200033.92000000001</v>
      </c>
      <c r="I19" s="2">
        <f t="shared" si="3"/>
        <v>20003.392000000003</v>
      </c>
      <c r="J19" s="2">
        <f t="shared" si="4"/>
        <v>180030.52800000002</v>
      </c>
      <c r="K19" s="2">
        <f>J19*D19</f>
        <v>32421.517756992005</v>
      </c>
      <c r="L19" s="2">
        <f t="shared" si="5"/>
        <v>212452.04575699201</v>
      </c>
      <c r="M19" s="2">
        <f t="shared" si="6"/>
        <v>178459.71843587328</v>
      </c>
      <c r="N19" s="2">
        <f t="shared" si="7"/>
        <v>1720549.8630068579</v>
      </c>
      <c r="O19" s="2">
        <f t="shared" si="8"/>
        <v>1341896.8299999996</v>
      </c>
      <c r="S19" s="2">
        <f t="shared" si="10"/>
        <v>232455.437756992</v>
      </c>
      <c r="T19" s="5">
        <f t="shared" si="11"/>
        <v>23245.543775699203</v>
      </c>
      <c r="U19" s="2">
        <f t="shared" si="12"/>
        <v>209209.89398129279</v>
      </c>
    </row>
    <row r="20" spans="1:21" x14ac:dyDescent="0.3">
      <c r="A20">
        <v>19</v>
      </c>
      <c r="B20" s="6">
        <v>44593</v>
      </c>
      <c r="C20" s="2">
        <v>2438.5100000000002</v>
      </c>
      <c r="D20" s="4">
        <f>ROUND($C$20/$C$2-1,6)</f>
        <v>0.235126</v>
      </c>
      <c r="E20" s="4">
        <f>(1+D20)/(1+D19)-1</f>
        <v>4.6638007811275362E-2</v>
      </c>
      <c r="F20" s="1">
        <v>44593</v>
      </c>
      <c r="G20" s="1">
        <v>44620</v>
      </c>
      <c r="H20" s="2">
        <v>59944.03</v>
      </c>
      <c r="I20" s="2">
        <f t="shared" si="3"/>
        <v>5994.4030000000002</v>
      </c>
      <c r="J20" s="2">
        <f t="shared" si="4"/>
        <v>53949.627</v>
      </c>
      <c r="K20" s="2">
        <f>J20*D20</f>
        <v>12684.959998001999</v>
      </c>
      <c r="L20" s="2">
        <f t="shared" si="5"/>
        <v>66634.586998001992</v>
      </c>
      <c r="M20" s="2">
        <f t="shared" si="6"/>
        <v>55973.053078321675</v>
      </c>
      <c r="N20" s="2">
        <f t="shared" si="7"/>
        <v>1787184.4500048598</v>
      </c>
      <c r="O20" s="2">
        <f t="shared" si="8"/>
        <v>1281952.7999999996</v>
      </c>
      <c r="S20" s="2">
        <f t="shared" si="10"/>
        <v>72628.989998001998</v>
      </c>
      <c r="T20" s="5">
        <f t="shared" si="11"/>
        <v>7262.8989998001998</v>
      </c>
      <c r="U20" s="2">
        <f t="shared" si="12"/>
        <v>65366.090998201798</v>
      </c>
    </row>
    <row r="21" spans="1:21" x14ac:dyDescent="0.3">
      <c r="A21">
        <v>20</v>
      </c>
      <c r="B21" s="6">
        <v>44593</v>
      </c>
      <c r="C21" s="2">
        <v>2438.5100000000002</v>
      </c>
      <c r="D21" s="4">
        <f t="shared" ref="D21:D25" si="14">ROUND($C$20/$C$2-1,6)</f>
        <v>0.235126</v>
      </c>
      <c r="E21" s="4"/>
      <c r="F21" s="1">
        <v>44621</v>
      </c>
      <c r="G21" s="1">
        <v>44651</v>
      </c>
      <c r="H21" s="2">
        <v>131215.37</v>
      </c>
      <c r="I21" s="2">
        <f t="shared" si="3"/>
        <v>13121.537</v>
      </c>
      <c r="J21" s="2">
        <f t="shared" si="4"/>
        <v>118093.833</v>
      </c>
      <c r="K21" s="2">
        <f>J21*D21</f>
        <v>27766.930577957999</v>
      </c>
      <c r="L21" s="2">
        <f t="shared" si="5"/>
        <v>145860.76357795799</v>
      </c>
      <c r="M21" s="2">
        <f t="shared" si="6"/>
        <v>122523.04140548471</v>
      </c>
      <c r="N21" s="2">
        <f t="shared" si="7"/>
        <v>1933045.2135828179</v>
      </c>
      <c r="O21" s="2">
        <f t="shared" si="8"/>
        <v>1150737.4299999997</v>
      </c>
      <c r="S21" s="2">
        <f t="shared" si="10"/>
        <v>158982.300577958</v>
      </c>
      <c r="T21" s="5">
        <f t="shared" si="11"/>
        <v>15898.230057795801</v>
      </c>
      <c r="U21" s="2">
        <f t="shared" si="12"/>
        <v>143084.0705201622</v>
      </c>
    </row>
    <row r="22" spans="1:21" x14ac:dyDescent="0.3">
      <c r="A22">
        <v>21</v>
      </c>
      <c r="B22" s="6">
        <v>44593</v>
      </c>
      <c r="C22" s="2">
        <v>2438.5100000000002</v>
      </c>
      <c r="D22" s="4">
        <f t="shared" si="14"/>
        <v>0.235126</v>
      </c>
      <c r="E22" s="4"/>
      <c r="F22" s="1">
        <v>44652</v>
      </c>
      <c r="G22" s="1">
        <v>44681</v>
      </c>
      <c r="H22" s="2">
        <v>175521.54</v>
      </c>
      <c r="I22" s="2">
        <f t="shared" si="3"/>
        <v>17552.154000000002</v>
      </c>
      <c r="J22" s="2">
        <f t="shared" si="4"/>
        <v>157969.386</v>
      </c>
      <c r="K22" s="2">
        <f>J22*D22</f>
        <v>37142.709852635999</v>
      </c>
      <c r="L22" s="2">
        <f t="shared" si="5"/>
        <v>195112.095852636</v>
      </c>
      <c r="M22" s="2">
        <f t="shared" si="6"/>
        <v>163894.16051621424</v>
      </c>
      <c r="N22" s="2">
        <f t="shared" si="7"/>
        <v>2128157.3094354537</v>
      </c>
      <c r="O22" s="2">
        <f t="shared" si="8"/>
        <v>975215.88999999966</v>
      </c>
      <c r="S22" s="2">
        <f t="shared" si="10"/>
        <v>212664.24985263601</v>
      </c>
      <c r="T22" s="5">
        <f t="shared" si="11"/>
        <v>21266.424985263602</v>
      </c>
      <c r="U22" s="2">
        <f t="shared" si="12"/>
        <v>191397.8248673724</v>
      </c>
    </row>
    <row r="23" spans="1:21" x14ac:dyDescent="0.3">
      <c r="A23">
        <v>22</v>
      </c>
      <c r="B23" s="6">
        <v>44593</v>
      </c>
      <c r="C23" s="2">
        <v>2438.5100000000002</v>
      </c>
      <c r="D23" s="4">
        <f t="shared" si="14"/>
        <v>0.235126</v>
      </c>
      <c r="E23" s="4"/>
      <c r="F23" s="1">
        <v>44682</v>
      </c>
      <c r="G23" s="1">
        <v>44712</v>
      </c>
      <c r="H23" s="2">
        <v>109218.06</v>
      </c>
      <c r="I23" s="2">
        <f t="shared" si="3"/>
        <v>10921.806</v>
      </c>
      <c r="J23" s="2">
        <f t="shared" si="4"/>
        <v>98296.254000000001</v>
      </c>
      <c r="K23" s="2">
        <f>J23*D23</f>
        <v>23112.005018004002</v>
      </c>
      <c r="L23" s="2">
        <f t="shared" si="5"/>
        <v>121408.259018004</v>
      </c>
      <c r="M23" s="2">
        <f t="shared" si="6"/>
        <v>101982.93757512336</v>
      </c>
      <c r="N23" s="2">
        <f t="shared" si="7"/>
        <v>2249565.5684534577</v>
      </c>
      <c r="O23" s="2">
        <f t="shared" si="8"/>
        <v>865997.82999999961</v>
      </c>
      <c r="S23" s="2">
        <f t="shared" si="10"/>
        <v>132330.06501800401</v>
      </c>
      <c r="T23" s="5">
        <f t="shared" si="11"/>
        <v>13233.006501800402</v>
      </c>
      <c r="U23" s="2">
        <f t="shared" si="12"/>
        <v>119097.0585162036</v>
      </c>
    </row>
    <row r="24" spans="1:21" x14ac:dyDescent="0.3">
      <c r="A24">
        <v>23</v>
      </c>
      <c r="B24" s="6">
        <v>44593</v>
      </c>
      <c r="C24" s="2">
        <v>2438.5100000000002</v>
      </c>
      <c r="D24" s="4">
        <f t="shared" si="14"/>
        <v>0.235126</v>
      </c>
      <c r="E24" s="4"/>
      <c r="F24" s="1">
        <v>44713</v>
      </c>
      <c r="G24" s="1">
        <v>44742</v>
      </c>
      <c r="H24" s="2">
        <v>112741.09</v>
      </c>
      <c r="I24" s="2">
        <f t="shared" si="3"/>
        <v>11274.109</v>
      </c>
      <c r="J24" s="2">
        <f t="shared" si="4"/>
        <v>101466.981</v>
      </c>
      <c r="K24" s="2">
        <f>J24*D24</f>
        <v>23857.525374606001</v>
      </c>
      <c r="L24" s="2">
        <f t="shared" si="5"/>
        <v>125324.506374606</v>
      </c>
      <c r="M24" s="2">
        <f t="shared" si="6"/>
        <v>105272.58535466903</v>
      </c>
      <c r="N24" s="2">
        <f t="shared" si="7"/>
        <v>2374890.0748280636</v>
      </c>
      <c r="O24" s="2">
        <f t="shared" si="8"/>
        <v>753256.73999999964</v>
      </c>
      <c r="S24" s="2">
        <f t="shared" si="10"/>
        <v>136598.61537460599</v>
      </c>
      <c r="T24" s="5">
        <f t="shared" si="11"/>
        <v>13659.8615374606</v>
      </c>
      <c r="U24" s="2">
        <f t="shared" si="12"/>
        <v>122938.75383714538</v>
      </c>
    </row>
    <row r="25" spans="1:21" x14ac:dyDescent="0.3">
      <c r="A25">
        <v>24</v>
      </c>
      <c r="B25" s="6">
        <v>44593</v>
      </c>
      <c r="C25" s="2">
        <v>2438.5100000000002</v>
      </c>
      <c r="D25" s="4">
        <f t="shared" si="14"/>
        <v>0.235126</v>
      </c>
      <c r="E25" s="4"/>
      <c r="F25" s="1">
        <v>44743</v>
      </c>
      <c r="G25" s="1">
        <v>44773</v>
      </c>
      <c r="H25" s="2">
        <v>91748.2</v>
      </c>
      <c r="I25" s="2">
        <f t="shared" si="3"/>
        <v>9174.82</v>
      </c>
      <c r="J25" s="2">
        <f t="shared" si="4"/>
        <v>82573.38</v>
      </c>
      <c r="K25" s="2">
        <f>J25*D25</f>
        <v>19415.148545880002</v>
      </c>
      <c r="L25" s="2">
        <f t="shared" si="5"/>
        <v>101988.52854588001</v>
      </c>
      <c r="M25" s="2">
        <f t="shared" si="6"/>
        <v>85670.363978539201</v>
      </c>
      <c r="N25" s="2">
        <f t="shared" si="7"/>
        <v>2476878.6033739438</v>
      </c>
      <c r="O25" s="2">
        <f t="shared" si="8"/>
        <v>661508.53999999969</v>
      </c>
      <c r="S25" s="2">
        <f t="shared" si="10"/>
        <v>111163.34854588</v>
      </c>
      <c r="T25" s="5">
        <f t="shared" si="11"/>
        <v>11116.334854588</v>
      </c>
      <c r="U25" s="2">
        <f t="shared" si="12"/>
        <v>100047.013691292</v>
      </c>
    </row>
    <row r="26" spans="1:21" x14ac:dyDescent="0.3">
      <c r="A26">
        <v>25</v>
      </c>
      <c r="B26" s="6">
        <v>44774</v>
      </c>
      <c r="C26" s="2">
        <v>2603.14</v>
      </c>
      <c r="D26" s="4">
        <f>ROUND($C$26/$C$2-1,6)</f>
        <v>0.31851299999999999</v>
      </c>
      <c r="E26" s="4">
        <f>(1+D26)/(1+D25)-1</f>
        <v>6.7512950095779845E-2</v>
      </c>
      <c r="F26" s="1">
        <v>44774</v>
      </c>
      <c r="G26" s="1">
        <v>44804</v>
      </c>
      <c r="H26" s="2">
        <v>87746.69</v>
      </c>
      <c r="I26" s="2">
        <f t="shared" si="3"/>
        <v>8774.6689999999999</v>
      </c>
      <c r="J26" s="2">
        <f t="shared" si="4"/>
        <v>78972.021000000008</v>
      </c>
      <c r="K26" s="2">
        <f>J26*D26</f>
        <v>25153.615324773004</v>
      </c>
      <c r="L26" s="2">
        <f t="shared" si="5"/>
        <v>104125.63632477302</v>
      </c>
      <c r="M26" s="2">
        <f t="shared" si="6"/>
        <v>87465.534512809332</v>
      </c>
      <c r="N26" s="2">
        <f t="shared" si="7"/>
        <v>2581004.2396987169</v>
      </c>
      <c r="O26" s="2">
        <f t="shared" si="8"/>
        <v>573761.84999999963</v>
      </c>
      <c r="S26" s="2">
        <f t="shared" si="10"/>
        <v>112900.30532477301</v>
      </c>
      <c r="T26" s="5">
        <f t="shared" si="11"/>
        <v>11290.030532477302</v>
      </c>
      <c r="U26" s="2">
        <f t="shared" si="12"/>
        <v>101610.27479229571</v>
      </c>
    </row>
    <row r="27" spans="1:21" x14ac:dyDescent="0.3">
      <c r="A27">
        <v>26</v>
      </c>
      <c r="B27" s="6">
        <v>44774</v>
      </c>
      <c r="C27" s="2">
        <v>2603.14</v>
      </c>
      <c r="D27" s="4">
        <f t="shared" ref="D27:D31" si="15">ROUND($C$26/$C$2-1,6)</f>
        <v>0.31851299999999999</v>
      </c>
      <c r="E27" s="4"/>
      <c r="F27" s="1">
        <v>44805</v>
      </c>
      <c r="G27" s="1">
        <v>44834</v>
      </c>
      <c r="H27" s="2">
        <v>67139.03</v>
      </c>
      <c r="I27" s="2">
        <f t="shared" si="3"/>
        <v>6713.9030000000002</v>
      </c>
      <c r="J27" s="2">
        <f t="shared" si="4"/>
        <v>60425.127</v>
      </c>
      <c r="K27" s="2">
        <f>J27*D27</f>
        <v>19246.188476151001</v>
      </c>
      <c r="L27" s="2">
        <f t="shared" si="5"/>
        <v>79671.315476151009</v>
      </c>
      <c r="M27" s="2">
        <f t="shared" si="6"/>
        <v>66923.90499996685</v>
      </c>
      <c r="N27" s="2">
        <f t="shared" si="7"/>
        <v>2660675.5551748681</v>
      </c>
      <c r="O27" s="2">
        <f t="shared" si="8"/>
        <v>506622.8199999996</v>
      </c>
      <c r="S27" s="2">
        <f t="shared" si="10"/>
        <v>86385.218476151</v>
      </c>
      <c r="T27" s="5">
        <f t="shared" si="11"/>
        <v>8638.5218476151003</v>
      </c>
      <c r="U27" s="2">
        <f t="shared" si="12"/>
        <v>77746.696628535894</v>
      </c>
    </row>
    <row r="28" spans="1:21" x14ac:dyDescent="0.3">
      <c r="A28">
        <v>27</v>
      </c>
      <c r="B28" s="6">
        <v>44774</v>
      </c>
      <c r="C28" s="2">
        <v>2603.14</v>
      </c>
      <c r="D28" s="4">
        <f t="shared" si="15"/>
        <v>0.31851299999999999</v>
      </c>
      <c r="E28" s="4"/>
      <c r="F28" s="1">
        <v>44835</v>
      </c>
      <c r="G28" s="1">
        <v>44865</v>
      </c>
      <c r="H28" s="2">
        <v>56022.84</v>
      </c>
      <c r="I28" s="2">
        <f t="shared" si="3"/>
        <v>5602.2839999999997</v>
      </c>
      <c r="J28" s="2">
        <f t="shared" si="4"/>
        <v>50420.555999999997</v>
      </c>
      <c r="K28" s="2">
        <f>J28*D28</f>
        <v>16059.602553227998</v>
      </c>
      <c r="L28" s="2">
        <f t="shared" si="5"/>
        <v>66480.158553228001</v>
      </c>
      <c r="M28" s="2">
        <f t="shared" si="6"/>
        <v>55843.333184711519</v>
      </c>
      <c r="N28" s="2">
        <f t="shared" si="7"/>
        <v>2727155.7137280959</v>
      </c>
      <c r="O28" s="2">
        <f t="shared" si="8"/>
        <v>450599.97999999963</v>
      </c>
      <c r="S28" s="2">
        <f t="shared" si="10"/>
        <v>72082.442553228</v>
      </c>
      <c r="T28" s="5">
        <f t="shared" si="11"/>
        <v>7208.2442553228002</v>
      </c>
      <c r="U28" s="2">
        <f t="shared" si="12"/>
        <v>64874.198297905197</v>
      </c>
    </row>
    <row r="29" spans="1:21" x14ac:dyDescent="0.3">
      <c r="A29">
        <v>28</v>
      </c>
      <c r="B29" s="6">
        <v>44774</v>
      </c>
      <c r="C29" s="2">
        <v>2603.14</v>
      </c>
      <c r="D29" s="4">
        <f t="shared" si="15"/>
        <v>0.31851299999999999</v>
      </c>
      <c r="E29" s="4"/>
      <c r="F29" s="1">
        <v>44866</v>
      </c>
      <c r="G29" s="1">
        <v>44895</v>
      </c>
      <c r="H29" s="2">
        <v>62726.879999999997</v>
      </c>
      <c r="I29" s="2">
        <f t="shared" si="3"/>
        <v>6272.6880000000001</v>
      </c>
      <c r="J29" s="2">
        <f t="shared" si="4"/>
        <v>56454.191999999995</v>
      </c>
      <c r="K29" s="2">
        <f>J29*D29</f>
        <v>17981.394056495999</v>
      </c>
      <c r="L29" s="2">
        <f t="shared" si="5"/>
        <v>74435.586056495988</v>
      </c>
      <c r="M29" s="2">
        <f t="shared" si="6"/>
        <v>62525.892287456627</v>
      </c>
      <c r="N29" s="2">
        <f t="shared" si="7"/>
        <v>2801591.2997845919</v>
      </c>
      <c r="O29" s="2">
        <f t="shared" si="8"/>
        <v>387873.09999999963</v>
      </c>
      <c r="S29" s="2">
        <f t="shared" si="10"/>
        <v>80708.274056495997</v>
      </c>
      <c r="T29" s="5">
        <f t="shared" si="11"/>
        <v>8070.8274056496002</v>
      </c>
      <c r="U29" s="2">
        <f t="shared" si="12"/>
        <v>72637.446650846396</v>
      </c>
    </row>
    <row r="30" spans="1:21" x14ac:dyDescent="0.3">
      <c r="A30">
        <v>29</v>
      </c>
      <c r="B30" s="6">
        <v>44774</v>
      </c>
      <c r="C30" s="2">
        <v>2603.14</v>
      </c>
      <c r="D30" s="4">
        <f t="shared" si="15"/>
        <v>0.31851299999999999</v>
      </c>
      <c r="E30" s="4"/>
      <c r="F30" s="1">
        <v>44896</v>
      </c>
      <c r="G30" s="1">
        <v>44926</v>
      </c>
      <c r="H30" s="2">
        <v>26843.74</v>
      </c>
      <c r="I30" s="2">
        <f t="shared" si="3"/>
        <v>2684.3740000000003</v>
      </c>
      <c r="J30" s="2">
        <f t="shared" si="4"/>
        <v>24159.366000000002</v>
      </c>
      <c r="K30" s="2">
        <f>J30*D30</f>
        <v>7695.0721427580002</v>
      </c>
      <c r="L30" s="2">
        <f t="shared" si="5"/>
        <v>31854.438142758001</v>
      </c>
      <c r="M30" s="2">
        <f t="shared" si="6"/>
        <v>26757.728039916721</v>
      </c>
      <c r="N30" s="2">
        <f t="shared" si="7"/>
        <v>2833445.7379273497</v>
      </c>
      <c r="O30" s="2">
        <f t="shared" si="8"/>
        <v>361029.35999999964</v>
      </c>
      <c r="S30" s="2">
        <f t="shared" si="10"/>
        <v>34538.812142758004</v>
      </c>
      <c r="T30" s="5">
        <f t="shared" si="11"/>
        <v>3453.8812142758006</v>
      </c>
      <c r="U30" s="2">
        <f t="shared" si="12"/>
        <v>31084.930928482205</v>
      </c>
    </row>
    <row r="31" spans="1:21" x14ac:dyDescent="0.3">
      <c r="A31">
        <v>30</v>
      </c>
      <c r="B31" s="6">
        <v>44774</v>
      </c>
      <c r="C31" s="2">
        <v>2603.14</v>
      </c>
      <c r="D31" s="4">
        <f t="shared" si="15"/>
        <v>0.31851299999999999</v>
      </c>
      <c r="E31" s="4"/>
      <c r="F31" s="1">
        <v>44927</v>
      </c>
      <c r="G31" s="1">
        <v>44957</v>
      </c>
      <c r="H31" s="2">
        <v>36686.370000000003</v>
      </c>
      <c r="I31" s="2">
        <f t="shared" si="3"/>
        <v>3668.6370000000006</v>
      </c>
      <c r="J31" s="2">
        <f t="shared" si="4"/>
        <v>33017.733</v>
      </c>
      <c r="K31" s="2">
        <f>J31*D31</f>
        <v>10516.577191029</v>
      </c>
      <c r="L31" s="2">
        <f t="shared" si="5"/>
        <v>43534.310191028999</v>
      </c>
      <c r="M31" s="2">
        <f t="shared" si="6"/>
        <v>36568.820560464359</v>
      </c>
      <c r="N31" s="2">
        <f t="shared" si="7"/>
        <v>2876980.048118379</v>
      </c>
      <c r="O31" s="2">
        <f t="shared" si="8"/>
        <v>324342.98999999964</v>
      </c>
      <c r="S31" s="2">
        <f t="shared" si="10"/>
        <v>47202.947191029001</v>
      </c>
      <c r="T31" s="5">
        <f t="shared" si="11"/>
        <v>4720.2947191029007</v>
      </c>
      <c r="U31" s="2">
        <f t="shared" si="12"/>
        <v>42482.6524719261</v>
      </c>
    </row>
    <row r="32" spans="1:21" x14ac:dyDescent="0.3">
      <c r="A32">
        <v>31</v>
      </c>
      <c r="B32" s="6">
        <v>44958</v>
      </c>
      <c r="C32" s="2">
        <v>2662.47</v>
      </c>
      <c r="D32" s="4">
        <f>ROUND($C$32/$C$2-1,6)</f>
        <v>0.34856399999999998</v>
      </c>
      <c r="E32" s="4">
        <f>(1+D32)/(1+D31)-1</f>
        <v>2.2791584155787747E-2</v>
      </c>
      <c r="F32" s="1">
        <v>44958</v>
      </c>
      <c r="G32" s="1">
        <v>44985</v>
      </c>
      <c r="H32" s="2">
        <v>25302.87</v>
      </c>
      <c r="I32" s="2">
        <f t="shared" si="3"/>
        <v>2530.2870000000003</v>
      </c>
      <c r="J32" s="2">
        <f t="shared" si="4"/>
        <v>22772.582999999999</v>
      </c>
      <c r="K32" s="2">
        <f>J32*D32</f>
        <v>7937.7026208119996</v>
      </c>
      <c r="L32" s="2">
        <f t="shared" si="5"/>
        <v>30710.285620811999</v>
      </c>
      <c r="M32" s="2">
        <f t="shared" si="6"/>
        <v>25796.639921482078</v>
      </c>
      <c r="N32" s="2">
        <f t="shared" si="7"/>
        <v>2907690.3337391908</v>
      </c>
      <c r="O32" s="2">
        <f t="shared" si="8"/>
        <v>299040.11999999965</v>
      </c>
      <c r="S32" s="2">
        <f t="shared" si="10"/>
        <v>33240.572620811996</v>
      </c>
      <c r="T32" s="5">
        <f t="shared" si="11"/>
        <v>3324.0572620812</v>
      </c>
      <c r="U32" s="2">
        <f t="shared" si="12"/>
        <v>29916.515358730794</v>
      </c>
    </row>
    <row r="33" spans="1:21" x14ac:dyDescent="0.3">
      <c r="A33">
        <v>32</v>
      </c>
      <c r="B33" s="6">
        <v>44958</v>
      </c>
      <c r="C33" s="2">
        <v>2662.47</v>
      </c>
      <c r="D33" s="4">
        <f t="shared" ref="D33:D37" si="16">ROUND($C$32/$C$2-1,6)</f>
        <v>0.34856399999999998</v>
      </c>
      <c r="E33" s="4"/>
      <c r="F33" s="1">
        <v>44986</v>
      </c>
      <c r="G33" s="1">
        <v>45016</v>
      </c>
      <c r="H33" s="2">
        <v>27500</v>
      </c>
      <c r="I33" s="2">
        <f t="shared" si="3"/>
        <v>2750</v>
      </c>
      <c r="J33" s="2">
        <f t="shared" si="4"/>
        <v>24750</v>
      </c>
      <c r="K33" s="2">
        <f>J33*D33</f>
        <v>8626.9589999999989</v>
      </c>
      <c r="L33" s="2">
        <f t="shared" si="5"/>
        <v>33376.959000000003</v>
      </c>
      <c r="M33" s="2">
        <f t="shared" si="6"/>
        <v>28036.645560000001</v>
      </c>
      <c r="N33" s="2">
        <f t="shared" si="7"/>
        <v>2941067.2927391906</v>
      </c>
      <c r="O33" s="2">
        <f t="shared" si="8"/>
        <v>271540.11999999965</v>
      </c>
      <c r="S33" s="2">
        <f t="shared" si="10"/>
        <v>36126.959000000003</v>
      </c>
      <c r="T33" s="5">
        <f t="shared" si="11"/>
        <v>3612.6959000000006</v>
      </c>
      <c r="U33" s="2">
        <f t="shared" si="12"/>
        <v>32514.263100000004</v>
      </c>
    </row>
    <row r="34" spans="1:21" x14ac:dyDescent="0.3">
      <c r="A34">
        <v>33</v>
      </c>
      <c r="B34" s="6">
        <v>44958</v>
      </c>
      <c r="C34" s="2">
        <v>2662.47</v>
      </c>
      <c r="D34" s="4">
        <f t="shared" si="16"/>
        <v>0.34856399999999998</v>
      </c>
      <c r="E34" s="4"/>
      <c r="F34" s="1">
        <v>45017</v>
      </c>
      <c r="G34" s="1">
        <v>45046</v>
      </c>
      <c r="H34" s="2">
        <v>63358.19</v>
      </c>
      <c r="I34" s="2">
        <f t="shared" si="3"/>
        <v>6335.8190000000004</v>
      </c>
      <c r="J34" s="2">
        <f t="shared" si="4"/>
        <v>57022.370999999999</v>
      </c>
      <c r="K34" s="2">
        <f>J34*D34</f>
        <v>19875.945725244001</v>
      </c>
      <c r="L34" s="2">
        <f t="shared" si="5"/>
        <v>76898.316725244003</v>
      </c>
      <c r="M34" s="2">
        <f t="shared" si="6"/>
        <v>64594.586049204961</v>
      </c>
      <c r="N34" s="2">
        <f t="shared" si="7"/>
        <v>3017965.6094644344</v>
      </c>
      <c r="O34" s="2">
        <f t="shared" si="8"/>
        <v>208181.92999999964</v>
      </c>
      <c r="S34" s="2">
        <f t="shared" si="10"/>
        <v>83234.135725244007</v>
      </c>
      <c r="T34" s="5">
        <f t="shared" si="11"/>
        <v>8323.4135725244014</v>
      </c>
      <c r="U34" s="2">
        <f t="shared" si="12"/>
        <v>74910.722152719609</v>
      </c>
    </row>
    <row r="35" spans="1:21" x14ac:dyDescent="0.3">
      <c r="A35">
        <v>34</v>
      </c>
      <c r="B35" s="6">
        <v>44958</v>
      </c>
      <c r="C35" s="2">
        <v>2662.47</v>
      </c>
      <c r="D35" s="4">
        <f t="shared" si="16"/>
        <v>0.34856399999999998</v>
      </c>
      <c r="E35" s="4"/>
      <c r="F35" s="1">
        <v>45047</v>
      </c>
      <c r="G35" s="1">
        <v>45077</v>
      </c>
      <c r="H35" s="2">
        <v>66295.03</v>
      </c>
      <c r="I35" s="2">
        <v>5829.5</v>
      </c>
      <c r="J35" s="2">
        <f t="shared" si="4"/>
        <v>60465.53</v>
      </c>
      <c r="K35" s="2">
        <f>J35*D35</f>
        <v>21076.10699892</v>
      </c>
      <c r="L35" s="2">
        <f t="shared" si="5"/>
        <v>81541.636998920003</v>
      </c>
      <c r="M35" s="2">
        <f t="shared" si="6"/>
        <v>68494.975079092794</v>
      </c>
      <c r="N35" s="2">
        <f t="shared" si="7"/>
        <v>3099507.2464633547</v>
      </c>
      <c r="O35" s="2">
        <f t="shared" si="8"/>
        <v>141886.89999999964</v>
      </c>
      <c r="S35" s="2">
        <f t="shared" si="10"/>
        <v>87371.136998920003</v>
      </c>
      <c r="T35" s="5">
        <f t="shared" si="11"/>
        <v>8737.113699892001</v>
      </c>
      <c r="U35" s="2">
        <f t="shared" si="12"/>
        <v>78634.023299028006</v>
      </c>
    </row>
    <row r="36" spans="1:21" x14ac:dyDescent="0.3">
      <c r="A36">
        <v>35</v>
      </c>
      <c r="B36" s="6">
        <v>44958</v>
      </c>
      <c r="C36" s="2">
        <v>2662.47</v>
      </c>
      <c r="D36" s="4">
        <f t="shared" si="16"/>
        <v>0.34856399999999998</v>
      </c>
      <c r="E36" s="4"/>
      <c r="F36" s="1">
        <v>45078</v>
      </c>
      <c r="G36" s="1">
        <v>45107</v>
      </c>
      <c r="H36" s="2">
        <v>49862.86</v>
      </c>
      <c r="I36" s="2">
        <f t="shared" si="3"/>
        <v>4986.2860000000001</v>
      </c>
      <c r="J36" s="2">
        <f t="shared" si="4"/>
        <v>44876.574000000001</v>
      </c>
      <c r="K36" s="2">
        <f>J36*D36</f>
        <v>15642.358139735999</v>
      </c>
      <c r="L36" s="2">
        <f t="shared" si="5"/>
        <v>60518.932139736004</v>
      </c>
      <c r="M36" s="2">
        <f t="shared" si="6"/>
        <v>50835.902997378238</v>
      </c>
      <c r="N36" s="2">
        <f t="shared" si="7"/>
        <v>3160026.1786030908</v>
      </c>
      <c r="O36" s="2">
        <f t="shared" si="8"/>
        <v>92024.039999999644</v>
      </c>
      <c r="S36" s="2">
        <f t="shared" si="10"/>
        <v>65505.218139735996</v>
      </c>
      <c r="T36" s="5">
        <f t="shared" si="11"/>
        <v>6550.5218139735998</v>
      </c>
      <c r="U36" s="2">
        <f t="shared" si="12"/>
        <v>58954.696325762394</v>
      </c>
    </row>
    <row r="37" spans="1:21" x14ac:dyDescent="0.3">
      <c r="A37">
        <v>36</v>
      </c>
      <c r="B37" s="6">
        <v>44958</v>
      </c>
      <c r="C37" s="2">
        <v>2662.47</v>
      </c>
      <c r="D37" s="4">
        <f t="shared" si="16"/>
        <v>0.34856399999999998</v>
      </c>
      <c r="E37" s="4"/>
      <c r="F37" s="1">
        <v>45108</v>
      </c>
      <c r="G37" s="1">
        <v>45138</v>
      </c>
      <c r="H37" s="2">
        <v>45313.56</v>
      </c>
      <c r="I37" s="2">
        <f t="shared" si="3"/>
        <v>4531.3559999999998</v>
      </c>
      <c r="J37" s="2">
        <f t="shared" si="4"/>
        <v>40782.203999999998</v>
      </c>
      <c r="K37" s="2">
        <f>J37*D37</f>
        <v>14215.208155055998</v>
      </c>
      <c r="L37" s="2">
        <f t="shared" si="5"/>
        <v>54997.412155055994</v>
      </c>
      <c r="M37" s="2">
        <f t="shared" si="6"/>
        <v>46197.826210247033</v>
      </c>
      <c r="N37" s="2">
        <f t="shared" si="7"/>
        <v>3215023.5907581467</v>
      </c>
      <c r="O37" s="2">
        <f t="shared" si="8"/>
        <v>46710.479999999647</v>
      </c>
      <c r="S37" s="2">
        <f t="shared" si="10"/>
        <v>59528.768155055994</v>
      </c>
      <c r="T37" s="5">
        <f t="shared" si="11"/>
        <v>5952.8768155055996</v>
      </c>
      <c r="U37" s="2">
        <f t="shared" si="12"/>
        <v>53575.891339550391</v>
      </c>
    </row>
    <row r="38" spans="1:21" x14ac:dyDescent="0.3">
      <c r="A38">
        <v>37</v>
      </c>
      <c r="B38" s="6">
        <v>45139</v>
      </c>
      <c r="C38" s="2">
        <v>2750.52</v>
      </c>
      <c r="D38" s="4">
        <f>ROUND($C$38/$C$2-1,6)</f>
        <v>0.39316200000000001</v>
      </c>
      <c r="E38" s="4">
        <f>(1+D38)/(1+D37)-1</f>
        <v>3.3070733016749676E-2</v>
      </c>
      <c r="F38" s="1">
        <v>45139</v>
      </c>
      <c r="G38" s="1">
        <v>45169</v>
      </c>
      <c r="H38" s="2">
        <v>46710.48</v>
      </c>
      <c r="I38" s="2">
        <f t="shared" si="3"/>
        <v>4671.0480000000007</v>
      </c>
      <c r="J38" s="2">
        <f t="shared" si="4"/>
        <v>42039.432000000001</v>
      </c>
      <c r="K38" s="2">
        <f>J38*D38</f>
        <v>16528.307163984002</v>
      </c>
      <c r="L38" s="2">
        <f t="shared" si="5"/>
        <v>58567.739163984006</v>
      </c>
      <c r="M38" s="2">
        <f t="shared" si="6"/>
        <v>49196.900897746564</v>
      </c>
      <c r="N38" s="2">
        <f t="shared" si="7"/>
        <v>3273591.3299221308</v>
      </c>
      <c r="O38" s="2">
        <f t="shared" si="8"/>
        <v>-3.5652192309498787E-10</v>
      </c>
      <c r="S38" s="2">
        <f t="shared" si="10"/>
        <v>63238.787163984001</v>
      </c>
      <c r="T38" s="5">
        <f t="shared" si="11"/>
        <v>6323.8787163984007</v>
      </c>
      <c r="U38" s="2">
        <f t="shared" si="12"/>
        <v>56914.9084475856</v>
      </c>
    </row>
    <row r="39" spans="1:21" x14ac:dyDescent="0.3">
      <c r="A39">
        <v>38</v>
      </c>
      <c r="C39" s="2">
        <v>2750.52</v>
      </c>
      <c r="F39" s="1">
        <v>45170</v>
      </c>
      <c r="G39" s="1">
        <v>45199</v>
      </c>
      <c r="H39" s="2"/>
      <c r="I39" s="2">
        <f t="shared" si="3"/>
        <v>0</v>
      </c>
      <c r="J39" s="2">
        <f t="shared" si="4"/>
        <v>0</v>
      </c>
      <c r="K39" s="2">
        <f>J39*D39</f>
        <v>0</v>
      </c>
      <c r="L39" s="2">
        <f t="shared" si="5"/>
        <v>0</v>
      </c>
      <c r="M39" s="2">
        <f t="shared" si="6"/>
        <v>0</v>
      </c>
      <c r="N39" s="2"/>
      <c r="O39" s="2">
        <f t="shared" si="8"/>
        <v>-3.5652192309498787E-10</v>
      </c>
      <c r="S39" s="2">
        <f t="shared" si="10"/>
        <v>0</v>
      </c>
      <c r="T39" s="5">
        <f t="shared" si="11"/>
        <v>0</v>
      </c>
      <c r="U39" s="2">
        <f t="shared" si="12"/>
        <v>0</v>
      </c>
    </row>
    <row r="40" spans="1:21" x14ac:dyDescent="0.3">
      <c r="A40">
        <v>39</v>
      </c>
      <c r="C40" s="2">
        <v>2750.52</v>
      </c>
      <c r="F40" s="1">
        <v>45200</v>
      </c>
      <c r="G40" s="1">
        <v>45230</v>
      </c>
      <c r="H40" s="2"/>
      <c r="I40" s="2">
        <f t="shared" si="3"/>
        <v>0</v>
      </c>
      <c r="J40" s="2">
        <f t="shared" si="4"/>
        <v>0</v>
      </c>
      <c r="K40" s="2">
        <f>J40*D40</f>
        <v>0</v>
      </c>
      <c r="L40" s="2">
        <f t="shared" si="5"/>
        <v>0</v>
      </c>
      <c r="M40" s="2">
        <f t="shared" si="6"/>
        <v>0</v>
      </c>
      <c r="N40" s="2"/>
      <c r="O40" s="2">
        <f t="shared" si="8"/>
        <v>-3.5652192309498787E-10</v>
      </c>
      <c r="S40" s="2">
        <f t="shared" si="10"/>
        <v>0</v>
      </c>
      <c r="T40" s="5">
        <f t="shared" si="11"/>
        <v>0</v>
      </c>
      <c r="U40" s="2">
        <f t="shared" si="12"/>
        <v>0</v>
      </c>
    </row>
    <row r="41" spans="1:21" x14ac:dyDescent="0.3">
      <c r="A41">
        <v>40</v>
      </c>
      <c r="C41" s="2">
        <v>2750.52</v>
      </c>
      <c r="F41" s="1">
        <v>45231</v>
      </c>
      <c r="G41" s="1">
        <v>45260</v>
      </c>
      <c r="H41" s="2"/>
      <c r="I41" s="2">
        <f t="shared" si="3"/>
        <v>0</v>
      </c>
      <c r="J41" s="2">
        <f t="shared" si="4"/>
        <v>0</v>
      </c>
      <c r="K41" s="2">
        <f>J41*D41</f>
        <v>0</v>
      </c>
      <c r="L41" s="2">
        <f t="shared" si="5"/>
        <v>0</v>
      </c>
      <c r="M41" s="2">
        <f t="shared" si="6"/>
        <v>0</v>
      </c>
      <c r="N41" s="2"/>
      <c r="O41" s="2">
        <f t="shared" si="8"/>
        <v>-3.5652192309498787E-10</v>
      </c>
      <c r="S41" s="2">
        <f t="shared" si="10"/>
        <v>0</v>
      </c>
      <c r="T41" s="5">
        <f t="shared" si="11"/>
        <v>0</v>
      </c>
      <c r="U41" s="2">
        <f t="shared" si="12"/>
        <v>0</v>
      </c>
    </row>
    <row r="42" spans="1:21" x14ac:dyDescent="0.3">
      <c r="A42">
        <v>41</v>
      </c>
      <c r="C42" s="2">
        <v>2750.52</v>
      </c>
      <c r="F42" s="1">
        <v>45261</v>
      </c>
      <c r="G42" s="1">
        <v>45291</v>
      </c>
      <c r="H42" s="2"/>
      <c r="I42" s="2">
        <f t="shared" si="3"/>
        <v>0</v>
      </c>
      <c r="J42" s="2">
        <f t="shared" si="4"/>
        <v>0</v>
      </c>
      <c r="K42" s="2">
        <f>J42*D42/100</f>
        <v>0</v>
      </c>
      <c r="L42" s="2">
        <f t="shared" si="5"/>
        <v>0</v>
      </c>
      <c r="M42" s="2">
        <f t="shared" si="6"/>
        <v>0</v>
      </c>
      <c r="N42" s="2"/>
      <c r="O42" s="2">
        <f t="shared" si="8"/>
        <v>-3.5652192309498787E-10</v>
      </c>
      <c r="S42" s="2">
        <f t="shared" si="10"/>
        <v>0</v>
      </c>
      <c r="T42" s="5">
        <f t="shared" si="11"/>
        <v>0</v>
      </c>
      <c r="U42" s="2">
        <f t="shared" si="12"/>
        <v>0</v>
      </c>
    </row>
    <row r="43" spans="1:21" x14ac:dyDescent="0.3">
      <c r="H43" s="2">
        <f>SUM(H2:H42)</f>
        <v>3078516.3499999996</v>
      </c>
      <c r="I43" s="2">
        <f t="shared" ref="I43:M43" si="17">SUM(I2:I42)</f>
        <v>307051.63200000004</v>
      </c>
      <c r="J43" s="2">
        <f t="shared" si="17"/>
        <v>2771464.7179999994</v>
      </c>
      <c r="K43" s="2">
        <f>SUM(K2:K42)</f>
        <v>502126.61192213092</v>
      </c>
      <c r="L43" s="2">
        <f t="shared" si="17"/>
        <v>3273591.3299221308</v>
      </c>
      <c r="M43" s="2">
        <f t="shared" si="17"/>
        <v>2749816.7171345893</v>
      </c>
      <c r="N43" s="2"/>
      <c r="S43" s="2">
        <f>SUM(S2:S42)</f>
        <v>3580642.9619221305</v>
      </c>
      <c r="T43" s="5">
        <f>SUM(T2:T42)</f>
        <v>358064.29619221308</v>
      </c>
      <c r="U43" s="2">
        <f>SUM(U2:U42)</f>
        <v>3222578.6657299185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F1B7-56BB-4C6A-BD56-AD6605413126}">
  <dimension ref="A1:X55"/>
  <sheetViews>
    <sheetView workbookViewId="0">
      <pane xSplit="6" ySplit="1" topLeftCell="K38" activePane="bottomRight" state="frozen"/>
      <selection pane="topRight" activeCell="G1" sqref="G1"/>
      <selection pane="bottomLeft" activeCell="A2" sqref="A2"/>
      <selection pane="bottomRight" activeCell="R55" sqref="R55"/>
    </sheetView>
  </sheetViews>
  <sheetFormatPr defaultRowHeight="14.4" x14ac:dyDescent="0.3"/>
  <cols>
    <col min="3" max="3" width="12.109375" bestFit="1" customWidth="1"/>
    <col min="4" max="4" width="9.109375" bestFit="1" customWidth="1"/>
    <col min="5" max="6" width="10.33203125" bestFit="1" customWidth="1"/>
    <col min="7" max="7" width="8.109375" bestFit="1" customWidth="1"/>
    <col min="8" max="8" width="6.44140625" bestFit="1" customWidth="1"/>
    <col min="9" max="9" width="13.44140625" bestFit="1" customWidth="1"/>
    <col min="10" max="10" width="10.109375" bestFit="1" customWidth="1"/>
    <col min="11" max="12" width="11.6640625" bestFit="1" customWidth="1"/>
    <col min="13" max="13" width="12.109375" bestFit="1" customWidth="1"/>
    <col min="14" max="14" width="12.109375" customWidth="1"/>
    <col min="15" max="15" width="15.77734375" bestFit="1" customWidth="1"/>
    <col min="16" max="16" width="16.77734375" bestFit="1" customWidth="1"/>
    <col min="17" max="18" width="15.77734375" customWidth="1"/>
    <col min="19" max="19" width="16.6640625" bestFit="1" customWidth="1"/>
    <col min="22" max="22" width="17.44140625" bestFit="1" customWidth="1"/>
    <col min="23" max="23" width="14" bestFit="1" customWidth="1"/>
    <col min="24" max="24" width="11.6640625" bestFit="1" customWidth="1"/>
  </cols>
  <sheetData>
    <row r="1" spans="1:24" s="3" customFormat="1" x14ac:dyDescent="0.3">
      <c r="A1" s="3" t="s">
        <v>0</v>
      </c>
      <c r="B1" s="3" t="s">
        <v>11</v>
      </c>
      <c r="C1" s="3" t="s">
        <v>15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8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23</v>
      </c>
      <c r="Q1" s="3" t="s">
        <v>24</v>
      </c>
      <c r="R1" s="3" t="s">
        <v>21</v>
      </c>
      <c r="S1" s="3" t="s">
        <v>22</v>
      </c>
      <c r="V1" s="3" t="s">
        <v>12</v>
      </c>
      <c r="W1" s="3" t="s">
        <v>13</v>
      </c>
      <c r="X1" s="3" t="s">
        <v>7</v>
      </c>
    </row>
    <row r="2" spans="1:24" x14ac:dyDescent="0.3">
      <c r="A2">
        <v>1</v>
      </c>
      <c r="B2" s="6">
        <v>44044</v>
      </c>
      <c r="C2" s="2">
        <v>1974.3</v>
      </c>
      <c r="D2">
        <v>0</v>
      </c>
      <c r="E2" s="1">
        <v>43800</v>
      </c>
      <c r="F2" s="1">
        <v>43800</v>
      </c>
      <c r="G2" s="2"/>
      <c r="H2" s="2"/>
      <c r="I2" s="2"/>
      <c r="J2" s="2"/>
      <c r="K2" s="2">
        <v>147121.68</v>
      </c>
      <c r="L2" s="2">
        <f t="shared" ref="L2:L42" si="0">(1-16%)*K2</f>
        <v>123582.21119999999</v>
      </c>
      <c r="M2" s="2">
        <f>K2</f>
        <v>147121.68</v>
      </c>
      <c r="N2" s="2"/>
      <c r="O2" s="2"/>
      <c r="P2" s="2"/>
      <c r="Q2" s="2"/>
      <c r="R2" s="2">
        <f>K2+N2+O2+P2+Q2</f>
        <v>147121.68</v>
      </c>
      <c r="S2" s="2">
        <f>R2</f>
        <v>147121.68</v>
      </c>
      <c r="V2" s="2">
        <f t="shared" ref="V2:V42" si="1">G2+J2</f>
        <v>0</v>
      </c>
      <c r="W2" s="5">
        <f t="shared" ref="W2:W7" si="2">0.1*V2</f>
        <v>0</v>
      </c>
      <c r="X2" s="2">
        <f t="shared" ref="X2:X7" si="3">V2-W2</f>
        <v>0</v>
      </c>
    </row>
    <row r="3" spans="1:24" x14ac:dyDescent="0.3">
      <c r="A3">
        <v>2</v>
      </c>
      <c r="B3" s="6">
        <v>44044</v>
      </c>
      <c r="C3" s="2">
        <v>1974.3</v>
      </c>
      <c r="D3">
        <v>0</v>
      </c>
      <c r="E3" s="1">
        <v>44075</v>
      </c>
      <c r="F3" s="1">
        <v>44104</v>
      </c>
      <c r="G3" s="2"/>
      <c r="H3" s="2"/>
      <c r="I3" s="2"/>
      <c r="J3" s="2"/>
      <c r="K3" s="2">
        <v>29761.9</v>
      </c>
      <c r="L3" s="2">
        <f t="shared" si="0"/>
        <v>24999.995999999999</v>
      </c>
      <c r="M3" s="2">
        <f t="shared" ref="M3:M41" si="4">K3+M2</f>
        <v>176883.58</v>
      </c>
      <c r="N3" s="2"/>
      <c r="O3" s="2"/>
      <c r="P3" s="2"/>
      <c r="Q3" s="2"/>
      <c r="R3" s="2">
        <f t="shared" ref="R3:R53" si="5">K3+N3+O3+P3+Q3</f>
        <v>29761.9</v>
      </c>
      <c r="S3" s="2">
        <f>S2+R3</f>
        <v>176883.58</v>
      </c>
      <c r="V3" s="2">
        <f t="shared" si="1"/>
        <v>0</v>
      </c>
      <c r="W3" s="5">
        <f t="shared" si="2"/>
        <v>0</v>
      </c>
      <c r="X3" s="2">
        <f t="shared" si="3"/>
        <v>0</v>
      </c>
    </row>
    <row r="4" spans="1:24" x14ac:dyDescent="0.3">
      <c r="A4">
        <v>3</v>
      </c>
      <c r="B4" s="6">
        <v>44044</v>
      </c>
      <c r="C4" s="2">
        <v>1974.3</v>
      </c>
      <c r="D4">
        <v>0</v>
      </c>
      <c r="E4" s="1">
        <v>44105</v>
      </c>
      <c r="F4" s="1">
        <v>44135</v>
      </c>
      <c r="G4" s="2"/>
      <c r="H4" s="2"/>
      <c r="I4" s="2"/>
      <c r="J4" s="2"/>
      <c r="K4" s="2">
        <v>0</v>
      </c>
      <c r="L4" s="2">
        <f t="shared" si="0"/>
        <v>0</v>
      </c>
      <c r="M4" s="2">
        <f t="shared" si="4"/>
        <v>176883.58</v>
      </c>
      <c r="N4" s="2"/>
      <c r="O4" s="2"/>
      <c r="P4" s="2"/>
      <c r="Q4" s="2"/>
      <c r="R4" s="2">
        <f t="shared" si="5"/>
        <v>0</v>
      </c>
      <c r="S4" s="2">
        <f t="shared" ref="S4:S42" si="6">S3+R4</f>
        <v>176883.58</v>
      </c>
      <c r="V4" s="2">
        <f t="shared" si="1"/>
        <v>0</v>
      </c>
      <c r="W4" s="5">
        <f t="shared" si="2"/>
        <v>0</v>
      </c>
      <c r="X4" s="2">
        <f t="shared" si="3"/>
        <v>0</v>
      </c>
    </row>
    <row r="5" spans="1:24" x14ac:dyDescent="0.3">
      <c r="A5">
        <v>4</v>
      </c>
      <c r="B5" s="6">
        <v>44044</v>
      </c>
      <c r="C5" s="2">
        <v>1974.3</v>
      </c>
      <c r="D5">
        <v>0</v>
      </c>
      <c r="E5" s="1">
        <v>44136</v>
      </c>
      <c r="F5" s="1">
        <v>44165</v>
      </c>
      <c r="G5" s="2"/>
      <c r="H5" s="2"/>
      <c r="I5" s="2"/>
      <c r="J5" s="2"/>
      <c r="K5" s="2">
        <v>150000</v>
      </c>
      <c r="L5" s="2">
        <f t="shared" si="0"/>
        <v>126000</v>
      </c>
      <c r="M5" s="2">
        <f t="shared" si="4"/>
        <v>326883.57999999996</v>
      </c>
      <c r="N5" s="2"/>
      <c r="O5" s="2"/>
      <c r="P5" s="2"/>
      <c r="Q5" s="2"/>
      <c r="R5" s="2">
        <f t="shared" si="5"/>
        <v>150000</v>
      </c>
      <c r="S5" s="2">
        <f t="shared" si="6"/>
        <v>326883.57999999996</v>
      </c>
      <c r="V5" s="2">
        <f t="shared" si="1"/>
        <v>0</v>
      </c>
      <c r="W5" s="5">
        <f t="shared" si="2"/>
        <v>0</v>
      </c>
      <c r="X5" s="2">
        <f t="shared" si="3"/>
        <v>0</v>
      </c>
    </row>
    <row r="6" spans="1:24" x14ac:dyDescent="0.3">
      <c r="A6">
        <v>5</v>
      </c>
      <c r="B6" s="6">
        <v>44044</v>
      </c>
      <c r="C6" s="2">
        <v>1974.3</v>
      </c>
      <c r="D6">
        <v>0</v>
      </c>
      <c r="E6" s="1">
        <v>44166</v>
      </c>
      <c r="F6" s="1">
        <v>44196</v>
      </c>
      <c r="G6" s="2"/>
      <c r="H6" s="2"/>
      <c r="I6" s="2"/>
      <c r="J6" s="2"/>
      <c r="K6" s="2">
        <v>0</v>
      </c>
      <c r="L6" s="2">
        <f t="shared" si="0"/>
        <v>0</v>
      </c>
      <c r="M6" s="2">
        <f t="shared" si="4"/>
        <v>326883.57999999996</v>
      </c>
      <c r="N6" s="2"/>
      <c r="O6" s="2"/>
      <c r="P6" s="2"/>
      <c r="Q6" s="2"/>
      <c r="R6" s="2">
        <f t="shared" si="5"/>
        <v>0</v>
      </c>
      <c r="S6" s="2">
        <f t="shared" si="6"/>
        <v>326883.57999999996</v>
      </c>
      <c r="V6" s="2">
        <f t="shared" si="1"/>
        <v>0</v>
      </c>
      <c r="W6" s="5">
        <f t="shared" si="2"/>
        <v>0</v>
      </c>
      <c r="X6" s="2">
        <f t="shared" si="3"/>
        <v>0</v>
      </c>
    </row>
    <row r="7" spans="1:24" x14ac:dyDescent="0.3">
      <c r="A7">
        <v>6</v>
      </c>
      <c r="B7" s="6">
        <v>44044</v>
      </c>
      <c r="C7" s="2">
        <v>1974.3</v>
      </c>
      <c r="D7">
        <v>0</v>
      </c>
      <c r="E7" s="1">
        <v>44197</v>
      </c>
      <c r="F7" s="1">
        <v>44227</v>
      </c>
      <c r="G7" s="2"/>
      <c r="H7" s="2"/>
      <c r="I7" s="2"/>
      <c r="J7" s="2"/>
      <c r="K7" s="2">
        <v>0</v>
      </c>
      <c r="L7" s="2">
        <f t="shared" si="0"/>
        <v>0</v>
      </c>
      <c r="M7" s="2">
        <f t="shared" si="4"/>
        <v>326883.57999999996</v>
      </c>
      <c r="N7" s="2"/>
      <c r="O7" s="2"/>
      <c r="P7" s="2"/>
      <c r="Q7" s="2"/>
      <c r="R7" s="2">
        <f t="shared" si="5"/>
        <v>0</v>
      </c>
      <c r="S7" s="2">
        <f t="shared" si="6"/>
        <v>326883.57999999996</v>
      </c>
      <c r="V7" s="2">
        <f t="shared" si="1"/>
        <v>0</v>
      </c>
      <c r="W7" s="5">
        <f t="shared" si="2"/>
        <v>0</v>
      </c>
      <c r="X7" s="2">
        <f t="shared" si="3"/>
        <v>0</v>
      </c>
    </row>
    <row r="8" spans="1:24" x14ac:dyDescent="0.3">
      <c r="A8">
        <v>7</v>
      </c>
      <c r="B8" s="6">
        <v>44228</v>
      </c>
      <c r="C8" s="2">
        <v>2112.9</v>
      </c>
      <c r="D8" s="4">
        <f>ROUND($C$8/$C$2-1,6)</f>
        <v>7.0202000000000001E-2</v>
      </c>
      <c r="E8" s="1">
        <v>44228</v>
      </c>
      <c r="F8" s="1">
        <v>44255</v>
      </c>
      <c r="G8" s="2"/>
      <c r="H8" s="2"/>
      <c r="I8" s="2"/>
      <c r="J8" s="2"/>
      <c r="K8" s="2">
        <v>74116.38</v>
      </c>
      <c r="L8" s="2">
        <f t="shared" si="0"/>
        <v>62257.7592</v>
      </c>
      <c r="M8" s="2">
        <f t="shared" si="4"/>
        <v>400999.95999999996</v>
      </c>
      <c r="N8" s="2"/>
      <c r="O8" s="2"/>
      <c r="P8" s="2"/>
      <c r="Q8" s="2"/>
      <c r="R8" s="2">
        <f t="shared" si="5"/>
        <v>74116.38</v>
      </c>
      <c r="S8" s="2">
        <f t="shared" si="6"/>
        <v>400999.95999999996</v>
      </c>
      <c r="V8" s="2">
        <f t="shared" si="1"/>
        <v>0</v>
      </c>
      <c r="W8" s="5">
        <f>0.1*V8</f>
        <v>0</v>
      </c>
      <c r="X8" s="2">
        <f>V8-W8</f>
        <v>0</v>
      </c>
    </row>
    <row r="9" spans="1:24" x14ac:dyDescent="0.3">
      <c r="A9">
        <v>8</v>
      </c>
      <c r="B9" s="6">
        <v>44228</v>
      </c>
      <c r="C9" s="2">
        <v>2112.9</v>
      </c>
      <c r="D9" s="4">
        <f t="shared" ref="D9:D13" si="7">ROUND($C$8/$C$2-1,6)</f>
        <v>7.0202000000000001E-2</v>
      </c>
      <c r="E9" s="1">
        <v>44256</v>
      </c>
      <c r="F9" s="1">
        <v>44286</v>
      </c>
      <c r="G9" s="2"/>
      <c r="H9" s="2"/>
      <c r="I9" s="2"/>
      <c r="J9" s="2"/>
      <c r="K9" s="2">
        <v>0</v>
      </c>
      <c r="L9" s="2">
        <f t="shared" si="0"/>
        <v>0</v>
      </c>
      <c r="M9" s="2">
        <f t="shared" si="4"/>
        <v>400999.95999999996</v>
      </c>
      <c r="N9" s="2"/>
      <c r="O9" s="2"/>
      <c r="P9" s="2"/>
      <c r="Q9" s="2"/>
      <c r="R9" s="2">
        <f t="shared" si="5"/>
        <v>0</v>
      </c>
      <c r="S9" s="2">
        <f t="shared" si="6"/>
        <v>400999.95999999996</v>
      </c>
      <c r="V9" s="2">
        <f t="shared" si="1"/>
        <v>0</v>
      </c>
      <c r="W9" s="5">
        <f t="shared" ref="W9:W42" si="8">0.1*V9</f>
        <v>0</v>
      </c>
      <c r="X9" s="2">
        <f t="shared" ref="X9:X42" si="9">V9-W9</f>
        <v>0</v>
      </c>
    </row>
    <row r="10" spans="1:24" x14ac:dyDescent="0.3">
      <c r="A10">
        <v>9</v>
      </c>
      <c r="B10" s="6">
        <v>44228</v>
      </c>
      <c r="C10" s="2">
        <v>2112.9</v>
      </c>
      <c r="D10" s="4">
        <f t="shared" si="7"/>
        <v>7.0202000000000001E-2</v>
      </c>
      <c r="E10" s="1">
        <v>44287</v>
      </c>
      <c r="F10" s="1">
        <v>44316</v>
      </c>
      <c r="G10" s="2"/>
      <c r="H10" s="2"/>
      <c r="I10" s="2"/>
      <c r="J10" s="2"/>
      <c r="K10" s="2">
        <v>125902.94</v>
      </c>
      <c r="L10" s="2">
        <f t="shared" si="0"/>
        <v>105758.4696</v>
      </c>
      <c r="M10" s="2">
        <f t="shared" si="4"/>
        <v>526902.89999999991</v>
      </c>
      <c r="N10" s="2"/>
      <c r="O10" s="2"/>
      <c r="P10" s="2"/>
      <c r="Q10" s="2"/>
      <c r="R10" s="2">
        <f t="shared" si="5"/>
        <v>125902.94</v>
      </c>
      <c r="S10" s="2">
        <f t="shared" si="6"/>
        <v>526902.89999999991</v>
      </c>
      <c r="V10" s="2">
        <f t="shared" si="1"/>
        <v>0</v>
      </c>
      <c r="W10" s="5">
        <f t="shared" si="8"/>
        <v>0</v>
      </c>
      <c r="X10" s="2">
        <f t="shared" si="9"/>
        <v>0</v>
      </c>
    </row>
    <row r="11" spans="1:24" x14ac:dyDescent="0.3">
      <c r="A11">
        <v>10</v>
      </c>
      <c r="B11" s="6">
        <v>44228</v>
      </c>
      <c r="C11" s="2">
        <v>2112.9</v>
      </c>
      <c r="D11" s="4">
        <f t="shared" si="7"/>
        <v>7.0202000000000001E-2</v>
      </c>
      <c r="E11" s="1">
        <v>44317</v>
      </c>
      <c r="F11" s="1">
        <v>44347</v>
      </c>
      <c r="G11" s="2"/>
      <c r="H11" s="2"/>
      <c r="I11" s="2"/>
      <c r="J11" s="2"/>
      <c r="K11" s="2">
        <f>75262.19+74416.38</f>
        <v>149678.57</v>
      </c>
      <c r="L11" s="2">
        <f t="shared" si="0"/>
        <v>125729.9988</v>
      </c>
      <c r="M11" s="2">
        <f t="shared" si="4"/>
        <v>676581.47</v>
      </c>
      <c r="N11" s="2"/>
      <c r="O11" s="2"/>
      <c r="P11" s="2"/>
      <c r="Q11" s="2"/>
      <c r="R11" s="2">
        <f t="shared" si="5"/>
        <v>149678.57</v>
      </c>
      <c r="S11" s="2">
        <f t="shared" si="6"/>
        <v>676581.47</v>
      </c>
      <c r="V11" s="2">
        <f t="shared" si="1"/>
        <v>0</v>
      </c>
      <c r="W11" s="5">
        <f t="shared" si="8"/>
        <v>0</v>
      </c>
      <c r="X11" s="2">
        <f t="shared" si="9"/>
        <v>0</v>
      </c>
    </row>
    <row r="12" spans="1:24" x14ac:dyDescent="0.3">
      <c r="A12">
        <v>11</v>
      </c>
      <c r="B12" s="6">
        <v>44228</v>
      </c>
      <c r="C12" s="2">
        <v>2112.9</v>
      </c>
      <c r="D12" s="4">
        <f t="shared" si="7"/>
        <v>7.0202000000000001E-2</v>
      </c>
      <c r="E12" s="1">
        <v>44348</v>
      </c>
      <c r="F12" s="1">
        <v>44377</v>
      </c>
      <c r="G12" s="2"/>
      <c r="H12" s="2"/>
      <c r="I12" s="2"/>
      <c r="J12" s="2"/>
      <c r="K12" s="2">
        <v>136587.85</v>
      </c>
      <c r="L12" s="2">
        <f t="shared" si="0"/>
        <v>114733.79399999999</v>
      </c>
      <c r="M12" s="2">
        <f t="shared" si="4"/>
        <v>813169.32</v>
      </c>
      <c r="N12" s="2"/>
      <c r="O12" s="2"/>
      <c r="P12" s="2"/>
      <c r="Q12" s="2"/>
      <c r="R12" s="2">
        <f t="shared" si="5"/>
        <v>136587.85</v>
      </c>
      <c r="S12" s="2">
        <f t="shared" si="6"/>
        <v>813169.32</v>
      </c>
      <c r="V12" s="2">
        <f t="shared" si="1"/>
        <v>0</v>
      </c>
      <c r="W12" s="5">
        <f t="shared" si="8"/>
        <v>0</v>
      </c>
      <c r="X12" s="2">
        <f t="shared" si="9"/>
        <v>0</v>
      </c>
    </row>
    <row r="13" spans="1:24" x14ac:dyDescent="0.3">
      <c r="A13">
        <v>12</v>
      </c>
      <c r="B13" s="6">
        <v>44228</v>
      </c>
      <c r="C13" s="2">
        <v>2112.9</v>
      </c>
      <c r="D13" s="4">
        <f t="shared" si="7"/>
        <v>7.0202000000000001E-2</v>
      </c>
      <c r="E13" s="1">
        <v>44378</v>
      </c>
      <c r="F13" s="1">
        <v>44408</v>
      </c>
      <c r="G13" s="2"/>
      <c r="H13" s="2"/>
      <c r="I13" s="2"/>
      <c r="J13" s="2"/>
      <c r="K13" s="2">
        <v>118516.7</v>
      </c>
      <c r="L13" s="2">
        <f t="shared" si="0"/>
        <v>99554.027999999991</v>
      </c>
      <c r="M13" s="2">
        <f t="shared" si="4"/>
        <v>931686.0199999999</v>
      </c>
      <c r="N13" s="2"/>
      <c r="O13" s="2"/>
      <c r="P13" s="2"/>
      <c r="Q13" s="2"/>
      <c r="R13" s="2">
        <f t="shared" si="5"/>
        <v>118516.7</v>
      </c>
      <c r="S13" s="2">
        <f t="shared" si="6"/>
        <v>931686.0199999999</v>
      </c>
      <c r="V13" s="2">
        <f t="shared" si="1"/>
        <v>0</v>
      </c>
      <c r="W13" s="5">
        <f t="shared" si="8"/>
        <v>0</v>
      </c>
      <c r="X13" s="2">
        <f t="shared" si="9"/>
        <v>0</v>
      </c>
    </row>
    <row r="14" spans="1:24" x14ac:dyDescent="0.3">
      <c r="A14">
        <v>13</v>
      </c>
      <c r="B14" s="6">
        <v>44409</v>
      </c>
      <c r="C14" s="2">
        <v>2329.85</v>
      </c>
      <c r="D14" s="4">
        <f>ROUND($C$14/$C$2-1,6)</f>
        <v>0.180089</v>
      </c>
      <c r="E14" s="1">
        <v>44409</v>
      </c>
      <c r="F14" s="1">
        <v>44439</v>
      </c>
      <c r="G14" s="2"/>
      <c r="H14" s="2"/>
      <c r="I14" s="2"/>
      <c r="J14" s="2"/>
      <c r="K14" s="2">
        <v>116907.63</v>
      </c>
      <c r="L14" s="2">
        <f t="shared" si="0"/>
        <v>98202.409199999995</v>
      </c>
      <c r="M14" s="2">
        <f t="shared" si="4"/>
        <v>1048593.6499999999</v>
      </c>
      <c r="N14" s="2">
        <v>4500</v>
      </c>
      <c r="O14" s="2">
        <v>8645</v>
      </c>
      <c r="P14" s="2"/>
      <c r="Q14" s="2"/>
      <c r="R14" s="2">
        <f t="shared" si="5"/>
        <v>130052.63</v>
      </c>
      <c r="S14" s="2">
        <f t="shared" si="6"/>
        <v>1061738.6499999999</v>
      </c>
      <c r="V14" s="2">
        <f t="shared" si="1"/>
        <v>0</v>
      </c>
      <c r="W14" s="5">
        <f t="shared" si="8"/>
        <v>0</v>
      </c>
      <c r="X14" s="2">
        <f t="shared" si="9"/>
        <v>0</v>
      </c>
    </row>
    <row r="15" spans="1:24" x14ac:dyDescent="0.3">
      <c r="A15">
        <v>14</v>
      </c>
      <c r="B15" s="6">
        <v>44409</v>
      </c>
      <c r="C15" s="2">
        <v>2329.85</v>
      </c>
      <c r="D15" s="4">
        <f t="shared" ref="D15:D19" si="10">ROUND($C$14/$C$2-1,6)</f>
        <v>0.180089</v>
      </c>
      <c r="E15" s="1">
        <v>44440</v>
      </c>
      <c r="F15" s="1">
        <v>44469</v>
      </c>
      <c r="G15" s="2"/>
      <c r="H15" s="2"/>
      <c r="I15" s="2"/>
      <c r="J15" s="2"/>
      <c r="K15" s="2">
        <v>143060.43</v>
      </c>
      <c r="L15" s="2">
        <f t="shared" si="0"/>
        <v>120170.76119999999</v>
      </c>
      <c r="M15" s="2">
        <f t="shared" si="4"/>
        <v>1191654.0799999998</v>
      </c>
      <c r="N15" s="2">
        <v>5000</v>
      </c>
      <c r="O15" s="2">
        <v>3687</v>
      </c>
      <c r="P15" s="2"/>
      <c r="Q15" s="2"/>
      <c r="R15" s="2">
        <f t="shared" si="5"/>
        <v>151747.43</v>
      </c>
      <c r="S15" s="2">
        <f t="shared" si="6"/>
        <v>1213486.0799999998</v>
      </c>
      <c r="V15" s="2">
        <f t="shared" si="1"/>
        <v>0</v>
      </c>
      <c r="W15" s="5">
        <f t="shared" si="8"/>
        <v>0</v>
      </c>
      <c r="X15" s="2">
        <f t="shared" si="9"/>
        <v>0</v>
      </c>
    </row>
    <row r="16" spans="1:24" x14ac:dyDescent="0.3">
      <c r="A16">
        <v>15</v>
      </c>
      <c r="B16" s="6">
        <v>44409</v>
      </c>
      <c r="C16" s="2">
        <v>2329.85</v>
      </c>
      <c r="D16" s="4">
        <f t="shared" si="10"/>
        <v>0.180089</v>
      </c>
      <c r="E16" s="1">
        <v>44470</v>
      </c>
      <c r="F16" s="1">
        <v>44500</v>
      </c>
      <c r="G16" s="2"/>
      <c r="H16" s="2"/>
      <c r="I16" s="2"/>
      <c r="J16" s="2"/>
      <c r="K16" s="2">
        <v>122633.17</v>
      </c>
      <c r="L16" s="2">
        <f t="shared" si="0"/>
        <v>103011.86279999999</v>
      </c>
      <c r="M16" s="2">
        <f t="shared" si="4"/>
        <v>1314287.2499999998</v>
      </c>
      <c r="N16" s="2">
        <v>5500</v>
      </c>
      <c r="O16" s="2">
        <v>2470</v>
      </c>
      <c r="P16" s="2"/>
      <c r="Q16" s="2"/>
      <c r="R16" s="2">
        <f t="shared" si="5"/>
        <v>130603.17</v>
      </c>
      <c r="S16" s="2">
        <f t="shared" si="6"/>
        <v>1344089.2499999998</v>
      </c>
      <c r="V16" s="2">
        <f t="shared" si="1"/>
        <v>0</v>
      </c>
      <c r="W16" s="5">
        <f t="shared" si="8"/>
        <v>0</v>
      </c>
      <c r="X16" s="2">
        <f t="shared" si="9"/>
        <v>0</v>
      </c>
    </row>
    <row r="17" spans="1:24" x14ac:dyDescent="0.3">
      <c r="A17">
        <v>16</v>
      </c>
      <c r="B17" s="6">
        <v>44409</v>
      </c>
      <c r="C17" s="2">
        <v>2329.85</v>
      </c>
      <c r="D17" s="4">
        <f t="shared" si="10"/>
        <v>0.180089</v>
      </c>
      <c r="E17" s="1">
        <v>44501</v>
      </c>
      <c r="F17" s="1">
        <v>44530</v>
      </c>
      <c r="G17" s="2"/>
      <c r="H17" s="2"/>
      <c r="I17" s="2"/>
      <c r="J17" s="2"/>
      <c r="K17" s="2">
        <v>86098.95</v>
      </c>
      <c r="L17" s="2">
        <f t="shared" si="0"/>
        <v>72323.117999999988</v>
      </c>
      <c r="M17" s="2">
        <f t="shared" si="4"/>
        <v>1400386.1999999997</v>
      </c>
      <c r="N17" s="2">
        <f>7500+4000</f>
        <v>11500</v>
      </c>
      <c r="O17" s="2">
        <v>5557.5</v>
      </c>
      <c r="P17" s="2"/>
      <c r="Q17" s="2"/>
      <c r="R17" s="2">
        <f t="shared" si="5"/>
        <v>103156.45</v>
      </c>
      <c r="S17" s="2">
        <f t="shared" si="6"/>
        <v>1447245.6999999997</v>
      </c>
      <c r="V17" s="2">
        <f t="shared" si="1"/>
        <v>0</v>
      </c>
      <c r="W17" s="5">
        <f t="shared" si="8"/>
        <v>0</v>
      </c>
      <c r="X17" s="2">
        <f t="shared" si="9"/>
        <v>0</v>
      </c>
    </row>
    <row r="18" spans="1:24" x14ac:dyDescent="0.3">
      <c r="A18">
        <v>17</v>
      </c>
      <c r="B18" s="6">
        <v>44409</v>
      </c>
      <c r="C18" s="2">
        <v>2329.85</v>
      </c>
      <c r="D18" s="4">
        <f t="shared" si="10"/>
        <v>0.180089</v>
      </c>
      <c r="E18" s="1">
        <v>44531</v>
      </c>
      <c r="F18" s="1">
        <v>44561</v>
      </c>
      <c r="G18" s="2"/>
      <c r="H18" s="2"/>
      <c r="I18" s="2"/>
      <c r="J18" s="2"/>
      <c r="K18" s="2">
        <v>81771.58</v>
      </c>
      <c r="L18" s="2">
        <f t="shared" si="0"/>
        <v>68688.127200000003</v>
      </c>
      <c r="M18" s="2">
        <f t="shared" si="4"/>
        <v>1482157.7799999998</v>
      </c>
      <c r="N18" s="2"/>
      <c r="O18" s="2"/>
      <c r="P18" s="2"/>
      <c r="Q18" s="2"/>
      <c r="R18" s="2">
        <f t="shared" si="5"/>
        <v>81771.58</v>
      </c>
      <c r="S18" s="2">
        <f t="shared" si="6"/>
        <v>1529017.2799999998</v>
      </c>
      <c r="V18" s="2">
        <f t="shared" si="1"/>
        <v>0</v>
      </c>
      <c r="W18" s="5">
        <f t="shared" si="8"/>
        <v>0</v>
      </c>
      <c r="X18" s="2">
        <f t="shared" si="9"/>
        <v>0</v>
      </c>
    </row>
    <row r="19" spans="1:24" x14ac:dyDescent="0.3">
      <c r="A19">
        <v>18</v>
      </c>
      <c r="B19" s="6">
        <v>44409</v>
      </c>
      <c r="C19" s="2">
        <v>2329.85</v>
      </c>
      <c r="D19" s="4">
        <f t="shared" si="10"/>
        <v>0.180089</v>
      </c>
      <c r="E19" s="1">
        <v>44562</v>
      </c>
      <c r="F19" s="1">
        <v>44592</v>
      </c>
      <c r="G19" s="2"/>
      <c r="H19" s="2"/>
      <c r="I19" s="2"/>
      <c r="J19" s="2"/>
      <c r="K19" s="2">
        <v>50351.29</v>
      </c>
      <c r="L19" s="2">
        <f t="shared" si="0"/>
        <v>42295.083599999998</v>
      </c>
      <c r="M19" s="2">
        <f t="shared" si="4"/>
        <v>1532509.0699999998</v>
      </c>
      <c r="N19" s="2">
        <v>2400</v>
      </c>
      <c r="O19" s="2"/>
      <c r="P19" s="2"/>
      <c r="Q19" s="2"/>
      <c r="R19" s="2">
        <f t="shared" si="5"/>
        <v>52751.29</v>
      </c>
      <c r="S19" s="2">
        <f t="shared" si="6"/>
        <v>1581768.5699999998</v>
      </c>
      <c r="V19" s="2">
        <f t="shared" si="1"/>
        <v>0</v>
      </c>
      <c r="W19" s="5">
        <f t="shared" si="8"/>
        <v>0</v>
      </c>
      <c r="X19" s="2">
        <f t="shared" si="9"/>
        <v>0</v>
      </c>
    </row>
    <row r="20" spans="1:24" x14ac:dyDescent="0.3">
      <c r="A20">
        <v>19</v>
      </c>
      <c r="B20" s="6">
        <v>44593</v>
      </c>
      <c r="C20" s="2">
        <v>2438.5100000000002</v>
      </c>
      <c r="D20" s="4">
        <f>ROUND($C$20/$C$2-1,6)</f>
        <v>0.235126</v>
      </c>
      <c r="E20" s="1">
        <v>44593</v>
      </c>
      <c r="F20" s="1">
        <v>44620</v>
      </c>
      <c r="G20" s="2"/>
      <c r="H20" s="2"/>
      <c r="I20" s="2"/>
      <c r="J20" s="2"/>
      <c r="K20" s="2">
        <f>156928.09+55523.96</f>
        <v>212452.05</v>
      </c>
      <c r="L20" s="2">
        <f t="shared" si="0"/>
        <v>178459.72199999998</v>
      </c>
      <c r="M20" s="2">
        <f t="shared" si="4"/>
        <v>1744961.1199999999</v>
      </c>
      <c r="N20" s="2"/>
      <c r="O20" s="2"/>
      <c r="P20" s="2"/>
      <c r="Q20" s="2"/>
      <c r="R20" s="2">
        <f t="shared" si="5"/>
        <v>212452.05</v>
      </c>
      <c r="S20" s="2">
        <f t="shared" si="6"/>
        <v>1794220.6199999999</v>
      </c>
      <c r="V20" s="2">
        <f t="shared" si="1"/>
        <v>0</v>
      </c>
      <c r="W20" s="5">
        <f t="shared" si="8"/>
        <v>0</v>
      </c>
      <c r="X20" s="2">
        <f t="shared" si="9"/>
        <v>0</v>
      </c>
    </row>
    <row r="21" spans="1:24" x14ac:dyDescent="0.3">
      <c r="A21">
        <v>20</v>
      </c>
      <c r="B21" s="6">
        <v>44593</v>
      </c>
      <c r="C21" s="2">
        <v>2438.5100000000002</v>
      </c>
      <c r="D21" s="4">
        <f t="shared" ref="D21:D25" si="11">ROUND($C$20/$C$2-1,6)</f>
        <v>0.235126</v>
      </c>
      <c r="E21" s="1">
        <v>44621</v>
      </c>
      <c r="F21" s="1">
        <v>44651</v>
      </c>
      <c r="G21" s="2"/>
      <c r="H21" s="2"/>
      <c r="I21" s="2"/>
      <c r="J21" s="2"/>
      <c r="K21" s="2">
        <v>62017.08</v>
      </c>
      <c r="L21" s="2">
        <f t="shared" si="0"/>
        <v>52094.347199999997</v>
      </c>
      <c r="M21" s="2">
        <f t="shared" si="4"/>
        <v>1806978.2</v>
      </c>
      <c r="N21" s="2">
        <v>4000</v>
      </c>
      <c r="O21" s="2">
        <f>1500+617</f>
        <v>2117</v>
      </c>
      <c r="P21" s="2"/>
      <c r="Q21" s="2"/>
      <c r="R21" s="2">
        <f t="shared" si="5"/>
        <v>68134.080000000002</v>
      </c>
      <c r="S21" s="2">
        <f t="shared" si="6"/>
        <v>1862354.7</v>
      </c>
      <c r="V21" s="2">
        <f t="shared" si="1"/>
        <v>0</v>
      </c>
      <c r="W21" s="5">
        <f t="shared" si="8"/>
        <v>0</v>
      </c>
      <c r="X21" s="2">
        <f t="shared" si="9"/>
        <v>0</v>
      </c>
    </row>
    <row r="22" spans="1:24" x14ac:dyDescent="0.3">
      <c r="A22">
        <v>21</v>
      </c>
      <c r="B22" s="6">
        <v>44593</v>
      </c>
      <c r="C22" s="2">
        <v>2438.5100000000002</v>
      </c>
      <c r="D22" s="4">
        <f t="shared" si="11"/>
        <v>0.235126</v>
      </c>
      <c r="E22" s="1">
        <v>44652</v>
      </c>
      <c r="F22" s="1">
        <v>44681</v>
      </c>
      <c r="G22" s="2"/>
      <c r="H22" s="2"/>
      <c r="I22" s="2"/>
      <c r="J22" s="2"/>
      <c r="K22" s="2">
        <v>137360.76</v>
      </c>
      <c r="L22" s="2">
        <f t="shared" si="0"/>
        <v>115383.0384</v>
      </c>
      <c r="M22" s="2">
        <f t="shared" si="4"/>
        <v>1944338.96</v>
      </c>
      <c r="N22" s="2">
        <v>8500</v>
      </c>
      <c r="O22" s="2"/>
      <c r="P22" s="2"/>
      <c r="Q22" s="2"/>
      <c r="R22" s="2">
        <f t="shared" si="5"/>
        <v>145860.76</v>
      </c>
      <c r="S22" s="2">
        <f t="shared" si="6"/>
        <v>2008215.46</v>
      </c>
      <c r="V22" s="2">
        <f t="shared" si="1"/>
        <v>0</v>
      </c>
      <c r="W22" s="5">
        <f t="shared" si="8"/>
        <v>0</v>
      </c>
      <c r="X22" s="2">
        <f t="shared" si="9"/>
        <v>0</v>
      </c>
    </row>
    <row r="23" spans="1:24" x14ac:dyDescent="0.3">
      <c r="A23">
        <v>22</v>
      </c>
      <c r="B23" s="6">
        <v>44593</v>
      </c>
      <c r="C23" s="2">
        <v>2438.5100000000002</v>
      </c>
      <c r="D23" s="4">
        <f t="shared" si="11"/>
        <v>0.235126</v>
      </c>
      <c r="E23" s="1">
        <v>44682</v>
      </c>
      <c r="F23" s="1">
        <v>44712</v>
      </c>
      <c r="G23" s="2"/>
      <c r="H23" s="2"/>
      <c r="I23" s="2"/>
      <c r="J23" s="2"/>
      <c r="K23" s="2">
        <v>184362.09</v>
      </c>
      <c r="L23" s="2">
        <f t="shared" si="0"/>
        <v>154864.1556</v>
      </c>
      <c r="M23" s="2">
        <f t="shared" si="4"/>
        <v>2128701.0499999998</v>
      </c>
      <c r="N23" s="2">
        <v>8700</v>
      </c>
      <c r="O23" s="2">
        <v>2050</v>
      </c>
      <c r="P23" s="2"/>
      <c r="Q23" s="2"/>
      <c r="R23" s="2">
        <f t="shared" si="5"/>
        <v>195112.09</v>
      </c>
      <c r="S23" s="2">
        <f t="shared" si="6"/>
        <v>2203327.5499999998</v>
      </c>
      <c r="V23" s="2">
        <f t="shared" si="1"/>
        <v>0</v>
      </c>
      <c r="W23" s="5">
        <f t="shared" si="8"/>
        <v>0</v>
      </c>
      <c r="X23" s="2">
        <f t="shared" si="9"/>
        <v>0</v>
      </c>
    </row>
    <row r="24" spans="1:24" x14ac:dyDescent="0.3">
      <c r="A24">
        <v>23</v>
      </c>
      <c r="B24" s="6">
        <v>44593</v>
      </c>
      <c r="C24" s="2">
        <v>2438.5100000000002</v>
      </c>
      <c r="D24" s="4">
        <f t="shared" si="11"/>
        <v>0.235126</v>
      </c>
      <c r="E24" s="1">
        <v>44713</v>
      </c>
      <c r="F24" s="1">
        <v>44742</v>
      </c>
      <c r="G24" s="2"/>
      <c r="H24" s="2"/>
      <c r="I24" s="2"/>
      <c r="J24" s="2"/>
      <c r="K24" s="2">
        <v>104683.25</v>
      </c>
      <c r="L24" s="2">
        <f t="shared" si="0"/>
        <v>87933.93</v>
      </c>
      <c r="M24" s="2">
        <f t="shared" si="4"/>
        <v>2233384.2999999998</v>
      </c>
      <c r="N24" s="2">
        <v>8700</v>
      </c>
      <c r="O24" s="2">
        <v>8025</v>
      </c>
      <c r="P24" s="2"/>
      <c r="Q24" s="2"/>
      <c r="R24" s="2">
        <f t="shared" si="5"/>
        <v>121408.25</v>
      </c>
      <c r="S24" s="2">
        <f t="shared" si="6"/>
        <v>2324735.7999999998</v>
      </c>
      <c r="V24" s="2">
        <f t="shared" si="1"/>
        <v>0</v>
      </c>
      <c r="W24" s="5">
        <f t="shared" si="8"/>
        <v>0</v>
      </c>
      <c r="X24" s="2">
        <f t="shared" si="9"/>
        <v>0</v>
      </c>
    </row>
    <row r="25" spans="1:24" x14ac:dyDescent="0.3">
      <c r="A25">
        <v>24</v>
      </c>
      <c r="B25" s="6">
        <v>44593</v>
      </c>
      <c r="C25" s="2">
        <v>2438.5100000000002</v>
      </c>
      <c r="D25" s="4">
        <f t="shared" si="11"/>
        <v>0.235126</v>
      </c>
      <c r="E25" s="1">
        <v>44743</v>
      </c>
      <c r="F25" s="1">
        <v>44773</v>
      </c>
      <c r="G25" s="2"/>
      <c r="H25" s="2"/>
      <c r="I25" s="2"/>
      <c r="J25" s="2"/>
      <c r="K25" s="2">
        <v>110349.5</v>
      </c>
      <c r="L25" s="2">
        <f t="shared" si="0"/>
        <v>92693.58</v>
      </c>
      <c r="M25" s="2">
        <f t="shared" si="4"/>
        <v>2343733.7999999998</v>
      </c>
      <c r="N25" s="2">
        <v>8800</v>
      </c>
      <c r="O25" s="2">
        <f>6175+3087.5</f>
        <v>9262.5</v>
      </c>
      <c r="P25" s="2"/>
      <c r="Q25" s="2"/>
      <c r="R25" s="2">
        <f t="shared" si="5"/>
        <v>128412</v>
      </c>
      <c r="S25" s="2">
        <f t="shared" si="6"/>
        <v>2453147.7999999998</v>
      </c>
      <c r="V25" s="2">
        <f t="shared" si="1"/>
        <v>0</v>
      </c>
      <c r="W25" s="5">
        <f t="shared" si="8"/>
        <v>0</v>
      </c>
      <c r="X25" s="2">
        <f t="shared" si="9"/>
        <v>0</v>
      </c>
    </row>
    <row r="26" spans="1:24" x14ac:dyDescent="0.3">
      <c r="A26">
        <v>25</v>
      </c>
      <c r="B26" s="6">
        <v>44774</v>
      </c>
      <c r="C26" s="2">
        <v>2603.14</v>
      </c>
      <c r="D26" s="4">
        <f>ROUND($C$26/$C$2-1,6)</f>
        <v>0.31851299999999999</v>
      </c>
      <c r="E26" s="1">
        <v>44774</v>
      </c>
      <c r="F26" s="1">
        <v>44804</v>
      </c>
      <c r="G26" s="2"/>
      <c r="H26" s="2"/>
      <c r="I26" s="2"/>
      <c r="J26" s="2"/>
      <c r="K26" s="2">
        <v>91901.53</v>
      </c>
      <c r="L26" s="2">
        <f t="shared" si="0"/>
        <v>77197.285199999998</v>
      </c>
      <c r="M26" s="2">
        <f t="shared" si="4"/>
        <v>2435635.3299999996</v>
      </c>
      <c r="N26" s="2">
        <f>7000+7300</f>
        <v>14300</v>
      </c>
      <c r="O26" s="2">
        <v>0</v>
      </c>
      <c r="P26" s="2"/>
      <c r="Q26" s="2"/>
      <c r="R26" s="2">
        <f t="shared" si="5"/>
        <v>106201.53</v>
      </c>
      <c r="S26" s="2">
        <f t="shared" si="6"/>
        <v>2559349.3299999996</v>
      </c>
      <c r="V26" s="2">
        <f t="shared" si="1"/>
        <v>0</v>
      </c>
      <c r="W26" s="5">
        <f t="shared" si="8"/>
        <v>0</v>
      </c>
      <c r="X26" s="2">
        <f t="shared" si="9"/>
        <v>0</v>
      </c>
    </row>
    <row r="27" spans="1:24" x14ac:dyDescent="0.3">
      <c r="A27">
        <v>26</v>
      </c>
      <c r="B27" s="6">
        <v>44774</v>
      </c>
      <c r="C27" s="2">
        <v>2603.14</v>
      </c>
      <c r="D27" s="4">
        <f t="shared" ref="D27:D31" si="12">ROUND($C$26/$C$2-1,6)</f>
        <v>0.31851299999999999</v>
      </c>
      <c r="E27" s="1">
        <v>44805</v>
      </c>
      <c r="F27" s="1">
        <v>44834</v>
      </c>
      <c r="G27" s="2"/>
      <c r="H27" s="2"/>
      <c r="I27" s="2"/>
      <c r="J27" s="2"/>
      <c r="K27" s="2">
        <v>56887.63</v>
      </c>
      <c r="L27" s="2">
        <f t="shared" si="0"/>
        <v>47785.609199999999</v>
      </c>
      <c r="M27" s="2">
        <f t="shared" si="4"/>
        <v>2492522.9599999995</v>
      </c>
      <c r="N27" s="2"/>
      <c r="O27" s="2">
        <v>5564</v>
      </c>
      <c r="P27" s="2"/>
      <c r="Q27" s="2">
        <v>19074</v>
      </c>
      <c r="R27" s="2">
        <f t="shared" si="5"/>
        <v>81525.63</v>
      </c>
      <c r="S27" s="2">
        <f t="shared" si="6"/>
        <v>2640874.9599999995</v>
      </c>
      <c r="V27" s="2">
        <f t="shared" si="1"/>
        <v>0</v>
      </c>
      <c r="W27" s="5">
        <f t="shared" si="8"/>
        <v>0</v>
      </c>
      <c r="X27" s="2">
        <f t="shared" si="9"/>
        <v>0</v>
      </c>
    </row>
    <row r="28" spans="1:24" x14ac:dyDescent="0.3">
      <c r="A28">
        <v>27</v>
      </c>
      <c r="B28" s="6">
        <v>44774</v>
      </c>
      <c r="C28" s="2">
        <v>2603.14</v>
      </c>
      <c r="D28" s="4">
        <f t="shared" si="12"/>
        <v>0.31851299999999999</v>
      </c>
      <c r="E28" s="1">
        <v>44835</v>
      </c>
      <c r="F28" s="1">
        <v>44865</v>
      </c>
      <c r="G28" s="2"/>
      <c r="H28" s="2"/>
      <c r="I28" s="2"/>
      <c r="J28" s="2"/>
      <c r="K28" s="2">
        <v>35997.72</v>
      </c>
      <c r="L28" s="2">
        <f t="shared" si="0"/>
        <v>30238.084800000001</v>
      </c>
      <c r="M28" s="2">
        <f t="shared" si="4"/>
        <v>2528520.6799999997</v>
      </c>
      <c r="N28" s="2"/>
      <c r="O28" s="2">
        <v>3705</v>
      </c>
      <c r="P28" s="2"/>
      <c r="Q28" s="2">
        <f>13000+6647</f>
        <v>19647</v>
      </c>
      <c r="R28" s="2">
        <f t="shared" si="5"/>
        <v>59349.72</v>
      </c>
      <c r="S28" s="2">
        <f t="shared" si="6"/>
        <v>2700224.6799999997</v>
      </c>
      <c r="V28" s="2">
        <f t="shared" si="1"/>
        <v>0</v>
      </c>
      <c r="W28" s="5">
        <f t="shared" si="8"/>
        <v>0</v>
      </c>
      <c r="X28" s="2">
        <f t="shared" si="9"/>
        <v>0</v>
      </c>
    </row>
    <row r="29" spans="1:24" x14ac:dyDescent="0.3">
      <c r="A29">
        <v>28</v>
      </c>
      <c r="B29" s="6">
        <v>44774</v>
      </c>
      <c r="C29" s="2">
        <v>2603.14</v>
      </c>
      <c r="D29" s="4">
        <f t="shared" si="12"/>
        <v>0.31851299999999999</v>
      </c>
      <c r="E29" s="1">
        <v>44866</v>
      </c>
      <c r="F29" s="1">
        <v>44895</v>
      </c>
      <c r="G29" s="2"/>
      <c r="H29" s="2"/>
      <c r="I29" s="2"/>
      <c r="J29" s="2"/>
      <c r="K29" s="2">
        <v>0</v>
      </c>
      <c r="L29" s="2">
        <f t="shared" si="0"/>
        <v>0</v>
      </c>
      <c r="M29" s="2">
        <f t="shared" si="4"/>
        <v>2528520.6799999997</v>
      </c>
      <c r="N29" s="2"/>
      <c r="O29" s="2">
        <v>7500</v>
      </c>
      <c r="P29" s="2">
        <v>20000</v>
      </c>
      <c r="Q29" s="2"/>
      <c r="R29" s="2">
        <f t="shared" si="5"/>
        <v>27500</v>
      </c>
      <c r="S29" s="2">
        <f t="shared" si="6"/>
        <v>2727724.6799999997</v>
      </c>
      <c r="V29" s="2">
        <f t="shared" si="1"/>
        <v>0</v>
      </c>
      <c r="W29" s="5">
        <f t="shared" si="8"/>
        <v>0</v>
      </c>
      <c r="X29" s="2">
        <f t="shared" si="9"/>
        <v>0</v>
      </c>
    </row>
    <row r="30" spans="1:24" x14ac:dyDescent="0.3">
      <c r="A30">
        <v>29</v>
      </c>
      <c r="B30" s="6">
        <v>44774</v>
      </c>
      <c r="C30" s="2">
        <v>2603.14</v>
      </c>
      <c r="D30" s="4">
        <f t="shared" si="12"/>
        <v>0.31851299999999999</v>
      </c>
      <c r="E30" s="1">
        <v>44896</v>
      </c>
      <c r="F30" s="1">
        <v>44926</v>
      </c>
      <c r="G30" s="2"/>
      <c r="H30" s="2"/>
      <c r="I30" s="2"/>
      <c r="J30" s="2"/>
      <c r="K30" s="2">
        <f>42477.95+20664.38</f>
        <v>63142.33</v>
      </c>
      <c r="L30" s="2">
        <f t="shared" si="0"/>
        <v>53039.557200000003</v>
      </c>
      <c r="M30" s="2">
        <f t="shared" si="4"/>
        <v>2591663.0099999998</v>
      </c>
      <c r="N30" s="2"/>
      <c r="O30" s="2"/>
      <c r="P30" s="2">
        <v>25000</v>
      </c>
      <c r="Q30" s="2"/>
      <c r="R30" s="2">
        <f t="shared" si="5"/>
        <v>88142.33</v>
      </c>
      <c r="S30" s="2">
        <f t="shared" si="6"/>
        <v>2815867.01</v>
      </c>
      <c r="V30" s="2">
        <f t="shared" si="1"/>
        <v>0</v>
      </c>
      <c r="W30" s="5">
        <f t="shared" si="8"/>
        <v>0</v>
      </c>
      <c r="X30" s="2">
        <f t="shared" si="9"/>
        <v>0</v>
      </c>
    </row>
    <row r="31" spans="1:24" x14ac:dyDescent="0.3">
      <c r="A31">
        <v>30</v>
      </c>
      <c r="B31" s="6">
        <v>44774</v>
      </c>
      <c r="C31" s="2">
        <v>2603.14</v>
      </c>
      <c r="D31" s="4">
        <f t="shared" si="12"/>
        <v>0.31851299999999999</v>
      </c>
      <c r="E31" s="1">
        <v>44927</v>
      </c>
      <c r="F31" s="1">
        <v>44957</v>
      </c>
      <c r="G31" s="2"/>
      <c r="H31" s="2"/>
      <c r="I31" s="2"/>
      <c r="J31" s="2"/>
      <c r="K31" s="2">
        <f t="shared" ref="K31:K36" si="13">I31+J31</f>
        <v>0</v>
      </c>
      <c r="L31" s="2">
        <f t="shared" si="0"/>
        <v>0</v>
      </c>
      <c r="M31" s="2">
        <f t="shared" si="4"/>
        <v>2591663.0099999998</v>
      </c>
      <c r="N31" s="2"/>
      <c r="O31" s="2"/>
      <c r="P31" s="2">
        <v>0</v>
      </c>
      <c r="Q31" s="2"/>
      <c r="R31" s="2">
        <f t="shared" si="5"/>
        <v>0</v>
      </c>
      <c r="S31" s="2">
        <f t="shared" si="6"/>
        <v>2815867.01</v>
      </c>
      <c r="V31" s="2">
        <f t="shared" si="1"/>
        <v>0</v>
      </c>
      <c r="W31" s="5">
        <f t="shared" si="8"/>
        <v>0</v>
      </c>
      <c r="X31" s="2">
        <f t="shared" si="9"/>
        <v>0</v>
      </c>
    </row>
    <row r="32" spans="1:24" x14ac:dyDescent="0.3">
      <c r="A32">
        <v>31</v>
      </c>
      <c r="B32" s="6">
        <v>44958</v>
      </c>
      <c r="C32" s="2">
        <v>2662.47</v>
      </c>
      <c r="D32" s="4">
        <f>ROUND($C$32/$C$2-1,6)</f>
        <v>0.34856399999999998</v>
      </c>
      <c r="E32" s="1">
        <v>44958</v>
      </c>
      <c r="F32" s="1">
        <v>44985</v>
      </c>
      <c r="G32" s="2"/>
      <c r="H32" s="2"/>
      <c r="I32" s="2"/>
      <c r="J32" s="2"/>
      <c r="K32" s="2">
        <f t="shared" si="13"/>
        <v>0</v>
      </c>
      <c r="L32" s="2">
        <f t="shared" si="0"/>
        <v>0</v>
      </c>
      <c r="M32" s="2">
        <f t="shared" si="4"/>
        <v>2591663.0099999998</v>
      </c>
      <c r="N32" s="2"/>
      <c r="O32" s="2">
        <v>7500</v>
      </c>
      <c r="P32" s="2">
        <v>43534.31</v>
      </c>
      <c r="Q32" s="2"/>
      <c r="R32" s="2">
        <f t="shared" si="5"/>
        <v>51034.31</v>
      </c>
      <c r="S32" s="2">
        <f t="shared" si="6"/>
        <v>2866901.32</v>
      </c>
      <c r="V32" s="2">
        <f t="shared" si="1"/>
        <v>0</v>
      </c>
      <c r="W32" s="5">
        <f t="shared" si="8"/>
        <v>0</v>
      </c>
      <c r="X32" s="2">
        <f t="shared" si="9"/>
        <v>0</v>
      </c>
    </row>
    <row r="33" spans="1:24" x14ac:dyDescent="0.3">
      <c r="A33">
        <v>32</v>
      </c>
      <c r="B33" s="6">
        <v>44958</v>
      </c>
      <c r="C33" s="2">
        <v>2662.47</v>
      </c>
      <c r="D33" s="4">
        <f t="shared" ref="D33:D37" si="14">ROUND($C$32/$C$2-1,6)</f>
        <v>0.34856399999999998</v>
      </c>
      <c r="E33" s="1">
        <v>44986</v>
      </c>
      <c r="F33" s="1">
        <v>45016</v>
      </c>
      <c r="G33" s="2"/>
      <c r="H33" s="2"/>
      <c r="I33" s="2"/>
      <c r="J33" s="2"/>
      <c r="K33" s="2">
        <f t="shared" si="13"/>
        <v>0</v>
      </c>
      <c r="L33" s="2">
        <f t="shared" si="0"/>
        <v>0</v>
      </c>
      <c r="M33" s="2">
        <f t="shared" si="4"/>
        <v>2591663.0099999998</v>
      </c>
      <c r="N33" s="2"/>
      <c r="O33" s="2"/>
      <c r="P33" s="2">
        <v>10000</v>
      </c>
      <c r="Q33" s="2"/>
      <c r="R33" s="2">
        <f t="shared" si="5"/>
        <v>10000</v>
      </c>
      <c r="S33" s="2">
        <f t="shared" si="6"/>
        <v>2876901.32</v>
      </c>
      <c r="V33" s="2">
        <f t="shared" si="1"/>
        <v>0</v>
      </c>
      <c r="W33" s="5">
        <f t="shared" si="8"/>
        <v>0</v>
      </c>
      <c r="X33" s="2">
        <f t="shared" si="9"/>
        <v>0</v>
      </c>
    </row>
    <row r="34" spans="1:24" x14ac:dyDescent="0.3">
      <c r="A34">
        <v>33</v>
      </c>
      <c r="B34" s="6">
        <v>44958</v>
      </c>
      <c r="C34" s="2">
        <v>2662.47</v>
      </c>
      <c r="D34" s="4">
        <f t="shared" si="14"/>
        <v>0.34856399999999998</v>
      </c>
      <c r="E34" s="1">
        <v>45017</v>
      </c>
      <c r="F34" s="1">
        <v>45046</v>
      </c>
      <c r="G34" s="2"/>
      <c r="H34" s="2"/>
      <c r="I34" s="2"/>
      <c r="J34" s="2"/>
      <c r="K34" s="2">
        <f t="shared" si="13"/>
        <v>0</v>
      </c>
      <c r="L34" s="2">
        <f t="shared" si="0"/>
        <v>0</v>
      </c>
      <c r="M34" s="2">
        <f t="shared" si="4"/>
        <v>2591663.0099999998</v>
      </c>
      <c r="N34" s="2"/>
      <c r="O34" s="2"/>
      <c r="P34" s="2"/>
      <c r="Q34" s="2"/>
      <c r="R34" s="2">
        <f t="shared" si="5"/>
        <v>0</v>
      </c>
      <c r="S34" s="2">
        <f t="shared" si="6"/>
        <v>2876901.32</v>
      </c>
      <c r="V34" s="2">
        <f t="shared" si="1"/>
        <v>0</v>
      </c>
      <c r="W34" s="5">
        <f t="shared" si="8"/>
        <v>0</v>
      </c>
      <c r="X34" s="2">
        <f t="shared" si="9"/>
        <v>0</v>
      </c>
    </row>
    <row r="35" spans="1:24" x14ac:dyDescent="0.3">
      <c r="A35">
        <v>34</v>
      </c>
      <c r="B35" s="6">
        <v>44958</v>
      </c>
      <c r="C35" s="2">
        <v>2662.47</v>
      </c>
      <c r="D35" s="4">
        <f t="shared" si="14"/>
        <v>0.34856399999999998</v>
      </c>
      <c r="E35" s="1">
        <v>45047</v>
      </c>
      <c r="F35" s="1">
        <v>45077</v>
      </c>
      <c r="G35" s="2"/>
      <c r="H35" s="2"/>
      <c r="I35" s="2"/>
      <c r="J35" s="2"/>
      <c r="K35" s="2">
        <f t="shared" si="13"/>
        <v>0</v>
      </c>
      <c r="L35" s="2">
        <f t="shared" si="0"/>
        <v>0</v>
      </c>
      <c r="M35" s="2">
        <f t="shared" si="4"/>
        <v>2591663.0099999998</v>
      </c>
      <c r="N35" s="2"/>
      <c r="O35" s="2"/>
      <c r="P35" s="2"/>
      <c r="Q35" s="2"/>
      <c r="R35" s="2">
        <f t="shared" si="5"/>
        <v>0</v>
      </c>
      <c r="S35" s="2">
        <f t="shared" si="6"/>
        <v>2876901.32</v>
      </c>
      <c r="V35" s="2">
        <f t="shared" si="1"/>
        <v>0</v>
      </c>
      <c r="W35" s="5">
        <f t="shared" si="8"/>
        <v>0</v>
      </c>
      <c r="X35" s="2">
        <f t="shared" si="9"/>
        <v>0</v>
      </c>
    </row>
    <row r="36" spans="1:24" x14ac:dyDescent="0.3">
      <c r="A36">
        <v>35</v>
      </c>
      <c r="B36" s="6">
        <v>44958</v>
      </c>
      <c r="C36" s="2">
        <v>2662.47</v>
      </c>
      <c r="D36" s="4">
        <f t="shared" si="14"/>
        <v>0.34856399999999998</v>
      </c>
      <c r="E36" s="1">
        <v>45078</v>
      </c>
      <c r="F36" s="1">
        <v>45107</v>
      </c>
      <c r="G36" s="2"/>
      <c r="H36" s="2"/>
      <c r="I36" s="2"/>
      <c r="J36" s="2"/>
      <c r="K36" s="2">
        <f t="shared" si="13"/>
        <v>0</v>
      </c>
      <c r="L36" s="2">
        <f t="shared" si="0"/>
        <v>0</v>
      </c>
      <c r="M36" s="2">
        <f t="shared" si="4"/>
        <v>2591663.0099999998</v>
      </c>
      <c r="N36" s="2"/>
      <c r="O36" s="2">
        <v>17444.36</v>
      </c>
      <c r="P36" s="2"/>
      <c r="Q36" s="2"/>
      <c r="R36" s="2">
        <f t="shared" si="5"/>
        <v>17444.36</v>
      </c>
      <c r="S36" s="2">
        <f t="shared" si="6"/>
        <v>2894345.6799999997</v>
      </c>
      <c r="V36" s="2">
        <f t="shared" si="1"/>
        <v>0</v>
      </c>
      <c r="W36" s="5">
        <f t="shared" si="8"/>
        <v>0</v>
      </c>
      <c r="X36" s="2">
        <f t="shared" si="9"/>
        <v>0</v>
      </c>
    </row>
    <row r="37" spans="1:24" x14ac:dyDescent="0.3">
      <c r="A37">
        <v>36</v>
      </c>
      <c r="B37" s="6">
        <v>44958</v>
      </c>
      <c r="C37" s="2">
        <v>2662.47</v>
      </c>
      <c r="D37" s="4">
        <f t="shared" si="14"/>
        <v>0.34856399999999998</v>
      </c>
      <c r="E37" s="1">
        <v>45108</v>
      </c>
      <c r="F37" s="1">
        <v>45138</v>
      </c>
      <c r="G37" s="2"/>
      <c r="H37" s="2"/>
      <c r="I37" s="2"/>
      <c r="J37" s="2"/>
      <c r="K37" s="2">
        <v>53938.51</v>
      </c>
      <c r="L37" s="2">
        <f t="shared" si="0"/>
        <v>45308.348400000003</v>
      </c>
      <c r="M37" s="2">
        <f t="shared" si="4"/>
        <v>2645601.5199999996</v>
      </c>
      <c r="N37" s="2"/>
      <c r="O37" s="2">
        <v>19913.5</v>
      </c>
      <c r="P37" s="2"/>
      <c r="Q37" s="2"/>
      <c r="R37" s="2">
        <f t="shared" si="5"/>
        <v>73852.010000000009</v>
      </c>
      <c r="S37" s="2">
        <f t="shared" si="6"/>
        <v>2968197.6899999995</v>
      </c>
      <c r="V37" s="2">
        <f t="shared" si="1"/>
        <v>0</v>
      </c>
      <c r="W37" s="5">
        <f t="shared" si="8"/>
        <v>0</v>
      </c>
      <c r="X37" s="2">
        <f t="shared" si="9"/>
        <v>0</v>
      </c>
    </row>
    <row r="38" spans="1:24" x14ac:dyDescent="0.3">
      <c r="A38">
        <v>37</v>
      </c>
      <c r="B38" s="6">
        <v>45139</v>
      </c>
      <c r="C38" s="2">
        <v>2750.52</v>
      </c>
      <c r="D38" s="4">
        <f>ROUND($C$38/$C$2-1,6)</f>
        <v>0.39316200000000001</v>
      </c>
      <c r="E38" s="1">
        <v>45139</v>
      </c>
      <c r="F38" s="1">
        <v>45169</v>
      </c>
      <c r="G38" s="2"/>
      <c r="H38" s="2"/>
      <c r="I38" s="2"/>
      <c r="J38" s="2"/>
      <c r="K38" s="2">
        <v>24567</v>
      </c>
      <c r="L38" s="2">
        <f t="shared" si="0"/>
        <v>20636.28</v>
      </c>
      <c r="M38" s="2">
        <f t="shared" si="4"/>
        <v>2670168.5199999996</v>
      </c>
      <c r="N38" s="2"/>
      <c r="O38" s="2">
        <v>10343.1</v>
      </c>
      <c r="P38" s="2">
        <v>18000</v>
      </c>
      <c r="Q38" s="2">
        <v>450</v>
      </c>
      <c r="R38" s="2">
        <f t="shared" si="5"/>
        <v>53360.1</v>
      </c>
      <c r="S38" s="2">
        <f t="shared" si="6"/>
        <v>3021557.7899999996</v>
      </c>
      <c r="V38" s="2">
        <f t="shared" si="1"/>
        <v>0</v>
      </c>
      <c r="W38" s="5">
        <f t="shared" si="8"/>
        <v>0</v>
      </c>
      <c r="X38" s="2">
        <f t="shared" si="9"/>
        <v>0</v>
      </c>
    </row>
    <row r="39" spans="1:24" x14ac:dyDescent="0.3">
      <c r="A39">
        <v>38</v>
      </c>
      <c r="C39" s="2">
        <v>2750.52</v>
      </c>
      <c r="E39" s="1">
        <v>45170</v>
      </c>
      <c r="F39" s="1">
        <v>45199</v>
      </c>
      <c r="G39" s="2"/>
      <c r="H39" s="2"/>
      <c r="I39" s="2"/>
      <c r="J39" s="2"/>
      <c r="K39" s="2">
        <v>27586.639999999999</v>
      </c>
      <c r="L39" s="2">
        <f t="shared" si="0"/>
        <v>23172.777599999998</v>
      </c>
      <c r="M39" s="2">
        <f t="shared" si="4"/>
        <v>2697755.1599999997</v>
      </c>
      <c r="N39" s="2"/>
      <c r="O39" s="2">
        <v>0</v>
      </c>
      <c r="P39" s="2">
        <v>20000</v>
      </c>
      <c r="Q39" s="2">
        <v>9000</v>
      </c>
      <c r="R39" s="2">
        <f t="shared" si="5"/>
        <v>56586.64</v>
      </c>
      <c r="S39" s="2">
        <f t="shared" si="6"/>
        <v>3078144.4299999997</v>
      </c>
      <c r="V39" s="2">
        <f t="shared" si="1"/>
        <v>0</v>
      </c>
      <c r="W39" s="5">
        <f t="shared" si="8"/>
        <v>0</v>
      </c>
      <c r="X39" s="2">
        <f t="shared" si="9"/>
        <v>0</v>
      </c>
    </row>
    <row r="40" spans="1:24" x14ac:dyDescent="0.3">
      <c r="A40">
        <v>39</v>
      </c>
      <c r="C40" s="2">
        <v>2750.52</v>
      </c>
      <c r="E40" s="1">
        <v>45200</v>
      </c>
      <c r="F40" s="1">
        <v>45230</v>
      </c>
      <c r="G40" s="2"/>
      <c r="H40" s="2"/>
      <c r="I40" s="2"/>
      <c r="J40" s="2"/>
      <c r="K40" s="2">
        <v>31247.77</v>
      </c>
      <c r="L40" s="2">
        <f t="shared" si="0"/>
        <v>26248.126799999998</v>
      </c>
      <c r="M40" s="2">
        <f t="shared" si="4"/>
        <v>2729002.9299999997</v>
      </c>
      <c r="N40" s="2"/>
      <c r="O40" s="2">
        <v>0</v>
      </c>
      <c r="P40" s="2">
        <v>20000</v>
      </c>
      <c r="Q40" s="2"/>
      <c r="R40" s="2">
        <f t="shared" si="5"/>
        <v>51247.770000000004</v>
      </c>
      <c r="S40" s="2">
        <f t="shared" si="6"/>
        <v>3129392.1999999997</v>
      </c>
      <c r="V40" s="2">
        <f t="shared" si="1"/>
        <v>0</v>
      </c>
      <c r="W40" s="5">
        <f t="shared" si="8"/>
        <v>0</v>
      </c>
      <c r="X40" s="2">
        <f t="shared" si="9"/>
        <v>0</v>
      </c>
    </row>
    <row r="41" spans="1:24" x14ac:dyDescent="0.3">
      <c r="A41">
        <v>40</v>
      </c>
      <c r="C41" s="2">
        <v>2750.52</v>
      </c>
      <c r="E41" s="1">
        <v>45231</v>
      </c>
      <c r="F41" s="1">
        <v>45260</v>
      </c>
      <c r="G41" s="2"/>
      <c r="H41" s="2"/>
      <c r="I41" s="2"/>
      <c r="J41" s="2"/>
      <c r="K41" s="2">
        <v>16000</v>
      </c>
      <c r="L41" s="2">
        <f t="shared" si="0"/>
        <v>13440</v>
      </c>
      <c r="M41" s="2">
        <f t="shared" si="4"/>
        <v>2745002.9299999997</v>
      </c>
      <c r="N41" s="2"/>
      <c r="O41" s="2">
        <v>8000</v>
      </c>
      <c r="P41" s="2">
        <v>23000</v>
      </c>
      <c r="Q41" s="2"/>
      <c r="R41" s="2">
        <f t="shared" si="5"/>
        <v>47000</v>
      </c>
      <c r="S41" s="2">
        <f t="shared" si="6"/>
        <v>3176392.1999999997</v>
      </c>
      <c r="V41" s="2">
        <f t="shared" si="1"/>
        <v>0</v>
      </c>
      <c r="W41" s="5">
        <f t="shared" si="8"/>
        <v>0</v>
      </c>
      <c r="X41" s="2">
        <f t="shared" si="9"/>
        <v>0</v>
      </c>
    </row>
    <row r="42" spans="1:24" x14ac:dyDescent="0.3">
      <c r="A42">
        <v>41</v>
      </c>
      <c r="C42" s="2">
        <v>2750.52</v>
      </c>
      <c r="E42" s="1">
        <v>45261</v>
      </c>
      <c r="F42" s="1">
        <v>45291</v>
      </c>
      <c r="I42" s="2"/>
      <c r="K42" s="2">
        <v>60000</v>
      </c>
      <c r="L42" s="2">
        <f t="shared" si="0"/>
        <v>50400</v>
      </c>
      <c r="M42" s="2">
        <f t="shared" ref="M42" si="15">K42+M41</f>
        <v>2805002.9299999997</v>
      </c>
      <c r="O42" s="2">
        <v>13588.6</v>
      </c>
      <c r="P42" s="2"/>
      <c r="Q42" s="2"/>
      <c r="R42" s="2">
        <f t="shared" si="5"/>
        <v>73588.600000000006</v>
      </c>
      <c r="S42" s="2">
        <f t="shared" si="6"/>
        <v>3249980.8</v>
      </c>
      <c r="V42" s="2">
        <f t="shared" si="1"/>
        <v>0</v>
      </c>
      <c r="W42" s="5">
        <f t="shared" si="8"/>
        <v>0</v>
      </c>
      <c r="X42" s="2">
        <f t="shared" si="9"/>
        <v>0</v>
      </c>
    </row>
    <row r="43" spans="1:24" x14ac:dyDescent="0.3">
      <c r="A43">
        <v>42</v>
      </c>
      <c r="C43" s="2">
        <v>2750.52</v>
      </c>
      <c r="E43" s="1">
        <v>45292</v>
      </c>
      <c r="F43" s="1">
        <v>45322</v>
      </c>
      <c r="I43" s="2"/>
      <c r="K43" s="1"/>
      <c r="L43" s="1"/>
      <c r="M43" s="2"/>
      <c r="O43" s="2">
        <v>13588.6</v>
      </c>
      <c r="P43" s="2"/>
      <c r="Q43" s="2"/>
      <c r="R43" s="2">
        <f t="shared" si="5"/>
        <v>13588.6</v>
      </c>
      <c r="V43" s="2">
        <f>SUM(V2:V42)</f>
        <v>0</v>
      </c>
      <c r="W43" s="5">
        <f>SUM(W2:W42)</f>
        <v>0</v>
      </c>
      <c r="X43" s="2">
        <f>SUM(X2:X42)</f>
        <v>0</v>
      </c>
    </row>
    <row r="44" spans="1:24" x14ac:dyDescent="0.3">
      <c r="A44">
        <v>43</v>
      </c>
      <c r="C44" s="2">
        <v>2750.52</v>
      </c>
      <c r="E44" s="1">
        <v>45323</v>
      </c>
      <c r="F44" s="1">
        <v>45351</v>
      </c>
      <c r="I44" s="2"/>
      <c r="K44" s="1"/>
      <c r="L44" s="1"/>
      <c r="M44" s="2"/>
      <c r="O44" s="2">
        <v>13588.6</v>
      </c>
      <c r="Q44">
        <v>3200</v>
      </c>
      <c r="R44" s="2">
        <f t="shared" si="5"/>
        <v>16788.599999999999</v>
      </c>
    </row>
    <row r="45" spans="1:24" x14ac:dyDescent="0.3">
      <c r="A45">
        <v>44</v>
      </c>
      <c r="C45" s="2">
        <v>2750.52</v>
      </c>
      <c r="E45" s="1">
        <v>45352</v>
      </c>
      <c r="F45" s="1">
        <v>45382</v>
      </c>
      <c r="I45" s="2"/>
      <c r="K45" s="1"/>
      <c r="L45" s="1"/>
      <c r="M45" s="2"/>
      <c r="O45" s="2">
        <v>13588.6</v>
      </c>
      <c r="Q45">
        <v>250</v>
      </c>
      <c r="R45" s="2">
        <f t="shared" si="5"/>
        <v>13838.6</v>
      </c>
    </row>
    <row r="46" spans="1:24" x14ac:dyDescent="0.3">
      <c r="A46">
        <v>45</v>
      </c>
      <c r="C46" s="2">
        <v>2750.52</v>
      </c>
      <c r="E46" s="1">
        <v>45383</v>
      </c>
      <c r="F46" s="1">
        <v>45412</v>
      </c>
      <c r="I46" s="2"/>
      <c r="K46" s="1"/>
      <c r="L46" s="1"/>
      <c r="M46" s="2"/>
      <c r="O46" s="2">
        <v>13588.6</v>
      </c>
      <c r="R46" s="2">
        <f t="shared" si="5"/>
        <v>13588.6</v>
      </c>
    </row>
    <row r="47" spans="1:24" x14ac:dyDescent="0.3">
      <c r="A47">
        <v>46</v>
      </c>
      <c r="C47" s="2">
        <v>2750.52</v>
      </c>
      <c r="E47" s="1">
        <v>45413</v>
      </c>
      <c r="F47" s="1">
        <v>45443</v>
      </c>
      <c r="I47" s="2"/>
      <c r="K47" s="1"/>
      <c r="L47" s="1"/>
      <c r="M47" s="2"/>
      <c r="O47" s="2">
        <v>13588.6</v>
      </c>
      <c r="Q47">
        <v>370</v>
      </c>
      <c r="R47" s="2">
        <f t="shared" si="5"/>
        <v>13958.6</v>
      </c>
    </row>
    <row r="48" spans="1:24" x14ac:dyDescent="0.3">
      <c r="A48">
        <v>47</v>
      </c>
      <c r="E48" s="1">
        <v>45444</v>
      </c>
      <c r="F48" s="1">
        <v>45473</v>
      </c>
      <c r="M48" s="2"/>
      <c r="R48" s="2">
        <f t="shared" si="5"/>
        <v>0</v>
      </c>
    </row>
    <row r="49" spans="1:19" x14ac:dyDescent="0.3">
      <c r="A49">
        <v>48</v>
      </c>
      <c r="E49" s="1">
        <v>45474</v>
      </c>
      <c r="F49" s="1">
        <v>45504</v>
      </c>
      <c r="M49" s="2"/>
      <c r="R49" s="2">
        <f t="shared" si="5"/>
        <v>0</v>
      </c>
    </row>
    <row r="50" spans="1:19" x14ac:dyDescent="0.3">
      <c r="A50">
        <v>49</v>
      </c>
      <c r="E50" s="1">
        <v>45505</v>
      </c>
      <c r="F50" s="1">
        <v>45535</v>
      </c>
      <c r="M50" s="2"/>
      <c r="R50" s="2">
        <f t="shared" si="5"/>
        <v>0</v>
      </c>
    </row>
    <row r="51" spans="1:19" x14ac:dyDescent="0.3">
      <c r="A51">
        <v>50</v>
      </c>
      <c r="E51" s="1">
        <v>45536</v>
      </c>
      <c r="F51" s="1">
        <v>45565</v>
      </c>
      <c r="M51" s="2"/>
      <c r="R51" s="2">
        <f t="shared" si="5"/>
        <v>0</v>
      </c>
    </row>
    <row r="52" spans="1:19" x14ac:dyDescent="0.3">
      <c r="A52">
        <v>51</v>
      </c>
      <c r="E52" s="1">
        <v>45566</v>
      </c>
      <c r="F52" s="1">
        <v>45596</v>
      </c>
      <c r="M52" s="2"/>
      <c r="R52" s="2">
        <f t="shared" si="5"/>
        <v>0</v>
      </c>
    </row>
    <row r="53" spans="1:19" x14ac:dyDescent="0.3">
      <c r="A53">
        <v>52</v>
      </c>
      <c r="E53" s="1">
        <v>45597</v>
      </c>
      <c r="F53" s="1">
        <v>45626</v>
      </c>
      <c r="M53" s="2"/>
      <c r="R53" s="2">
        <f t="shared" si="5"/>
        <v>0</v>
      </c>
    </row>
    <row r="54" spans="1:19" x14ac:dyDescent="0.3">
      <c r="A54">
        <v>53</v>
      </c>
      <c r="E54" s="1">
        <v>45627</v>
      </c>
      <c r="F54" s="1">
        <v>45657</v>
      </c>
      <c r="M54" s="2"/>
      <c r="Q54">
        <v>7340</v>
      </c>
    </row>
    <row r="55" spans="1:19" x14ac:dyDescent="0.3">
      <c r="A55" t="s">
        <v>25</v>
      </c>
      <c r="K55" s="2">
        <f>SUM(K2:K54)</f>
        <v>2805002.9299999997</v>
      </c>
      <c r="L55" s="2">
        <f t="shared" ref="L55:R55" si="16">SUM(L2:L54)</f>
        <v>2356202.4612000003</v>
      </c>
      <c r="M55" s="2"/>
      <c r="N55" s="2">
        <f t="shared" si="16"/>
        <v>81900</v>
      </c>
      <c r="O55" s="2">
        <f t="shared" si="16"/>
        <v>203315.56000000003</v>
      </c>
      <c r="P55" s="2">
        <f t="shared" si="16"/>
        <v>179534.31</v>
      </c>
      <c r="Q55" s="2">
        <f t="shared" si="16"/>
        <v>59331</v>
      </c>
      <c r="R55" s="2">
        <f t="shared" si="16"/>
        <v>3321743.8000000003</v>
      </c>
      <c r="S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GDI</vt:lpstr>
      <vt:lpstr>REAL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 P Droubi</dc:creator>
  <cp:lastModifiedBy>Luiz F P Droubi</cp:lastModifiedBy>
  <dcterms:created xsi:type="dcterms:W3CDTF">2025-08-22T12:15:07Z</dcterms:created>
  <dcterms:modified xsi:type="dcterms:W3CDTF">2025-08-26T16:26:20Z</dcterms:modified>
</cp:coreProperties>
</file>